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imbo\PGE\Residential TOU and SmartRate\PY2020\Report\Final Files\"/>
    </mc:Choice>
  </mc:AlternateContent>
  <xr:revisionPtr revIDLastSave="0" documentId="13_ncr:1_{AA889D03-6FE6-4DFB-B539-82548B4F130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Data!$A$1:$FW$775</definedName>
    <definedName name="Care">Table!$B$9</definedName>
    <definedName name="_xlnm.Criteria">Lookups!$B$3:$F$4</definedName>
    <definedName name="data">Data!$A$1:$FZ$775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Lookups!$L$4:$L$6</definedName>
    <definedName name="table_for_PGE_CBP_expost_private" localSheetId="2">Data!$A$1:$FW$775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2" l="1"/>
  <c r="F30" i="2" l="1"/>
  <c r="F18" i="2"/>
  <c r="F17" i="2"/>
  <c r="F14" i="2"/>
  <c r="F25" i="2"/>
  <c r="F10" i="2"/>
  <c r="F31" i="2"/>
  <c r="F29" i="2"/>
  <c r="F16" i="2"/>
  <c r="F12" i="2"/>
  <c r="F9" i="2"/>
  <c r="F19" i="2"/>
  <c r="F28" i="2"/>
  <c r="F27" i="2"/>
  <c r="F15" i="2"/>
  <c r="F13" i="2"/>
  <c r="F11" i="2"/>
  <c r="F8" i="2"/>
  <c r="F26" i="2"/>
  <c r="F24" i="2"/>
  <c r="F23" i="2"/>
  <c r="F22" i="2"/>
  <c r="F21" i="2"/>
  <c r="F20" i="2"/>
  <c r="B2" i="4" a="1"/>
  <c r="B2" i="4" s="1"/>
  <c r="C4" i="2"/>
  <c r="B3" i="4" l="1"/>
  <c r="F4" i="2" l="1"/>
  <c r="B4" i="2"/>
  <c r="G5" i="4"/>
  <c r="E4" i="2" l="1"/>
  <c r="D6" i="2" l="1"/>
  <c r="D4" i="2"/>
  <c r="C1" i="2" l="1"/>
  <c r="B11" i="4" s="1"/>
  <c r="B36" i="2"/>
  <c r="B37" i="2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F36" i="4" s="1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H36" i="4" l="1"/>
  <c r="D36" i="2" s="1"/>
  <c r="K36" i="4" s="1"/>
  <c r="G15" i="4"/>
  <c r="G21" i="4"/>
  <c r="G23" i="4"/>
  <c r="G10" i="4"/>
  <c r="G8" i="4"/>
  <c r="G26" i="4"/>
  <c r="G9" i="4"/>
  <c r="G18" i="4"/>
  <c r="G11" i="4"/>
  <c r="G17" i="4"/>
  <c r="G29" i="4"/>
  <c r="G27" i="4"/>
  <c r="G16" i="4"/>
  <c r="G19" i="4"/>
  <c r="G12" i="4"/>
  <c r="G30" i="4"/>
  <c r="G13" i="4"/>
  <c r="G14" i="4"/>
  <c r="G24" i="4"/>
  <c r="G28" i="4"/>
  <c r="F37" i="4"/>
  <c r="H34" i="4"/>
  <c r="G20" i="4"/>
  <c r="H35" i="4"/>
  <c r="F35" i="4"/>
  <c r="F34" i="4"/>
  <c r="H37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G36" i="4" l="1"/>
  <c r="I36" i="4"/>
  <c r="O36" i="4"/>
  <c r="G36" i="2"/>
  <c r="N36" i="4" s="1"/>
  <c r="E36" i="2"/>
  <c r="L36" i="4" s="1"/>
  <c r="F36" i="2"/>
  <c r="M36" i="4" s="1"/>
  <c r="C36" i="2"/>
  <c r="J36" i="4" s="1"/>
  <c r="O34" i="4"/>
  <c r="O37" i="4"/>
  <c r="G35" i="4"/>
  <c r="G34" i="4"/>
  <c r="G37" i="4"/>
  <c r="O35" i="4"/>
  <c r="I34" i="4"/>
  <c r="I37" i="4"/>
  <c r="I35" i="4"/>
  <c r="G37" i="2"/>
  <c r="N37" i="4" s="1"/>
  <c r="C37" i="2"/>
  <c r="J37" i="4" s="1"/>
  <c r="E37" i="2"/>
  <c r="L37" i="4" s="1"/>
  <c r="F37" i="2"/>
  <c r="M37" i="4" s="1"/>
  <c r="D37" i="2"/>
  <c r="K37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<sst xmlns="http://schemas.openxmlformats.org/spreadsheetml/2006/main" count="4024" uniqueCount="249">
  <si>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</si>
  <si>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</si>
  <si>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</si>
  <si>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</si>
  <si>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</si>
  <si>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</si>
  <si>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</si>
  <si>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</si>
  <si>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</si>
  <si>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</si>
  <si>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</si>
  <si>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</si>
  <si>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</si>
  <si>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</si>
  <si>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</si>
  <si>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</si>
  <si>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</si>
  <si>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</si>
  <si>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</si>
  <si>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</si>
  <si>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</si>
  <si>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</si>
  <si>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</si>
  <si>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</si>
  <si>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</si>
  <si>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</si>
  <si>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</si>
  <si>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</si>
  <si>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</si>
  <si>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</si>
  <si>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</si>
  <si>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</si>
  <si>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</si>
  <si>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</si>
  <si>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</si>
  <si>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</si>
  <si>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</si>
  <si>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</si>
  <si>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</si>
  <si>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</si>
  <si>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</si>
  <si>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</si>
  <si>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</si>
  <si>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</si>
  <si>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</si>
  <si>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</si>
  <si>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</si>
  <si>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</si>
  <si>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</si>
  <si>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</si>
  <si>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</si>
  <si>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</si>
  <si>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</si>
  <si>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</si>
  <si>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</si>
  <si>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</si>
  <si>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</si>
  <si>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</si>
  <si>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</si>
  <si>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</si>
  <si>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</si>
  <si>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</si>
  <si>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</si>
  <si>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</si>
  <si>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</si>
  <si>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</si>
  <si>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</si>
  <si>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</si>
  <si>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</si>
  <si>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</si>
  <si>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</si>
  <si>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</si>
  <si>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</si>
  <si>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</si>
  <si>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</si>
  <si>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</si>
  <si>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</si>
  <si>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</si>
  <si>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</si>
  <si>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</si>
  <si>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</si>
  <si>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</si>
  <si>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</si>
  <si>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</si>
  <si>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</si>
  <si>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</si>
  <si>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</si>
  <si>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</si>
  <si>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</si>
  <si>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</si>
  <si>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</si>
  <si>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</si>
  <si>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</si>
  <si>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</si>
  <si>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</si>
  <si>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</si>
  <si>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</si>
  <si>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</si>
  <si>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</si>
  <si>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</si>
  <si>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</si>
  <si>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</si>
  <si>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</si>
  <si>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</si>
  <si>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</si>
  <si>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</si>
  <si>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</si>
  <si>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</si>
  <si>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</si>
  <si>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</si>
  <si>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</si>
  <si>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</si>
  <si>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</si>
  <si>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</si>
  <si>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</si>
  <si>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</si>
  <si>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</si>
  <si>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</si>
  <si>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</si>
  <si>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</si>
  <si>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</si>
  <si>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</si>
  <si>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</si>
  <si>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</si>
  <si>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</si>
  <si>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</si>
  <si>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</si>
  <si>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</si>
  <si>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</si>
  <si>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</si>
  <si>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</si>
  <si>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</si>
  <si>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</si>
  <si>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</si>
  <si>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</si>
  <si>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</si>
  <si>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</si>
  <si>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</si>
  <si>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</si>
  <si>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</si>
  <si>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</si>
  <si>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</si>
  <si>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</si>
  <si>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</si>
  <si>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</si>
  <si>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</si>
  <si>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</si>
  <si>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</si>
  <si>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</si>
  <si>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</si>
  <si>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</si>
  <si>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</si>
  <si>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</si>
  <si>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</si>
  <si>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</si>
  <si>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</si>
  <si>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</si>
  <si>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</si>
  <si>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</si>
  <si>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</si>
  <si>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</si>
  <si>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</si>
  <si>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</si>
  <si>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</si>
  <si>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</si>
  <si>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</si>
  <si>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</si>
  <si>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</si>
  <si>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</si>
  <si>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</si>
  <si>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</si>
  <si>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</si>
  <si>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</si>
  <si>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</si>
  <si>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</si>
  <si>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</si>
  <si>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</si>
  <si>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</si>
  <si>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</si>
  <si>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</si>
  <si>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</si>
  <si>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</si>
  <si>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</si>
  <si>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</si>
  <si>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</si>
  <si>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</si>
  <si>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</si>
  <si>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</si>
  <si>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</si>
  <si>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</si>
  <si>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</si>
  <si>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</si>
  <si>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</si>
  <si>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</si>
  <si>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</si>
  <si>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</si>
  <si>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</si>
  <si>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</si>
  <si>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Never</t>
  </si>
  <si>
    <t>CARE Status:</t>
  </si>
  <si>
    <t>Always/Sometimes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</si>
  <si>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</si>
  <si>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</si>
  <si>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</si>
  <si>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</si>
  <si>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</si>
  <si>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</si>
  <si>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</si>
  <si>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</si>
  <si>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</si>
  <si>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</si>
  <si>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</si>
  <si>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</si>
  <si>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</si>
  <si>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</si>
  <si>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</si>
  <si>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</si>
  <si>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</si>
  <si>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</si>
  <si>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</si>
  <si>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</si>
  <si>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</si>
  <si>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</si>
  <si>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</si>
  <si>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</si>
  <si>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</si>
  <si>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</si>
  <si>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</si>
  <si>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</si>
  <si>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</si>
  <si>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</si>
  <si>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</si>
  <si>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</si>
  <si>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</si>
  <si>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</si>
  <si>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</si>
  <si>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</si>
  <si>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</si>
  <si>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</si>
  <si>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</si>
  <si>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</si>
  <si>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</si>
  <si>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</si>
  <si>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</si>
  <si>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stderr_partpeak</t>
  </si>
  <si>
    <t>E-1 to EV2A</t>
  </si>
  <si>
    <t>Partial-Peak</t>
  </si>
  <si>
    <t>Public Version. Redactions in “2020 Load Impact Evaluation of Pacific Gas and Electric Company’s Residential Time-of-Use Rates” and appendices.</t>
  </si>
  <si>
    <t>Confidential content removed and blacked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</si>
</sst>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#,##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5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69" fontId="0" fillId="0" borderId="0" xfId="1" applyNumberFormat="1" applyFont="1"/>
    <xf numFmtId="169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/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10"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1.3328174352645874</c:v>
                </c:pt>
                <c:pt idx="1">
                  <c:v>1.2574567794799805</c:v>
                </c:pt>
                <c:pt idx="2">
                  <c:v>1.1053303480148315</c:v>
                </c:pt>
                <c:pt idx="3">
                  <c:v>0.98539203405380249</c:v>
                </c:pt>
                <c:pt idx="4">
                  <c:v>0.95992958545684814</c:v>
                </c:pt>
                <c:pt idx="5">
                  <c:v>0.87139630317687988</c:v>
                </c:pt>
                <c:pt idx="6">
                  <c:v>0.80998003482818604</c:v>
                </c:pt>
                <c:pt idx="7">
                  <c:v>0.86081522703170776</c:v>
                </c:pt>
                <c:pt idx="8">
                  <c:v>0.94267433881759644</c:v>
                </c:pt>
                <c:pt idx="9">
                  <c:v>1.0660743713378906</c:v>
                </c:pt>
                <c:pt idx="10">
                  <c:v>1.0547621250152588</c:v>
                </c:pt>
                <c:pt idx="11">
                  <c:v>1.1270816326141357</c:v>
                </c:pt>
                <c:pt idx="12">
                  <c:v>1.2237744331359863</c:v>
                </c:pt>
                <c:pt idx="13">
                  <c:v>1.3686928749084473</c:v>
                </c:pt>
                <c:pt idx="14">
                  <c:v>1.4252004623413086</c:v>
                </c:pt>
                <c:pt idx="15">
                  <c:v>1.4614450931549072</c:v>
                </c:pt>
                <c:pt idx="16">
                  <c:v>1.5787755250930786</c:v>
                </c:pt>
                <c:pt idx="17">
                  <c:v>1.5661823749542236</c:v>
                </c:pt>
                <c:pt idx="18">
                  <c:v>1.5189063549041748</c:v>
                </c:pt>
                <c:pt idx="19">
                  <c:v>1.4892876148223877</c:v>
                </c:pt>
                <c:pt idx="20">
                  <c:v>1.5632544755935669</c:v>
                </c:pt>
                <c:pt idx="21">
                  <c:v>1.5335898399353027</c:v>
                </c:pt>
                <c:pt idx="22">
                  <c:v>1.4505108594894409</c:v>
                </c:pt>
                <c:pt idx="23">
                  <c:v>1.40643310546875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1.3619662374258041</c:v>
                </c:pt>
                <c:pt idx="1">
                  <c:v>1.2821084149181843</c:v>
                </c:pt>
                <c:pt idx="2">
                  <c:v>1.149822823703289</c:v>
                </c:pt>
                <c:pt idx="3">
                  <c:v>1.0244534052908421</c:v>
                </c:pt>
                <c:pt idx="4">
                  <c:v>0.89791056141257286</c:v>
                </c:pt>
                <c:pt idx="5">
                  <c:v>0.79941565543413162</c:v>
                </c:pt>
                <c:pt idx="6">
                  <c:v>0.80037562269717455</c:v>
                </c:pt>
                <c:pt idx="7">
                  <c:v>0.87571036256849766</c:v>
                </c:pt>
                <c:pt idx="8">
                  <c:v>0.9764392077922821</c:v>
                </c:pt>
                <c:pt idx="9">
                  <c:v>1.0364231448620558</c:v>
                </c:pt>
                <c:pt idx="10">
                  <c:v>1.1115253567695618</c:v>
                </c:pt>
                <c:pt idx="11">
                  <c:v>1.2092054113745689</c:v>
                </c:pt>
                <c:pt idx="12">
                  <c:v>1.3209613934159279</c:v>
                </c:pt>
                <c:pt idx="13">
                  <c:v>1.4270422384142876</c:v>
                </c:pt>
                <c:pt idx="14">
                  <c:v>1.4780227355659008</c:v>
                </c:pt>
                <c:pt idx="15">
                  <c:v>1.4938723519444466</c:v>
                </c:pt>
                <c:pt idx="16">
                  <c:v>1.5770921525545418</c:v>
                </c:pt>
                <c:pt idx="17">
                  <c:v>1.6511700674891472</c:v>
                </c:pt>
                <c:pt idx="18">
                  <c:v>1.6063076853752136</c:v>
                </c:pt>
                <c:pt idx="19">
                  <c:v>1.5318058170378208</c:v>
                </c:pt>
                <c:pt idx="20">
                  <c:v>1.5063305608928204</c:v>
                </c:pt>
                <c:pt idx="21">
                  <c:v>1.4187562689185143</c:v>
                </c:pt>
                <c:pt idx="22">
                  <c:v>1.2507735341787338</c:v>
                </c:pt>
                <c:pt idx="23">
                  <c:v>1.1469599008560181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37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A9F1E9-11AF-4AEA-BCBB-C4F076CC8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0"/>
  <sheetViews>
    <sheetView tabSelected="1" zoomScale="80" zoomScaleNormal="80" workbookViewId="0">
      <selection activeCell="C7" sqref="C7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140625" customWidth="1"/>
    <col min="5" max="9" width="15.5703125" customWidth="1"/>
    <col min="10" max="15" width="12.5703125" customWidth="1"/>
    <col min="16" max="16" width="9.140625" customWidth="1"/>
  </cols>
  <sheetData>
    <row r="1" spans="1:17" ht="17.25" customHeight="1" thickBot="1" x14ac:dyDescent="0.3">
      <c r="A1" s="2" t="str">
        <f>IF(Two_way_tab_flag=1,"Two-way tabulations not available.  Select 'All' in at least one cell.","")</f>
        <v/>
      </c>
      <c r="B1" s="2"/>
      <c r="C1" s="2"/>
      <c r="F1" s="4"/>
      <c r="G1" s="4"/>
      <c r="I1" s="3"/>
      <c r="J1" s="3"/>
      <c r="K1" s="38"/>
      <c r="L1" s="40"/>
    </row>
    <row r="2" spans="1:17" ht="17.25" customHeight="1" thickBot="1" x14ac:dyDescent="0.3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7"/>
      <c r="J2" s="3"/>
      <c r="K2" s="38"/>
      <c r="L2" s="40"/>
    </row>
    <row r="3" spans="1:17" ht="17.25" customHeight="1" thickTop="1" thickBot="1" x14ac:dyDescent="0.3">
      <c r="A3" s="29" t="s">
        <v>4</v>
      </c>
      <c r="B3" s="26" t="str">
        <v>E-1 to EV2A</v>
      </c>
      <c r="C3" s="5"/>
      <c r="D3" s="5"/>
      <c r="F3" s="3" t="s">
        <v>193</v>
      </c>
      <c r="G3" s="30">
        <f>IF(Two_way_tab_flag=1,"n/a",DGET(data,"enrolled",_xlnm.Criteria))</f>
        <v>7516</v>
      </c>
      <c r="I3" s="44"/>
      <c r="J3" s="45"/>
      <c r="K3" s="39"/>
    </row>
    <row r="4" spans="1:17" ht="17.25" customHeight="1" thickBot="1" x14ac:dyDescent="0.25">
      <c r="A4" s="28" t="s">
        <v>8</v>
      </c>
      <c r="B4" s="7" t="s">
        <v>194</v>
      </c>
      <c r="C4" s="5"/>
      <c r="D4" s="5"/>
    </row>
    <row r="5" spans="1:17" ht="17.25" customHeight="1" thickBot="1" x14ac:dyDescent="0.3">
      <c r="A5" s="28" t="s">
        <v>211</v>
      </c>
      <c r="B5" s="11" t="s">
        <v>209</v>
      </c>
      <c r="C5" s="5"/>
      <c r="D5" s="5"/>
      <c r="E5" s="82" t="s">
        <v>3</v>
      </c>
      <c r="F5" s="82" t="str">
        <f>"Estimated Reference Load ("&amp;IF(Result_type="Aggregate impact","MWh","kWh")&amp;"/hour)"</f>
        <v>Estimated Reference Load (kWh/hour)</v>
      </c>
      <c r="G5" s="82" t="str">
        <f>"Observed Load ("&amp;IF(Result_type="Aggregate Impact","MWh/hour)","kWh/hour)")</f>
        <v>Observed Load (kWh/hour)</v>
      </c>
      <c r="H5" s="82" t="str">
        <f>"Estimated Load Impact ("&amp;IF(Result_type="Aggregate Impact","MWh/hour)","kWh/hour)")</f>
        <v>Estimated Load Impact (kWh/hour)</v>
      </c>
      <c r="I5" s="85" t="s">
        <v>153</v>
      </c>
      <c r="J5" s="64"/>
      <c r="K5" s="65"/>
      <c r="L5" s="65"/>
      <c r="M5" s="65"/>
      <c r="N5" s="66"/>
    </row>
    <row r="6" spans="1:17" ht="17.25" customHeight="1" thickBot="1" x14ac:dyDescent="0.35">
      <c r="A6" s="28" t="s">
        <v>212</v>
      </c>
      <c r="B6" s="47" t="s">
        <v>202</v>
      </c>
      <c r="C6" s="12"/>
      <c r="D6" s="5"/>
      <c r="E6" s="83"/>
      <c r="F6" s="83"/>
      <c r="G6" s="83"/>
      <c r="H6" s="83"/>
      <c r="I6" s="83"/>
      <c r="J6" s="67" t="str">
        <f>"Uncertainty Adjusted Impact ("&amp;IF(Result_type="Aggregate Impact","MWh/hr)- Percentiles","kWh/hr)- Percentiles")</f>
        <v>Uncertainty Adjusted Impact (kWh/hr)- Percentiles</v>
      </c>
      <c r="K6" s="68"/>
      <c r="L6" s="68"/>
      <c r="M6" s="68"/>
      <c r="N6" s="69"/>
    </row>
    <row r="7" spans="1:17" ht="39" customHeight="1" thickBot="1" x14ac:dyDescent="0.35">
      <c r="A7" s="5"/>
      <c r="B7" s="5"/>
      <c r="C7" s="5"/>
      <c r="D7" s="5"/>
      <c r="E7" s="84"/>
      <c r="F7" s="84"/>
      <c r="G7" s="84"/>
      <c r="H7" s="84"/>
      <c r="I7" s="84"/>
      <c r="J7" s="70" t="s">
        <v>229</v>
      </c>
      <c r="K7" s="70" t="s">
        <v>230</v>
      </c>
      <c r="L7" s="70" t="s">
        <v>231</v>
      </c>
      <c r="M7" s="70" t="s">
        <v>232</v>
      </c>
      <c r="N7" s="71" t="s">
        <v>233</v>
      </c>
    </row>
    <row r="8" spans="1:17" ht="17.25" customHeight="1" thickBot="1" x14ac:dyDescent="0.25">
      <c r="A8" s="29" t="s">
        <v>6</v>
      </c>
      <c r="B8" s="27" t="s">
        <v>1</v>
      </c>
      <c r="C8" s="8"/>
      <c r="D8" s="8"/>
      <c r="E8" s="60">
        <v>1</v>
      </c>
      <c r="F8" s="61">
        <f>IF(Enrolled=0,"n/a",DGET(data,"Ref_hr1",_xlnm.Criteria))</f>
        <v>1.3328174352645874</v>
      </c>
      <c r="G8" s="61">
        <f t="shared" ref="G8:G31" si="0">IF(Enrolled=0,"n/a",F8-H8)</f>
        <v>1.3619662374258041</v>
      </c>
      <c r="H8" s="61">
        <f>IF(Enrolled=0,"n/a",DGET(data,"Pctile50_hr1",_xlnm.Criteria))</f>
        <v>-2.9148802161216736E-2</v>
      </c>
      <c r="I8" s="61">
        <f>IF(Enrolled=0,"n/a",DGET(data,"Temp_hr1",_xlnm.Criteria))</f>
        <v>66.852485656738281</v>
      </c>
      <c r="J8" s="62">
        <f>IF(Enrolled=0,"n/a",DGET(data,"Pctile10_hr1",_xlnm.Criteria))</f>
        <v>-9.759124368429184E-2</v>
      </c>
      <c r="K8" s="62">
        <f>IF(Enrolled=0,"n/a",DGET(data,"Pctile30_hr1",_xlnm.Criteria))</f>
        <v>-5.7154890149831772E-2</v>
      </c>
      <c r="L8" s="62">
        <f>IF(Enrolled=0,"n/a",DGET(data,"Pctile50_hr1",_xlnm.Criteria))</f>
        <v>-2.9148802161216736E-2</v>
      </c>
      <c r="M8" s="62">
        <f>IF(Enrolled=0,"n/a",DGET(data,"Pctile70_hr1",_xlnm.Criteria))</f>
        <v>-1.1427095159888268E-3</v>
      </c>
      <c r="N8" s="62">
        <f>IF(Enrolled=0,"n/a",DGET(data,"Pctile90_hr1",_xlnm.Criteria))</f>
        <v>3.9293639361858368E-2</v>
      </c>
      <c r="P8" s="57"/>
      <c r="Q8" s="58"/>
    </row>
    <row r="9" spans="1:17" ht="17.25" customHeight="1" thickBot="1" x14ac:dyDescent="0.25">
      <c r="A9" s="28" t="s">
        <v>199</v>
      </c>
      <c r="B9" s="47" t="s">
        <v>1</v>
      </c>
      <c r="C9" s="10"/>
      <c r="D9" s="10"/>
      <c r="E9" s="60">
        <v>2</v>
      </c>
      <c r="F9" s="61">
        <f>IF(Enrolled=0,"n/a",DGET(data,"Ref_hr2",_xlnm.Criteria))</f>
        <v>1.2574567794799805</v>
      </c>
      <c r="G9" s="61">
        <f t="shared" si="0"/>
        <v>1.2821084149181843</v>
      </c>
      <c r="H9" s="61">
        <f>IF(Enrolled=0,"n/a",DGET(data,"Pctile50_hr2",_xlnm.Criteria))</f>
        <v>-2.4651635438203812E-2</v>
      </c>
      <c r="I9" s="61">
        <f>IF(Enrolled=0,"n/a",DGET(data,"Temp_hr2",_xlnm.Criteria))</f>
        <v>65.781082153320313</v>
      </c>
      <c r="J9" s="62">
        <f>IF(Enrolled=0,"n/a",DGET(data,"Pctile10_hr2",_xlnm.Criteria))</f>
        <v>-9.5076359808444977E-2</v>
      </c>
      <c r="K9" s="62">
        <f>IF(Enrolled=0,"n/a",DGET(data,"Pctile30_hr2",_xlnm.Criteria))</f>
        <v>-5.3468860685825348E-2</v>
      </c>
      <c r="L9" s="62">
        <f>IF(Enrolled=0,"n/a",DGET(data,"Pctile50_hr2",_xlnm.Criteria))</f>
        <v>-2.4651635438203812E-2</v>
      </c>
      <c r="M9" s="62">
        <f>IF(Enrolled=0,"n/a",DGET(data,"Pctile70_hr2",_xlnm.Criteria))</f>
        <v>4.16558887809515E-3</v>
      </c>
      <c r="N9" s="62">
        <f>IF(Enrolled=0,"n/a",DGET(data,"Pctile90_hr2",_xlnm.Criteria))</f>
        <v>4.5773085206747055E-2</v>
      </c>
      <c r="P9" s="57"/>
      <c r="Q9" s="58"/>
    </row>
    <row r="10" spans="1:17" ht="17.25" customHeight="1" x14ac:dyDescent="0.2">
      <c r="D10" s="12"/>
      <c r="E10" s="60">
        <v>3</v>
      </c>
      <c r="F10" s="61">
        <f>IF(Enrolled=0,"n/a",DGET(data,"Ref_hr3",_xlnm.Criteria))</f>
        <v>1.1053303480148315</v>
      </c>
      <c r="G10" s="61">
        <f t="shared" si="0"/>
        <v>1.149822823703289</v>
      </c>
      <c r="H10" s="61">
        <f>IF(Enrolled=0,"n/a",DGET(data,"Pctile50_hr3",_xlnm.Criteria))</f>
        <v>-4.4492475688457489E-2</v>
      </c>
      <c r="I10" s="61">
        <f>IF(Enrolled=0,"n/a",DGET(data,"Temp_hr3",_xlnm.Criteria))</f>
        <v>64.980636596679688</v>
      </c>
      <c r="J10" s="62">
        <f>IF(Enrolled=0,"n/a",DGET(data,"Pctile10_hr3",_xlnm.Criteria))</f>
        <v>-0.10576442629098892</v>
      </c>
      <c r="K10" s="62">
        <f>IF(Enrolled=0,"n/a",DGET(data,"Pctile30_hr3",_xlnm.Criteria))</f>
        <v>-6.9564461708068848E-2</v>
      </c>
      <c r="L10" s="62">
        <f>IF(Enrolled=0,"n/a",DGET(data,"Pctile50_hr3",_xlnm.Criteria))</f>
        <v>-4.4492475688457489E-2</v>
      </c>
      <c r="M10" s="62">
        <f>IF(Enrolled=0,"n/a",DGET(data,"Pctile70_hr3",_xlnm.Criteria))</f>
        <v>-1.942049153149128E-2</v>
      </c>
      <c r="N10" s="62">
        <f>IF(Enrolled=0,"n/a",DGET(data,"Pctile90_hr3",_xlnm.Criteria))</f>
        <v>1.6779474914073944E-2</v>
      </c>
      <c r="P10" s="57"/>
      <c r="Q10" s="58"/>
    </row>
    <row r="11" spans="1:17" ht="17.25" customHeight="1" x14ac:dyDescent="0.2">
      <c r="A11" s="43"/>
      <c r="B11" s="63" t="str">
        <f>IF(Pass=0,"Results are confidential for the selected LCA or CARE group","")</f>
        <v/>
      </c>
      <c r="C11" s="13"/>
      <c r="D11" s="13"/>
      <c r="E11" s="60">
        <v>4</v>
      </c>
      <c r="F11" s="61">
        <f>IF(Enrolled=0,"n/a",DGET(data,"Ref_hr4",_xlnm.Criteria))</f>
        <v>0.98539203405380249</v>
      </c>
      <c r="G11" s="61">
        <f t="shared" si="0"/>
        <v>1.0244534052908421</v>
      </c>
      <c r="H11" s="61">
        <f>IF(Enrolled=0,"n/a",DGET(data,"Pctile50_hr4",_xlnm.Criteria))</f>
        <v>-3.9061371237039566E-2</v>
      </c>
      <c r="I11" s="61">
        <f>IF(Enrolled=0,"n/a",DGET(data,"Temp_hr4",_xlnm.Criteria))</f>
        <v>64.380401611328125</v>
      </c>
      <c r="J11" s="62">
        <f>IF(Enrolled=0,"n/a",DGET(data,"Pctile10_hr4",_xlnm.Criteria))</f>
        <v>-9.0209715068340302E-2</v>
      </c>
      <c r="K11" s="62">
        <f>IF(Enrolled=0,"n/a",DGET(data,"Pctile30_hr4",_xlnm.Criteria))</f>
        <v>-5.9990860521793365E-2</v>
      </c>
      <c r="L11" s="62">
        <f>IF(Enrolled=0,"n/a",DGET(data,"Pctile50_hr4",_xlnm.Criteria))</f>
        <v>-3.9061371237039566E-2</v>
      </c>
      <c r="M11" s="62">
        <f>IF(Enrolled=0,"n/a",DGET(data,"Pctile70_hr4",_xlnm.Criteria))</f>
        <v>-1.8131881952285767E-2</v>
      </c>
      <c r="N11" s="62">
        <f>IF(Enrolled=0,"n/a",DGET(data,"Pctile90_hr4",_xlnm.Criteria))</f>
        <v>1.2086977250874043E-2</v>
      </c>
      <c r="P11" s="57"/>
      <c r="Q11" s="58"/>
    </row>
    <row r="12" spans="1:17" ht="17.25" customHeight="1" x14ac:dyDescent="0.2">
      <c r="C12" s="13"/>
      <c r="D12" s="13"/>
      <c r="E12" s="60">
        <v>5</v>
      </c>
      <c r="F12" s="61">
        <f>IF(Enrolled=0,"n/a",DGET(data,"Ref_hr5",_xlnm.Criteria))</f>
        <v>0.95992958545684814</v>
      </c>
      <c r="G12" s="61">
        <f t="shared" si="0"/>
        <v>0.89791056141257286</v>
      </c>
      <c r="H12" s="61">
        <f>IF(Enrolled=0,"n/a",DGET(data,"Pctile50_hr5",_xlnm.Criteria))</f>
        <v>6.2019024044275284E-2</v>
      </c>
      <c r="I12" s="61">
        <f>IF(Enrolled=0,"n/a",DGET(data,"Temp_hr5",_xlnm.Criteria))</f>
        <v>63.884727478027344</v>
      </c>
      <c r="J12" s="62">
        <f>IF(Enrolled=0,"n/a",DGET(data,"Pctile10_hr5",_xlnm.Criteria))</f>
        <v>1.4011084102094173E-2</v>
      </c>
      <c r="K12" s="62">
        <f>IF(Enrolled=0,"n/a",DGET(data,"Pctile30_hr5",_xlnm.Criteria))</f>
        <v>4.2374569922685623E-2</v>
      </c>
      <c r="L12" s="62">
        <f>IF(Enrolled=0,"n/a",DGET(data,"Pctile50_hr5",_xlnm.Criteria))</f>
        <v>6.2019024044275284E-2</v>
      </c>
      <c r="M12" s="62">
        <f>IF(Enrolled=0,"n/a",DGET(data,"Pctile70_hr5",_xlnm.Criteria))</f>
        <v>8.166348934173584E-2</v>
      </c>
      <c r="N12" s="62">
        <f>IF(Enrolled=0,"n/a",DGET(data,"Pctile90_hr5",_xlnm.Criteria))</f>
        <v>0.11002697050571442</v>
      </c>
      <c r="P12" s="57"/>
      <c r="Q12" s="58"/>
    </row>
    <row r="13" spans="1:17" ht="17.25" customHeight="1" x14ac:dyDescent="0.2">
      <c r="D13" s="5"/>
      <c r="E13" s="60">
        <v>6</v>
      </c>
      <c r="F13" s="61">
        <f>IF(Enrolled=0,"n/a",DGET(data,"Ref_hr6",_xlnm.Criteria))</f>
        <v>0.87139630317687988</v>
      </c>
      <c r="G13" s="61">
        <f t="shared" si="0"/>
        <v>0.79941565543413162</v>
      </c>
      <c r="H13" s="61">
        <f>IF(Enrolled=0,"n/a",DGET(data,"Pctile50_hr6",_xlnm.Criteria))</f>
        <v>7.198064774274826E-2</v>
      </c>
      <c r="I13" s="61">
        <f>IF(Enrolled=0,"n/a",DGET(data,"Temp_hr6",_xlnm.Criteria))</f>
        <v>63.595741271972656</v>
      </c>
      <c r="J13" s="62">
        <f>IF(Enrolled=0,"n/a",DGET(data,"Pctile10_hr6",_xlnm.Criteria))</f>
        <v>3.381793200969696E-2</v>
      </c>
      <c r="K13" s="62">
        <f>IF(Enrolled=0,"n/a",DGET(data,"Pctile30_hr6",_xlnm.Criteria))</f>
        <v>5.6364774703979492E-2</v>
      </c>
      <c r="L13" s="62">
        <f>IF(Enrolled=0,"n/a",DGET(data,"Pctile50_hr6",_xlnm.Criteria))</f>
        <v>7.198064774274826E-2</v>
      </c>
      <c r="M13" s="62">
        <f>IF(Enrolled=0,"n/a",DGET(data,"Pctile70_hr6",_xlnm.Criteria))</f>
        <v>8.7596528232097626E-2</v>
      </c>
      <c r="N13" s="62">
        <f>IF(Enrolled=0,"n/a",DGET(data,"Pctile90_hr6",_xlnm.Criteria))</f>
        <v>0.11014337092638016</v>
      </c>
      <c r="P13" s="57"/>
      <c r="Q13" s="58"/>
    </row>
    <row r="14" spans="1:17" ht="16.5" x14ac:dyDescent="0.2">
      <c r="D14" s="5"/>
      <c r="E14" s="60">
        <v>7</v>
      </c>
      <c r="F14" s="61">
        <f>IF(Enrolled=0,"n/a",DGET(data,"Ref_hr7",_xlnm.Criteria))</f>
        <v>0.80998003482818604</v>
      </c>
      <c r="G14" s="61">
        <f t="shared" si="0"/>
        <v>0.80037562269717455</v>
      </c>
      <c r="H14" s="61">
        <f>IF(Enrolled=0,"n/a",DGET(data,"Pctile50_hr7",_xlnm.Criteria))</f>
        <v>9.6044121310114861E-3</v>
      </c>
      <c r="I14" s="61">
        <f>IF(Enrolled=0,"n/a",DGET(data,"Temp_hr7",_xlnm.Criteria))</f>
        <v>63.22088623046875</v>
      </c>
      <c r="J14" s="62">
        <f>IF(Enrolled=0,"n/a",DGET(data,"Pctile10_hr7",_xlnm.Criteria))</f>
        <v>-2.8869578614830971E-2</v>
      </c>
      <c r="K14" s="62">
        <f>IF(Enrolled=0,"n/a",DGET(data,"Pctile30_hr7",_xlnm.Criteria))</f>
        <v>-6.1388327740132809E-3</v>
      </c>
      <c r="L14" s="62">
        <f>IF(Enrolled=0,"n/a",DGET(data,"Pctile50_hr7",_xlnm.Criteria))</f>
        <v>9.6044121310114861E-3</v>
      </c>
      <c r="M14" s="62">
        <f>IF(Enrolled=0,"n/a",DGET(data,"Pctile70_hr7",_xlnm.Criteria))</f>
        <v>2.5347655639052391E-2</v>
      </c>
      <c r="N14" s="62">
        <f>IF(Enrolled=0,"n/a",DGET(data,"Pctile90_hr7",_xlnm.Criteria))</f>
        <v>4.8078402876853943E-2</v>
      </c>
      <c r="P14" s="57"/>
      <c r="Q14" s="58"/>
    </row>
    <row r="15" spans="1:17" ht="16.5" x14ac:dyDescent="0.2">
      <c r="A15" s="14"/>
      <c r="C15" s="5"/>
      <c r="D15" s="5"/>
      <c r="E15" s="60">
        <v>8</v>
      </c>
      <c r="F15" s="61">
        <f>IF(Enrolled=0,"n/a",DGET(data,"Ref_hr8",_xlnm.Criteria))</f>
        <v>0.86081522703170776</v>
      </c>
      <c r="G15" s="61">
        <f t="shared" si="0"/>
        <v>0.87571036256849766</v>
      </c>
      <c r="H15" s="61">
        <f>IF(Enrolled=0,"n/a",DGET(data,"Pctile50_hr8",_xlnm.Criteria))</f>
        <v>-1.4895135536789894E-2</v>
      </c>
      <c r="I15" s="61">
        <f>IF(Enrolled=0,"n/a",DGET(data,"Temp_hr8",_xlnm.Criteria))</f>
        <v>63.904254913330078</v>
      </c>
      <c r="J15" s="62">
        <f>IF(Enrolled=0,"n/a",DGET(data,"Pctile10_hr8",_xlnm.Criteria))</f>
        <v>-6.2683574855327606E-2</v>
      </c>
      <c r="K15" s="62">
        <f>IF(Enrolled=0,"n/a",DGET(data,"Pctile30_hr8",_xlnm.Criteria))</f>
        <v>-3.4449778497219086E-2</v>
      </c>
      <c r="L15" s="62">
        <f>IF(Enrolled=0,"n/a",DGET(data,"Pctile50_hr8",_xlnm.Criteria))</f>
        <v>-1.4895135536789894E-2</v>
      </c>
      <c r="M15" s="62">
        <f>IF(Enrolled=0,"n/a",DGET(data,"Pctile70_hr8",_xlnm.Criteria))</f>
        <v>4.6595074236392975E-3</v>
      </c>
      <c r="N15" s="62">
        <f>IF(Enrolled=0,"n/a",DGET(data,"Pctile90_hr8",_xlnm.Criteria))</f>
        <v>3.2893303781747818E-2</v>
      </c>
      <c r="P15" s="57"/>
      <c r="Q15" s="58"/>
    </row>
    <row r="16" spans="1:17" ht="16.5" x14ac:dyDescent="0.2">
      <c r="C16" s="5"/>
      <c r="D16" s="5"/>
      <c r="E16" s="60">
        <v>9</v>
      </c>
      <c r="F16" s="61">
        <f>IF(Enrolled=0,"n/a",DGET(data,"Ref_hr9",_xlnm.Criteria))</f>
        <v>0.94267433881759644</v>
      </c>
      <c r="G16" s="61">
        <f t="shared" si="0"/>
        <v>0.9764392077922821</v>
      </c>
      <c r="H16" s="61">
        <f>IF(Enrolled=0,"n/a",DGET(data,"Pctile50_hr9",_xlnm.Criteria))</f>
        <v>-3.3764868974685669E-2</v>
      </c>
      <c r="I16" s="61">
        <f>IF(Enrolled=0,"n/a",DGET(data,"Temp_hr9",_xlnm.Criteria))</f>
        <v>66.649566650390625</v>
      </c>
      <c r="J16" s="62">
        <f>IF(Enrolled=0,"n/a",DGET(data,"Pctile10_hr9",_xlnm.Criteria))</f>
        <v>-7.6573200523853302E-2</v>
      </c>
      <c r="K16" s="62">
        <f>IF(Enrolled=0,"n/a",DGET(data,"Pctile30_hr9",_xlnm.Criteria))</f>
        <v>-5.1281694322824478E-2</v>
      </c>
      <c r="L16" s="62">
        <f>IF(Enrolled=0,"n/a",DGET(data,"Pctile50_hr9",_xlnm.Criteria))</f>
        <v>-3.3764868974685669E-2</v>
      </c>
      <c r="M16" s="62">
        <f>IF(Enrolled=0,"n/a",DGET(data,"Pctile70_hr9",_xlnm.Criteria))</f>
        <v>-1.6248045489192009E-2</v>
      </c>
      <c r="N16" s="62">
        <f>IF(Enrolled=0,"n/a",DGET(data,"Pctile90_hr9",_xlnm.Criteria))</f>
        <v>9.043470025062561E-3</v>
      </c>
      <c r="P16" s="57"/>
      <c r="Q16" s="58"/>
    </row>
    <row r="17" spans="3:23" ht="16.5" x14ac:dyDescent="0.2">
      <c r="C17" s="5"/>
      <c r="D17" s="5"/>
      <c r="E17" s="60">
        <v>10</v>
      </c>
      <c r="F17" s="61">
        <f>IF(Enrolled=0,"n/a",DGET(data,"Ref_hr10",_xlnm.Criteria))</f>
        <v>1.0660743713378906</v>
      </c>
      <c r="G17" s="61">
        <f t="shared" si="0"/>
        <v>1.0364231448620558</v>
      </c>
      <c r="H17" s="61">
        <f>IF(Enrolled=0,"n/a",DGET(data,"Pctile50_hr10",_xlnm.Criteria))</f>
        <v>2.9651226475834846E-2</v>
      </c>
      <c r="I17" s="61">
        <f>IF(Enrolled=0,"n/a",DGET(data,"Temp_hr10",_xlnm.Criteria))</f>
        <v>70.4700927734375</v>
      </c>
      <c r="J17" s="62">
        <f>IF(Enrolled=0,"n/a",DGET(data,"Pctile10_hr10",_xlnm.Criteria))</f>
        <v>-8.7298965081572533E-3</v>
      </c>
      <c r="K17" s="62">
        <f>IF(Enrolled=0,"n/a",DGET(data,"Pctile30_hr10",_xlnm.Criteria))</f>
        <v>1.3945981860160828E-2</v>
      </c>
      <c r="L17" s="62">
        <f>IF(Enrolled=0,"n/a",DGET(data,"Pctile50_hr10",_xlnm.Criteria))</f>
        <v>2.9651226475834846E-2</v>
      </c>
      <c r="M17" s="62">
        <f>IF(Enrolled=0,"n/a",DGET(data,"Pctile70_hr10",_xlnm.Criteria))</f>
        <v>4.5356471091508865E-2</v>
      </c>
      <c r="N17" s="62">
        <f>IF(Enrolled=0,"n/a",DGET(data,"Pctile90_hr10",_xlnm.Criteria))</f>
        <v>6.8032346665859222E-2</v>
      </c>
      <c r="P17" s="57"/>
      <c r="Q17" s="58"/>
    </row>
    <row r="18" spans="3:23" ht="16.5" x14ac:dyDescent="0.2">
      <c r="C18" s="5"/>
      <c r="D18" s="5"/>
      <c r="E18" s="60">
        <v>11</v>
      </c>
      <c r="F18" s="61">
        <f>IF(Enrolled=0,"n/a",DGET(data,"Ref_hr11",_xlnm.Criteria))</f>
        <v>1.0547621250152588</v>
      </c>
      <c r="G18" s="61">
        <f t="shared" si="0"/>
        <v>1.1115253567695618</v>
      </c>
      <c r="H18" s="61">
        <f>IF(Enrolled=0,"n/a",DGET(data,"Pctile50_hr11",_xlnm.Criteria))</f>
        <v>-5.6763231754302979E-2</v>
      </c>
      <c r="I18" s="61">
        <f>IF(Enrolled=0,"n/a",DGET(data,"Temp_hr11",_xlnm.Criteria))</f>
        <v>74.327835083007813</v>
      </c>
      <c r="J18" s="62">
        <f>IF(Enrolled=0,"n/a",DGET(data,"Pctile10_hr11",_xlnm.Criteria))</f>
        <v>-9.2097558081150055E-2</v>
      </c>
      <c r="K18" s="62">
        <f>IF(Enrolled=0,"n/a",DGET(data,"Pctile30_hr11",_xlnm.Criteria))</f>
        <v>-7.122175395488739E-2</v>
      </c>
      <c r="L18" s="62">
        <f>IF(Enrolled=0,"n/a",DGET(data,"Pctile50_hr11",_xlnm.Criteria))</f>
        <v>-5.6763231754302979E-2</v>
      </c>
      <c r="M18" s="62">
        <f>IF(Enrolled=0,"n/a",DGET(data,"Pctile70_hr11",_xlnm.Criteria))</f>
        <v>-4.2304709553718567E-2</v>
      </c>
      <c r="N18" s="62">
        <f>IF(Enrolled=0,"n/a",DGET(data,"Pctile90_hr11",_xlnm.Criteria))</f>
        <v>-2.1428903564810753E-2</v>
      </c>
      <c r="P18" s="57"/>
      <c r="Q18" s="58"/>
      <c r="S18" s="31"/>
      <c r="T18" s="31"/>
      <c r="U18" s="31"/>
      <c r="V18" s="31"/>
      <c r="W18" s="31"/>
    </row>
    <row r="19" spans="3:23" ht="16.5" x14ac:dyDescent="0.2">
      <c r="C19" s="5"/>
      <c r="D19" s="5"/>
      <c r="E19" s="60">
        <v>12</v>
      </c>
      <c r="F19" s="61">
        <f>IF(Enrolled=0,"n/a",DGET(data,"Ref_hr12",_xlnm.Criteria))</f>
        <v>1.1270816326141357</v>
      </c>
      <c r="G19" s="61">
        <f t="shared" si="0"/>
        <v>1.2092054113745689</v>
      </c>
      <c r="H19" s="61">
        <f>IF(Enrolled=0,"n/a",DGET(data,"Pctile50_hr12",_xlnm.Criteria))</f>
        <v>-8.2123778760433197E-2</v>
      </c>
      <c r="I19" s="61">
        <f>IF(Enrolled=0,"n/a",DGET(data,"Temp_hr12",_xlnm.Criteria))</f>
        <v>77.996978759765625</v>
      </c>
      <c r="J19" s="62">
        <f>IF(Enrolled=0,"n/a",DGET(data,"Pctile10_hr12",_xlnm.Criteria))</f>
        <v>-0.13255642354488373</v>
      </c>
      <c r="K19" s="62">
        <f>IF(Enrolled=0,"n/a",DGET(data,"Pctile30_hr12",_xlnm.Criteria))</f>
        <v>-0.10276041924953461</v>
      </c>
      <c r="L19" s="62">
        <f>IF(Enrolled=0,"n/a",DGET(data,"Pctile50_hr12",_xlnm.Criteria))</f>
        <v>-8.2123778760433197E-2</v>
      </c>
      <c r="M19" s="62">
        <f>IF(Enrolled=0,"n/a",DGET(data,"Pctile70_hr12",_xlnm.Criteria))</f>
        <v>-6.1487153172492981E-2</v>
      </c>
      <c r="N19" s="62">
        <f>IF(Enrolled=0,"n/a",DGET(data,"Pctile90_hr12",_xlnm.Criteria))</f>
        <v>-3.1691133975982666E-2</v>
      </c>
      <c r="P19" s="57"/>
      <c r="Q19" s="58"/>
      <c r="S19" s="31"/>
      <c r="T19" s="31"/>
      <c r="U19" s="31"/>
      <c r="V19" s="31"/>
      <c r="W19" s="31"/>
    </row>
    <row r="20" spans="3:23" ht="16.5" x14ac:dyDescent="0.2">
      <c r="C20" s="5"/>
      <c r="D20" s="5"/>
      <c r="E20" s="60">
        <v>13</v>
      </c>
      <c r="F20" s="61">
        <f>IF(Enrolled=0,"n/a",DGET(data,"Ref_hr13",_xlnm.Criteria))</f>
        <v>1.2237744331359863</v>
      </c>
      <c r="G20" s="61">
        <f t="shared" si="0"/>
        <v>1.3209613934159279</v>
      </c>
      <c r="H20" s="61">
        <f>IF(Enrolled=0,"n/a",DGET(data,"Pctile50_hr13",_xlnm.Criteria))</f>
        <v>-9.7186960279941559E-2</v>
      </c>
      <c r="I20" s="61">
        <f>IF(Enrolled=0,"n/a",DGET(data,"Temp_hr13",_xlnm.Criteria))</f>
        <v>81.461204528808594</v>
      </c>
      <c r="J20" s="62">
        <f>IF(Enrolled=0,"n/a",DGET(data,"Pctile10_hr13",_xlnm.Criteria))</f>
        <v>-0.14966090023517609</v>
      </c>
      <c r="K20" s="62">
        <f>IF(Enrolled=0,"n/a",DGET(data,"Pctile30_hr13",_xlnm.Criteria))</f>
        <v>-0.1186588779091835</v>
      </c>
      <c r="L20" s="62">
        <f>IF(Enrolled=0,"n/a",DGET(data,"Pctile50_hr13",_xlnm.Criteria))</f>
        <v>-9.7186960279941559E-2</v>
      </c>
      <c r="M20" s="62">
        <f>IF(Enrolled=0,"n/a",DGET(data,"Pctile70_hr13",_xlnm.Criteria))</f>
        <v>-7.5715042650699615E-2</v>
      </c>
      <c r="N20" s="62">
        <f>IF(Enrolled=0,"n/a",DGET(data,"Pctile90_hr13",_xlnm.Criteria))</f>
        <v>-4.4713012874126434E-2</v>
      </c>
      <c r="P20" s="57"/>
      <c r="Q20" s="58"/>
      <c r="S20" s="31"/>
      <c r="T20" s="31"/>
      <c r="U20" s="31"/>
      <c r="V20" s="31"/>
      <c r="W20" s="31"/>
    </row>
    <row r="21" spans="3:23" ht="16.5" x14ac:dyDescent="0.2">
      <c r="C21" s="5"/>
      <c r="D21" s="5"/>
      <c r="E21" s="60">
        <v>14</v>
      </c>
      <c r="F21" s="61">
        <f>IF(Enrolled=0,"n/a",DGET(data,"Ref_hr14",_xlnm.Criteria))</f>
        <v>1.3686928749084473</v>
      </c>
      <c r="G21" s="61">
        <f t="shared" si="0"/>
        <v>1.4270422384142876</v>
      </c>
      <c r="H21" s="61">
        <f>IF(Enrolled=0,"n/a",DGET(data,"Pctile50_hr14",_xlnm.Criteria))</f>
        <v>-5.8349363505840302E-2</v>
      </c>
      <c r="I21" s="61">
        <f>IF(Enrolled=0,"n/a",DGET(data,"Temp_hr14",_xlnm.Criteria))</f>
        <v>84.601539611816406</v>
      </c>
      <c r="J21" s="62">
        <f>IF(Enrolled=0,"n/a",DGET(data,"Pctile10_hr14",_xlnm.Criteria))</f>
        <v>-0.12429136037826538</v>
      </c>
      <c r="K21" s="62">
        <f>IF(Enrolled=0,"n/a",DGET(data,"Pctile30_hr14",_xlnm.Criteria))</f>
        <v>-8.5332281887531281E-2</v>
      </c>
      <c r="L21" s="62">
        <f>IF(Enrolled=0,"n/a",DGET(data,"Pctile50_hr14",_xlnm.Criteria))</f>
        <v>-5.8349363505840302E-2</v>
      </c>
      <c r="M21" s="62">
        <f>IF(Enrolled=0,"n/a",DGET(data,"Pctile70_hr14",_xlnm.Criteria))</f>
        <v>-3.1366433948278427E-2</v>
      </c>
      <c r="N21" s="62">
        <f>IF(Enrolled=0,"n/a",DGET(data,"Pctile90_hr14",_xlnm.Criteria))</f>
        <v>7.5926296412944794E-3</v>
      </c>
      <c r="P21" s="57"/>
      <c r="Q21" s="58"/>
      <c r="S21" s="31"/>
      <c r="T21" s="31"/>
      <c r="U21" s="31"/>
      <c r="V21" s="31"/>
      <c r="W21" s="31"/>
    </row>
    <row r="22" spans="3:23" ht="16.5" x14ac:dyDescent="0.2">
      <c r="C22" s="5"/>
      <c r="D22" s="5"/>
      <c r="E22" s="60">
        <v>15</v>
      </c>
      <c r="F22" s="61">
        <f>IF(Enrolled=0,"n/a",DGET(data,"Ref_hr15",_xlnm.Criteria))</f>
        <v>1.4252004623413086</v>
      </c>
      <c r="G22" s="61">
        <f t="shared" si="0"/>
        <v>1.4780227355659008</v>
      </c>
      <c r="H22" s="61">
        <f>IF(Enrolled=0,"n/a",DGET(data,"Pctile50_hr15",_xlnm.Criteria))</f>
        <v>-5.2822273224592209E-2</v>
      </c>
      <c r="I22" s="61">
        <f>IF(Enrolled=0,"n/a",DGET(data,"Temp_hr15",_xlnm.Criteria))</f>
        <v>86.3323974609375</v>
      </c>
      <c r="J22" s="62">
        <f>IF(Enrolled=0,"n/a",DGET(data,"Pctile10_hr15",_xlnm.Criteria))</f>
        <v>-0.12144499272108078</v>
      </c>
      <c r="K22" s="62">
        <f>IF(Enrolled=0,"n/a",DGET(data,"Pctile30_hr15",_xlnm.Criteria))</f>
        <v>-8.0902129411697388E-2</v>
      </c>
      <c r="L22" s="62">
        <f>IF(Enrolled=0,"n/a",DGET(data,"Pctile50_hr15",_xlnm.Criteria))</f>
        <v>-5.2822273224592209E-2</v>
      </c>
      <c r="M22" s="62">
        <f>IF(Enrolled=0,"n/a",DGET(data,"Pctile70_hr15",_xlnm.Criteria))</f>
        <v>-2.4742409586906433E-2</v>
      </c>
      <c r="N22" s="62">
        <f>IF(Enrolled=0,"n/a",DGET(data,"Pctile90_hr15",_xlnm.Criteria))</f>
        <v>1.580045185983181E-2</v>
      </c>
      <c r="P22" s="57"/>
      <c r="Q22" s="58"/>
      <c r="S22" s="31"/>
      <c r="T22" s="31"/>
      <c r="U22" s="31"/>
      <c r="V22" s="31"/>
      <c r="W22" s="31"/>
    </row>
    <row r="23" spans="3:23" ht="16.5" x14ac:dyDescent="0.2">
      <c r="C23" s="5"/>
      <c r="D23" s="5"/>
      <c r="E23" s="60">
        <v>16</v>
      </c>
      <c r="F23" s="61">
        <f>IF(Enrolled=0,"n/a",DGET(data,"Ref_hr16",_xlnm.Criteria))</f>
        <v>1.4614450931549072</v>
      </c>
      <c r="G23" s="61">
        <f t="shared" si="0"/>
        <v>1.4938723519444466</v>
      </c>
      <c r="H23" s="61">
        <f>IF(Enrolled=0,"n/a",DGET(data,"Pctile50_hr16",_xlnm.Criteria))</f>
        <v>-3.2427258789539337E-2</v>
      </c>
      <c r="I23" s="61">
        <f>IF(Enrolled=0,"n/a",DGET(data,"Temp_hr16",_xlnm.Criteria))</f>
        <v>87.143356323242188</v>
      </c>
      <c r="J23" s="62">
        <f>IF(Enrolled=0,"n/a",DGET(data,"Pctile10_hr16",_xlnm.Criteria))</f>
        <v>-9.8520107567310333E-2</v>
      </c>
      <c r="K23" s="62">
        <f>IF(Enrolled=0,"n/a",DGET(data,"Pctile30_hr16",_xlnm.Criteria))</f>
        <v>-5.9471912682056427E-2</v>
      </c>
      <c r="L23" s="62">
        <f>IF(Enrolled=0,"n/a",DGET(data,"Pctile50_hr16",_xlnm.Criteria))</f>
        <v>-3.2427258789539337E-2</v>
      </c>
      <c r="M23" s="62">
        <f>IF(Enrolled=0,"n/a",DGET(data,"Pctile70_hr16",_xlnm.Criteria))</f>
        <v>-5.3826030343770981E-3</v>
      </c>
      <c r="N23" s="62">
        <f>IF(Enrolled=0,"n/a",DGET(data,"Pctile90_hr16",_xlnm.Criteria))</f>
        <v>3.366558626294136E-2</v>
      </c>
      <c r="P23" s="57"/>
      <c r="Q23" s="58"/>
      <c r="S23" s="31"/>
      <c r="T23" s="31"/>
      <c r="U23" s="31"/>
      <c r="V23" s="31"/>
      <c r="W23" s="31"/>
    </row>
    <row r="24" spans="3:23" ht="16.5" x14ac:dyDescent="0.2">
      <c r="C24" s="5"/>
      <c r="D24" s="5"/>
      <c r="E24" s="60">
        <v>17</v>
      </c>
      <c r="F24" s="61">
        <f>IF(Enrolled=0,"n/a",DGET(data,"Ref_hr17",_xlnm.Criteria))</f>
        <v>1.5787755250930786</v>
      </c>
      <c r="G24" s="61">
        <f t="shared" si="0"/>
        <v>1.5770921525545418</v>
      </c>
      <c r="H24" s="61">
        <f>IF(Enrolled=0,"n/a",DGET(data,"Pctile50_hr17",_xlnm.Criteria))</f>
        <v>1.683372538536787E-3</v>
      </c>
      <c r="I24" s="61">
        <f>IF(Enrolled=0,"n/a",DGET(data,"Temp_hr17",_xlnm.Criteria))</f>
        <v>86.577407836914063</v>
      </c>
      <c r="J24" s="62">
        <f>IF(Enrolled=0,"n/a",DGET(data,"Pctile10_hr17",_xlnm.Criteria))</f>
        <v>-7.0697464048862457E-2</v>
      </c>
      <c r="K24" s="62">
        <f>IF(Enrolled=0,"n/a",DGET(data,"Pctile30_hr17",_xlnm.Criteria))</f>
        <v>-2.7934279292821884E-2</v>
      </c>
      <c r="L24" s="62">
        <f>IF(Enrolled=0,"n/a",DGET(data,"Pctile50_hr17",_xlnm.Criteria))</f>
        <v>1.683372538536787E-3</v>
      </c>
      <c r="M24" s="62">
        <f>IF(Enrolled=0,"n/a",DGET(data,"Pctile70_hr17",_xlnm.Criteria))</f>
        <v>3.1301025301218033E-2</v>
      </c>
      <c r="N24" s="62">
        <f>IF(Enrolled=0,"n/a",DGET(data,"Pctile90_hr17",_xlnm.Criteria))</f>
        <v>7.4064202606678009E-2</v>
      </c>
      <c r="P24" s="57"/>
      <c r="Q24" s="58"/>
      <c r="S24" s="31"/>
      <c r="T24" s="31"/>
      <c r="U24" s="31"/>
      <c r="V24" s="31"/>
      <c r="W24" s="31"/>
    </row>
    <row r="25" spans="3:23" ht="16.5" x14ac:dyDescent="0.2">
      <c r="C25" s="5"/>
      <c r="D25" s="5"/>
      <c r="E25" s="60">
        <v>18</v>
      </c>
      <c r="F25" s="61">
        <f>IF(Enrolled=0,"n/a",DGET(data,"Ref_hr18",_xlnm.Criteria))</f>
        <v>1.5661823749542236</v>
      </c>
      <c r="G25" s="61">
        <f t="shared" si="0"/>
        <v>1.6511700674891472</v>
      </c>
      <c r="H25" s="61">
        <f>IF(Enrolled=0,"n/a",DGET(data,"Pctile50_hr18",_xlnm.Criteria))</f>
        <v>-8.4987692534923553E-2</v>
      </c>
      <c r="I25" s="61">
        <f>IF(Enrolled=0,"n/a",DGET(data,"Temp_hr18",_xlnm.Criteria))</f>
        <v>84.903594970703125</v>
      </c>
      <c r="J25" s="62">
        <f>IF(Enrolled=0,"n/a",DGET(data,"Pctile10_hr18",_xlnm.Criteria))</f>
        <v>-0.15879142284393311</v>
      </c>
      <c r="K25" s="62">
        <f>IF(Enrolled=0,"n/a",DGET(data,"Pctile30_hr18",_xlnm.Criteria))</f>
        <v>-0.11518759280443192</v>
      </c>
      <c r="L25" s="62">
        <f>IF(Enrolled=0,"n/a",DGET(data,"Pctile50_hr18",_xlnm.Criteria))</f>
        <v>-8.4987692534923553E-2</v>
      </c>
      <c r="M25" s="62">
        <f>IF(Enrolled=0,"n/a",DGET(data,"Pctile70_hr18",_xlnm.Criteria))</f>
        <v>-5.4787803441286087E-2</v>
      </c>
      <c r="N25" s="62">
        <f>IF(Enrolled=0,"n/a",DGET(data,"Pctile90_hr18",_xlnm.Criteria))</f>
        <v>-1.1183954775333405E-2</v>
      </c>
      <c r="P25" s="57"/>
      <c r="Q25" s="58"/>
      <c r="S25" s="31"/>
      <c r="T25" s="31"/>
      <c r="U25" s="31"/>
      <c r="V25" s="31"/>
      <c r="W25" s="31"/>
    </row>
    <row r="26" spans="3:23" ht="16.5" x14ac:dyDescent="0.2">
      <c r="C26" s="5"/>
      <c r="D26" s="5"/>
      <c r="E26" s="60">
        <v>19</v>
      </c>
      <c r="F26" s="61">
        <f>IF(Enrolled=0,"n/a",DGET(data,"Ref_hr19",_xlnm.Criteria))</f>
        <v>1.5189063549041748</v>
      </c>
      <c r="G26" s="61">
        <f t="shared" si="0"/>
        <v>1.6063076853752136</v>
      </c>
      <c r="H26" s="61">
        <f>IF(Enrolled=0,"n/a",DGET(data,"Pctile50_hr19",_xlnm.Criteria))</f>
        <v>-8.7401330471038818E-2</v>
      </c>
      <c r="I26" s="61">
        <f>IF(Enrolled=0,"n/a",DGET(data,"Temp_hr19",_xlnm.Criteria))</f>
        <v>82.324256896972656</v>
      </c>
      <c r="J26" s="62">
        <f>IF(Enrolled=0,"n/a",DGET(data,"Pctile10_hr19",_xlnm.Criteria))</f>
        <v>-0.15921118855476379</v>
      </c>
      <c r="K26" s="62">
        <f>IF(Enrolled=0,"n/a",DGET(data,"Pctile30_hr19",_xlnm.Criteria))</f>
        <v>-0.11678534001111984</v>
      </c>
      <c r="L26" s="62">
        <f>IF(Enrolled=0,"n/a",DGET(data,"Pctile50_hr19",_xlnm.Criteria))</f>
        <v>-8.7401330471038818E-2</v>
      </c>
      <c r="M26" s="62">
        <f>IF(Enrolled=0,"n/a",DGET(data,"Pctile70_hr19",_xlnm.Criteria))</f>
        <v>-5.8017317205667496E-2</v>
      </c>
      <c r="N26" s="62">
        <f>IF(Enrolled=0,"n/a",DGET(data,"Pctile90_hr19",_xlnm.Criteria))</f>
        <v>-1.5591471455991268E-2</v>
      </c>
      <c r="P26" s="57"/>
      <c r="Q26" s="58"/>
      <c r="S26" s="31"/>
      <c r="T26" s="31"/>
      <c r="U26" s="31"/>
      <c r="V26" s="31"/>
      <c r="W26" s="31"/>
    </row>
    <row r="27" spans="3:23" ht="16.5" x14ac:dyDescent="0.2">
      <c r="C27" s="5"/>
      <c r="D27" s="5"/>
      <c r="E27" s="60">
        <v>20</v>
      </c>
      <c r="F27" s="61">
        <f>IF(Enrolled=0,"n/a",DGET(data,"Ref_hr20",_xlnm.Criteria))</f>
        <v>1.4892876148223877</v>
      </c>
      <c r="G27" s="61">
        <f t="shared" si="0"/>
        <v>1.5318058170378208</v>
      </c>
      <c r="H27" s="61">
        <f>IF(Enrolled=0,"n/a",DGET(data,"Pctile50_hr20",_xlnm.Criteria))</f>
        <v>-4.2518202215433121E-2</v>
      </c>
      <c r="I27" s="61">
        <f>IF(Enrolled=0,"n/a",DGET(data,"Temp_hr20",_xlnm.Criteria))</f>
        <v>78.297012329101563</v>
      </c>
      <c r="J27" s="62">
        <f>IF(Enrolled=0,"n/a",DGET(data,"Pctile10_hr20",_xlnm.Criteria))</f>
        <v>-0.10813041031360626</v>
      </c>
      <c r="K27" s="62">
        <f>IF(Enrolled=0,"n/a",DGET(data,"Pctile30_hr20",_xlnm.Criteria))</f>
        <v>-6.9366179406642914E-2</v>
      </c>
      <c r="L27" s="62">
        <f>IF(Enrolled=0,"n/a",DGET(data,"Pctile50_hr20",_xlnm.Criteria))</f>
        <v>-4.2518202215433121E-2</v>
      </c>
      <c r="M27" s="62">
        <f>IF(Enrolled=0,"n/a",DGET(data,"Pctile70_hr20",_xlnm.Criteria))</f>
        <v>-1.5670215710997581E-2</v>
      </c>
      <c r="N27" s="62">
        <f>IF(Enrolled=0,"n/a",DGET(data,"Pctile90_hr20",_xlnm.Criteria))</f>
        <v>2.309400774538517E-2</v>
      </c>
      <c r="P27" s="57"/>
      <c r="Q27" s="58"/>
      <c r="S27" s="31"/>
      <c r="T27" s="31"/>
      <c r="U27" s="31"/>
      <c r="V27" s="31"/>
      <c r="W27" s="31"/>
    </row>
    <row r="28" spans="3:23" ht="16.5" x14ac:dyDescent="0.2">
      <c r="C28" s="5"/>
      <c r="D28" s="5"/>
      <c r="E28" s="60">
        <v>21</v>
      </c>
      <c r="F28" s="61">
        <f>IF(Enrolled=0,"n/a",DGET(data,"Ref_hr21",_xlnm.Criteria))</f>
        <v>1.5632544755935669</v>
      </c>
      <c r="G28" s="61">
        <f t="shared" si="0"/>
        <v>1.5063305608928204</v>
      </c>
      <c r="H28" s="61">
        <f>IF(Enrolled=0,"n/a",DGET(data,"Pctile50_hr21",_xlnm.Criteria))</f>
        <v>5.6923914700746536E-2</v>
      </c>
      <c r="I28" s="61">
        <f>IF(Enrolled=0,"n/a",DGET(data,"Temp_hr21",_xlnm.Criteria))</f>
        <v>74.073089599609375</v>
      </c>
      <c r="J28" s="62">
        <f>IF(Enrolled=0,"n/a",DGET(data,"Pctile10_hr21",_xlnm.Criteria))</f>
        <v>-8.0885849893093109E-3</v>
      </c>
      <c r="K28" s="62">
        <f>IF(Enrolled=0,"n/a",DGET(data,"Pctile30_hr21",_xlnm.Criteria))</f>
        <v>3.0321327969431877E-2</v>
      </c>
      <c r="L28" s="62">
        <f>IF(Enrolled=0,"n/a",DGET(data,"Pctile50_hr21",_xlnm.Criteria))</f>
        <v>5.6923914700746536E-2</v>
      </c>
      <c r="M28" s="62">
        <f>IF(Enrolled=0,"n/a",DGET(data,"Pctile70_hr21",_xlnm.Criteria))</f>
        <v>8.3526499569416046E-2</v>
      </c>
      <c r="N28" s="62">
        <f>IF(Enrolled=0,"n/a",DGET(data,"Pctile90_hr21",_xlnm.Criteria))</f>
        <v>0.12193641066551208</v>
      </c>
      <c r="P28" s="57"/>
      <c r="Q28" s="58"/>
      <c r="S28" s="31"/>
      <c r="T28" s="31"/>
      <c r="U28" s="31"/>
      <c r="V28" s="31"/>
      <c r="W28" s="31"/>
    </row>
    <row r="29" spans="3:23" ht="16.5" x14ac:dyDescent="0.2">
      <c r="C29" s="5"/>
      <c r="D29" s="5"/>
      <c r="E29" s="60">
        <v>22</v>
      </c>
      <c r="F29" s="61">
        <f>IF(Enrolled=0,"n/a",DGET(data,"Ref_hr22",_xlnm.Criteria))</f>
        <v>1.5335898399353027</v>
      </c>
      <c r="G29" s="61">
        <f t="shared" si="0"/>
        <v>1.4187562689185143</v>
      </c>
      <c r="H29" s="61">
        <f>IF(Enrolled=0,"n/a",DGET(data,"Pctile50_hr22",_xlnm.Criteria))</f>
        <v>0.11483357101678848</v>
      </c>
      <c r="I29" s="61">
        <f>IF(Enrolled=0,"n/a",DGET(data,"Temp_hr22",_xlnm.Criteria))</f>
        <v>71.560493469238281</v>
      </c>
      <c r="J29" s="62">
        <f>IF(Enrolled=0,"n/a",DGET(data,"Pctile10_hr22",_xlnm.Criteria))</f>
        <v>4.3105106800794601E-2</v>
      </c>
      <c r="K29" s="62">
        <f>IF(Enrolled=0,"n/a",DGET(data,"Pctile30_hr22",_xlnm.Criteria))</f>
        <v>8.5482865571975708E-2</v>
      </c>
      <c r="L29" s="62">
        <f>IF(Enrolled=0,"n/a",DGET(data,"Pctile50_hr22",_xlnm.Criteria))</f>
        <v>0.11483357101678848</v>
      </c>
      <c r="M29" s="62">
        <f>IF(Enrolled=0,"n/a",DGET(data,"Pctile70_hr22",_xlnm.Criteria))</f>
        <v>0.14418429136276245</v>
      </c>
      <c r="N29" s="62">
        <f>IF(Enrolled=0,"n/a",DGET(data,"Pctile90_hr22",_xlnm.Criteria))</f>
        <v>0.18656204640865326</v>
      </c>
      <c r="P29" s="57"/>
      <c r="Q29" s="58"/>
    </row>
    <row r="30" spans="3:23" ht="16.5" x14ac:dyDescent="0.2">
      <c r="C30" s="5"/>
      <c r="D30" s="5"/>
      <c r="E30" s="60">
        <v>23</v>
      </c>
      <c r="F30" s="61">
        <f>IF(Enrolled=0,"n/a",DGET(data,"Ref_hr23",_xlnm.Criteria))</f>
        <v>1.4505108594894409</v>
      </c>
      <c r="G30" s="61">
        <f t="shared" si="0"/>
        <v>1.2507735341787338</v>
      </c>
      <c r="H30" s="61">
        <f>IF(Enrolled=0,"n/a",DGET(data,"Pctile50_hr23",_xlnm.Criteria))</f>
        <v>0.19973732531070709</v>
      </c>
      <c r="I30" s="61">
        <f>IF(Enrolled=0,"n/a",DGET(data,"Temp_hr23",_xlnm.Criteria))</f>
        <v>69.911636352539063</v>
      </c>
      <c r="J30" s="62">
        <f>IF(Enrolled=0,"n/a",DGET(data,"Pctile10_hr23",_xlnm.Criteria))</f>
        <v>0.12845654785633087</v>
      </c>
      <c r="K30" s="62">
        <f>IF(Enrolled=0,"n/a",DGET(data,"Pctile30_hr23",_xlnm.Criteria))</f>
        <v>0.17056980729103088</v>
      </c>
      <c r="L30" s="62">
        <f>IF(Enrolled=0,"n/a",DGET(data,"Pctile50_hr23",_xlnm.Criteria))</f>
        <v>0.19973732531070709</v>
      </c>
      <c r="M30" s="62">
        <f>IF(Enrolled=0,"n/a",DGET(data,"Pctile70_hr23",_xlnm.Criteria))</f>
        <v>0.22890482842922211</v>
      </c>
      <c r="N30" s="62">
        <f>IF(Enrolled=0,"n/a",DGET(data,"Pctile90_hr23",_xlnm.Criteria))</f>
        <v>0.27101808786392212</v>
      </c>
      <c r="P30" s="57"/>
      <c r="Q30" s="58"/>
    </row>
    <row r="31" spans="3:23" ht="16.5" x14ac:dyDescent="0.2">
      <c r="C31" s="5"/>
      <c r="D31" s="5"/>
      <c r="E31" s="60">
        <v>24</v>
      </c>
      <c r="F31" s="61">
        <f>IF(Enrolled=0,"n/a",DGET(data,"Ref_hr24",_xlnm.Criteria))</f>
        <v>1.40643310546875</v>
      </c>
      <c r="G31" s="61">
        <f t="shared" si="0"/>
        <v>1.1469599008560181</v>
      </c>
      <c r="H31" s="61">
        <f>IF(Enrolled=0,"n/a",DGET(data,"Pctile50_hr24",_xlnm.Criteria))</f>
        <v>0.25947320461273193</v>
      </c>
      <c r="I31" s="61">
        <f>IF(Enrolled=0,"n/a",DGET(data,"Temp_hr24",_xlnm.Criteria))</f>
        <v>68.277976989746094</v>
      </c>
      <c r="J31" s="62">
        <f>IF(Enrolled=0,"n/a",DGET(data,"Pctile10_hr24",_xlnm.Criteria))</f>
        <v>0.19051834940910339</v>
      </c>
      <c r="K31" s="62">
        <f>IF(Enrolled=0,"n/a",DGET(data,"Pctile30_hr24",_xlnm.Criteria))</f>
        <v>0.23125742375850677</v>
      </c>
      <c r="L31" s="62">
        <f>IF(Enrolled=0,"n/a",DGET(data,"Pctile50_hr24",_xlnm.Criteria))</f>
        <v>0.25947320461273193</v>
      </c>
      <c r="M31" s="62">
        <f>IF(Enrolled=0,"n/a",DGET(data,"Pctile70_hr24",_xlnm.Criteria))</f>
        <v>0.28768894076347351</v>
      </c>
      <c r="N31" s="62">
        <f>IF(Enrolled=0,"n/a",DGET(data,"Pctile90_hr24",_xlnm.Criteria))</f>
        <v>0.3284280002117157</v>
      </c>
      <c r="P31" s="57"/>
      <c r="Q31" s="58"/>
    </row>
    <row r="32" spans="3:23" ht="49.5" customHeight="1" thickBot="1" x14ac:dyDescent="0.35">
      <c r="C32" s="5"/>
      <c r="D32" s="5"/>
      <c r="E32" s="72"/>
      <c r="F32" s="79" t="str">
        <f>"Estimated Reference
Energy Use
("&amp;IF(Result_type="Aggregate Impact","MWh)","kWh)")</f>
        <v>Estimated Reference
Energy Use
(kWh)</v>
      </c>
      <c r="G32" s="79" t="str">
        <f>"Observed 
Event Day Energy Use ("&amp;IF(Result_type="Aggregate Impact","MWh)","kWh)")</f>
        <v>Observed 
Event Day Energy Use (kWh)</v>
      </c>
      <c r="H32" s="79" t="str">
        <f>"Estimated 
Change in Energy Use ("&amp;IF(Result_type="Aggregate Impact","MWh)","kWh)")</f>
        <v>Estimated 
Change in Energy Use (kWh)</v>
      </c>
      <c r="I32" s="81" t="s">
        <v>187</v>
      </c>
      <c r="J32" s="73" t="str">
        <f>"Uncertainty Adjusted Impact ("&amp;IF(Result_type="Aggregate Impact","MWh/hour) - Percentiles","kWh/hour) - Percentiles")</f>
        <v>Uncertainty Adjusted Impact (kWh/hour) - Percentiles</v>
      </c>
      <c r="K32" s="73"/>
      <c r="L32" s="73"/>
      <c r="M32" s="73"/>
      <c r="N32" s="74"/>
      <c r="O32" s="75" t="s">
        <v>234</v>
      </c>
    </row>
    <row r="33" spans="1:15" ht="16.5" x14ac:dyDescent="0.3">
      <c r="C33" s="5"/>
      <c r="D33" s="5"/>
      <c r="E33" s="76" t="s">
        <v>192</v>
      </c>
      <c r="F33" s="80"/>
      <c r="G33" s="80"/>
      <c r="H33" s="80"/>
      <c r="I33" s="80"/>
      <c r="J33" s="70" t="s">
        <v>229</v>
      </c>
      <c r="K33" s="70" t="s">
        <v>230</v>
      </c>
      <c r="L33" s="70" t="s">
        <v>231</v>
      </c>
      <c r="M33" s="70" t="s">
        <v>232</v>
      </c>
      <c r="N33" s="70" t="s">
        <v>233</v>
      </c>
      <c r="O33" s="77" t="s">
        <v>235</v>
      </c>
    </row>
    <row r="34" spans="1:15" ht="17.25" thickBot="1" x14ac:dyDescent="0.35">
      <c r="C34" s="5"/>
      <c r="D34" s="5"/>
      <c r="E34" s="15" t="s">
        <v>5</v>
      </c>
      <c r="F34" s="16">
        <f>IF(Enrolled=0,"n/a",SUM(F8:F31))</f>
        <v>29.95976322889328</v>
      </c>
      <c r="G34" s="17">
        <f>IF(Enrolled=0,"n/a",SUM(G8:G31))</f>
        <v>29.934450910892338</v>
      </c>
      <c r="H34" s="17">
        <f>IF(Enrolled=0,"n/a",SUM(H8:H31))</f>
        <v>2.5312318000942469E-2</v>
      </c>
      <c r="I34" s="18">
        <f>IF(Enrolled=0,"n/a",SUM(Lookups!C8:C31))</f>
        <v>74.637748718261719</v>
      </c>
      <c r="J34" s="53">
        <f>IF(Enrolled=0,"n/a",Lookups!C34)</f>
        <v>-2.7677140646888559E-3</v>
      </c>
      <c r="K34" s="53">
        <f>IF(Enrolled=0,"n/a",Lookups!D34)</f>
        <v>1.3822196488884725E-2</v>
      </c>
      <c r="L34" s="53">
        <f>IF(Enrolled=0,"n/a",Lookups!E34)</f>
        <v>2.5312318000942469E-2</v>
      </c>
      <c r="M34" s="53">
        <f>IF(Enrolled=0,"n/a",Lookups!F34)</f>
        <v>3.6802439513000211E-2</v>
      </c>
      <c r="N34" s="54">
        <f>IF(Enrolled=0,"n/a",Lookups!G34)</f>
        <v>5.3392350066573793E-2</v>
      </c>
      <c r="O34" s="59">
        <f>IF(Enrolled=0,"n/a",IFERROR(H34/F34,0))</f>
        <v>8.4487710425332056E-4</v>
      </c>
    </row>
    <row r="35" spans="1:15" ht="17.25" thickBot="1" x14ac:dyDescent="0.35">
      <c r="E35" s="15" t="s">
        <v>220</v>
      </c>
      <c r="F35" s="56">
        <f>IF(Enrolled=0,"n/a",IFERROR(AVERAGEIF(Lookups!$F$8:$F$31,$E35,F$8:F$31),0))</f>
        <v>1.5432812690734863</v>
      </c>
      <c r="G35" s="53">
        <f>IF(Enrolled=0,"n/a",IFERROR(AVERAGEIF(Lookups!$F$8:$F$31,$E35,G$8:G$31),0))</f>
        <v>1.5745412566699089</v>
      </c>
      <c r="H35" s="53">
        <f>IF(Enrolled=0,"n/a",IFERROR(AVERAGEIF(Lookups!$F$8:$F$31,$E35,H$8:H$31),0))</f>
        <v>-3.1259987596422435E-2</v>
      </c>
      <c r="I35" s="18">
        <f>IF(Enrolled=0,"n/a",SUMIF(Lookups!$F$8:$F$31,$E35,Lookups!$C$8:$C$31))</f>
        <v>32.102272033691406</v>
      </c>
      <c r="J35" s="53">
        <f>IF(Enrolled=0,"n/a",Lookups!C35)</f>
        <v>-9.1340126714630682E-2</v>
      </c>
      <c r="K35" s="53">
        <f>IF(Enrolled=0,"n/a",Lookups!D35)</f>
        <v>-5.5844293530121013E-2</v>
      </c>
      <c r="L35" s="53">
        <f>IF(Enrolled=0,"n/a",Lookups!E35)</f>
        <v>-3.1259987596422435E-2</v>
      </c>
      <c r="M35" s="53">
        <f>IF(Enrolled=0,"n/a",Lookups!F35)</f>
        <v>-6.6756816627238647E-3</v>
      </c>
      <c r="N35" s="55">
        <f>IF(Enrolled=0,"n/a",Lookups!G35)</f>
        <v>2.8820151521785804E-2</v>
      </c>
      <c r="O35" s="59">
        <f>IF(Enrolled=0,"n/a",IFERROR(H35/F35,0))</f>
        <v>-2.0255534893642211E-2</v>
      </c>
    </row>
    <row r="36" spans="1:15" ht="17.25" thickBot="1" x14ac:dyDescent="0.35">
      <c r="E36" s="15" t="s">
        <v>246</v>
      </c>
      <c r="F36" s="56">
        <f>IF(Enrolled=0,"n/a",IFERROR(AVERAGEIF(Lookups!$F$8:$F$31,$E36,F$8:F$31),0))</f>
        <v>1.4629947245121002</v>
      </c>
      <c r="G36" s="53">
        <f>IF(Enrolled=0,"n/a",IFERROR(AVERAGEIF(Lookups!$F$8:$F$31,$E36,G$8:G$31),0))</f>
        <v>1.3275905139744282</v>
      </c>
      <c r="H36" s="53">
        <f>IF(Enrolled=0,"n/a",IFERROR(AVERAGEIF(Lookups!$F$8:$F$31,$E36,H$8:H$31),0))</f>
        <v>0.13540421053767204</v>
      </c>
      <c r="I36" s="18">
        <f>IF(Enrolled=0,"n/a",SUMIF(Lookups!$F$8:$F$31,$E36,Lookups!$C$8:$C$31))</f>
        <v>12.143356323242188</v>
      </c>
      <c r="J36" s="53">
        <f>IF(Enrolled=0,"n/a",Lookups!C36)</f>
        <v>8.1449088329382385E-2</v>
      </c>
      <c r="K36" s="53">
        <f>IF(Enrolled=0,"n/a",Lookups!D36)</f>
        <v>0.11332621187577005</v>
      </c>
      <c r="L36" s="53">
        <f>IF(Enrolled=0,"n/a",Lookups!E36)</f>
        <v>0.13540421053767204</v>
      </c>
      <c r="M36" s="53">
        <f>IF(Enrolled=0,"n/a",Lookups!F36)</f>
        <v>0.15748220919957404</v>
      </c>
      <c r="N36" s="55">
        <f>IF(Enrolled=0,"n/a",Lookups!G36)</f>
        <v>0.1893593327459617</v>
      </c>
      <c r="O36" s="59">
        <f>IF(Enrolled=0,"n/a",IFERROR(H36/F36,0))</f>
        <v>9.255276746321045E-2</v>
      </c>
    </row>
    <row r="37" spans="1:15" ht="17.25" thickBot="1" x14ac:dyDescent="0.35">
      <c r="E37" s="15" t="s">
        <v>219</v>
      </c>
      <c r="F37" s="56">
        <f>IF(Enrolled=0,"n/a",AVERAGEIF(Lookups!$F$8:$F$31,$E37,F$8:F$31))</f>
        <v>1.0927585323651632</v>
      </c>
      <c r="G37" s="53">
        <f>IF(Enrolled=0,"n/a",AVERAGEIF(Lookups!$F$8:$F$31,$E37,G$8:G$31))</f>
        <v>1.116758838109672</v>
      </c>
      <c r="H37" s="53">
        <f>IF(Enrolled=0,"n/a",AVERAGEIF(Lookups!$F$8:$F$31,$E37,H$8:H$31))</f>
        <v>-2.4000305744508902E-2</v>
      </c>
      <c r="I37" s="18">
        <f>IF(Enrolled=0,"n/a",SUMIF(Lookups!$F$8:$F$31,$E37,Lookups!$C$8:$C$31))</f>
        <v>30.392120361328125</v>
      </c>
      <c r="J37" s="53">
        <f>IF(Enrolled=0,"n/a",Lookups!C37)</f>
        <v>-4.8352527456997751E-2</v>
      </c>
      <c r="K37" s="53">
        <f>IF(Enrolled=0,"n/a",Lookups!D37)</f>
        <v>-3.3965037476690302E-2</v>
      </c>
      <c r="L37" s="53">
        <f>IF(Enrolled=0,"n/a",Lookups!E37)</f>
        <v>-2.4000305744508902E-2</v>
      </c>
      <c r="M37" s="53">
        <f>IF(Enrolled=0,"n/a",Lookups!F37)</f>
        <v>-1.40355740123275E-2</v>
      </c>
      <c r="N37" s="55">
        <f>IF(Enrolled=0,"n/a",Lookups!G37)</f>
        <v>3.5191596797994745E-4</v>
      </c>
      <c r="O37" s="59">
        <f>IF(Enrolled=0,"n/a",IFERROR(H37/F37,0))</f>
        <v>-2.1963045845602061E-2</v>
      </c>
    </row>
    <row r="38" spans="1:15" ht="15" x14ac:dyDescent="0.25">
      <c r="E38" s="19"/>
      <c r="F38" s="31"/>
      <c r="G38" s="48"/>
      <c r="H38" s="49"/>
    </row>
    <row r="39" spans="1:15" x14ac:dyDescent="0.2">
      <c r="A39" s="35" t="s">
        <v>247</v>
      </c>
    </row>
    <row r="40" spans="1:15" x14ac:dyDescent="0.2">
      <c r="A40" s="34" t="s">
        <v>248</v>
      </c>
      <c r="E40" s="19"/>
      <c r="F40" s="31"/>
      <c r="G40" s="31"/>
      <c r="H40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9" priority="46" stopIfTrue="1">
      <formula>$A$1&lt;&gt;""</formula>
    </cfRule>
  </conditionalFormatting>
  <conditionalFormatting sqref="C2">
    <cfRule type="expression" dxfId="8" priority="38">
      <formula>size_lca_flag=1</formula>
    </cfRule>
  </conditionalFormatting>
  <conditionalFormatting sqref="B8:B9">
    <cfRule type="expression" dxfId="7" priority="28">
      <formula>Two_way_tab_flag=1</formula>
    </cfRule>
    <cfRule type="expression" dxfId="6" priority="29">
      <formula>size_lca_flag=1</formula>
    </cfRule>
  </conditionalFormatting>
  <conditionalFormatting sqref="C1">
    <cfRule type="expression" dxfId="5" priority="27" stopIfTrue="1">
      <formula>$A$1&lt;&gt;""</formula>
    </cfRule>
  </conditionalFormatting>
  <conditionalFormatting sqref="F34:O37">
    <cfRule type="expression" dxfId="4" priority="2">
      <formula>Pass=0</formula>
    </cfRule>
  </conditionalFormatting>
  <conditionalFormatting sqref="F8:N31">
    <cfRule type="expression" dxfId="3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0"/>
  <sheetViews>
    <sheetView topLeftCell="A22" workbookViewId="0">
      <selection activeCell="C36" sqref="C36"/>
    </sheetView>
  </sheetViews>
  <sheetFormatPr defaultRowHeight="12.75" x14ac:dyDescent="0.2"/>
  <cols>
    <col min="1" max="7" width="15.5703125" customWidth="1"/>
    <col min="9" max="9" width="25.5703125" bestFit="1" customWidth="1"/>
    <col min="10" max="10" width="16" bestFit="1" customWidth="1"/>
    <col min="11" max="11" width="15.5703125" bestFit="1" customWidth="1"/>
    <col min="12" max="12" width="16.42578125" bestFit="1" customWidth="1"/>
    <col min="13" max="13" width="13.42578125" bestFit="1" customWidth="1"/>
  </cols>
  <sheetData>
    <row r="1" spans="1:16" ht="12.75" customHeight="1" x14ac:dyDescent="0.2">
      <c r="B1" s="34" t="s">
        <v>237</v>
      </c>
      <c r="C1">
        <f>DGET(data,"pass",_xlnm.Criteria)</f>
        <v>1</v>
      </c>
      <c r="F1" s="1"/>
      <c r="G1" s="1"/>
    </row>
    <row r="2" spans="1:16" ht="12.75" customHeight="1" x14ac:dyDescent="0.2"/>
    <row r="3" spans="1:16" ht="12.75" customHeight="1" x14ac:dyDescent="0.25">
      <c r="A3" s="21"/>
      <c r="B3" s="20" t="s">
        <v>216</v>
      </c>
      <c r="C3" s="20" t="s">
        <v>228</v>
      </c>
      <c r="D3" s="20" t="s">
        <v>0</v>
      </c>
      <c r="E3" s="20" t="s">
        <v>197</v>
      </c>
      <c r="F3" s="20" t="s">
        <v>215</v>
      </c>
      <c r="I3" s="2" t="s">
        <v>190</v>
      </c>
      <c r="J3" s="9" t="s">
        <v>213</v>
      </c>
      <c r="K3" s="9" t="s">
        <v>0</v>
      </c>
      <c r="L3" s="32" t="s">
        <v>197</v>
      </c>
      <c r="M3" s="9" t="s">
        <v>214</v>
      </c>
    </row>
    <row r="4" spans="1:16" ht="12.75" customHeight="1" x14ac:dyDescent="0.2">
      <c r="A4" s="23"/>
      <c r="B4" s="46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238</v>
      </c>
      <c r="K4" t="s">
        <v>1</v>
      </c>
      <c r="L4" s="33" t="s">
        <v>1</v>
      </c>
      <c r="M4" s="34" t="s">
        <v>202</v>
      </c>
      <c r="O4" s="46"/>
      <c r="P4" s="34" t="s">
        <v>238</v>
      </c>
    </row>
    <row r="5" spans="1:16" ht="12.75" customHeight="1" x14ac:dyDescent="0.2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239</v>
      </c>
      <c r="K5" t="s">
        <v>178</v>
      </c>
      <c r="L5" s="35" t="s">
        <v>198</v>
      </c>
      <c r="M5" s="35" t="s">
        <v>203</v>
      </c>
      <c r="O5" s="46"/>
      <c r="P5" s="34" t="s">
        <v>239</v>
      </c>
    </row>
    <row r="6" spans="1:16" ht="12.75" customHeight="1" x14ac:dyDescent="0.2">
      <c r="A6" s="23"/>
      <c r="B6" s="23"/>
      <c r="C6" s="41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204</v>
      </c>
      <c r="K6" t="s">
        <v>179</v>
      </c>
      <c r="L6" s="36" t="s">
        <v>200</v>
      </c>
      <c r="O6" s="46"/>
      <c r="P6" s="34" t="s">
        <v>204</v>
      </c>
    </row>
    <row r="7" spans="1:16" ht="12.75" customHeight="1" x14ac:dyDescent="0.25">
      <c r="A7" s="21"/>
      <c r="B7" s="41" t="s">
        <v>222</v>
      </c>
      <c r="C7" s="41" t="s">
        <v>188</v>
      </c>
      <c r="D7" s="41" t="s">
        <v>217</v>
      </c>
      <c r="E7" s="41" t="s">
        <v>218</v>
      </c>
      <c r="F7" s="41" t="s">
        <v>221</v>
      </c>
      <c r="J7" s="34" t="s">
        <v>205</v>
      </c>
      <c r="K7" t="s">
        <v>180</v>
      </c>
      <c r="O7" s="46"/>
      <c r="P7" s="34" t="s">
        <v>205</v>
      </c>
    </row>
    <row r="8" spans="1:16" ht="12.75" customHeight="1" x14ac:dyDescent="0.25">
      <c r="A8" s="22"/>
      <c r="B8">
        <v>1</v>
      </c>
      <c r="C8" s="42">
        <f>MAX(0,Table!I8-75)</f>
        <v>0</v>
      </c>
      <c r="D8" s="41" t="s">
        <v>219</v>
      </c>
      <c r="E8" s="41" t="s">
        <v>219</v>
      </c>
      <c r="F8" s="52" t="str">
        <f>IF(AND($F$6&gt;=6,$F$6&lt;=9),E8,D8)</f>
        <v>Off-Peak</v>
      </c>
      <c r="J8" s="34" t="s">
        <v>206</v>
      </c>
      <c r="K8" t="s">
        <v>181</v>
      </c>
      <c r="L8" s="25"/>
      <c r="O8" s="46"/>
      <c r="P8" s="34" t="s">
        <v>206</v>
      </c>
    </row>
    <row r="9" spans="1:16" ht="12.75" customHeight="1" x14ac:dyDescent="0.2">
      <c r="B9">
        <f>B8+1</f>
        <v>2</v>
      </c>
      <c r="C9" s="42">
        <f>MAX(0,Table!I9-75)</f>
        <v>0</v>
      </c>
      <c r="D9" s="41" t="s">
        <v>219</v>
      </c>
      <c r="E9" s="41" t="s">
        <v>219</v>
      </c>
      <c r="F9" s="52" t="str">
        <f t="shared" ref="F9:F31" si="0">IF(AND($F$6&gt;=6,$F$6&lt;=9),E9,D9)</f>
        <v>Off-Peak</v>
      </c>
      <c r="J9" s="34" t="s">
        <v>207</v>
      </c>
      <c r="K9" t="s">
        <v>182</v>
      </c>
      <c r="L9" s="25"/>
      <c r="O9" s="46"/>
      <c r="P9" s="34" t="s">
        <v>207</v>
      </c>
    </row>
    <row r="10" spans="1:16" ht="12.75" customHeight="1" x14ac:dyDescent="0.2">
      <c r="B10">
        <f t="shared" ref="B10:B31" si="1">B9+1</f>
        <v>3</v>
      </c>
      <c r="C10" s="42">
        <f>MAX(0,Table!I10-75)</f>
        <v>0</v>
      </c>
      <c r="D10" s="41" t="s">
        <v>219</v>
      </c>
      <c r="E10" s="41" t="s">
        <v>219</v>
      </c>
      <c r="F10" s="52" t="str">
        <f t="shared" si="0"/>
        <v>Off-Peak</v>
      </c>
      <c r="J10" s="34" t="s">
        <v>208</v>
      </c>
      <c r="K10" t="s">
        <v>183</v>
      </c>
      <c r="L10" s="25"/>
      <c r="O10" s="46"/>
      <c r="P10" s="34" t="s">
        <v>208</v>
      </c>
    </row>
    <row r="11" spans="1:16" ht="12.75" customHeight="1" x14ac:dyDescent="0.2">
      <c r="B11">
        <f t="shared" si="1"/>
        <v>4</v>
      </c>
      <c r="C11" s="42">
        <f>MAX(0,Table!I11-75)</f>
        <v>0</v>
      </c>
      <c r="D11" s="41" t="s">
        <v>219</v>
      </c>
      <c r="E11" s="41" t="s">
        <v>219</v>
      </c>
      <c r="F11" s="52" t="str">
        <f t="shared" si="0"/>
        <v>Off-Peak</v>
      </c>
      <c r="J11" s="34" t="s">
        <v>209</v>
      </c>
      <c r="K11" t="s">
        <v>184</v>
      </c>
      <c r="L11" s="25"/>
      <c r="O11" s="46"/>
      <c r="P11" s="34" t="s">
        <v>209</v>
      </c>
    </row>
    <row r="12" spans="1:16" ht="12.75" customHeight="1" x14ac:dyDescent="0.2">
      <c r="B12">
        <f t="shared" si="1"/>
        <v>5</v>
      </c>
      <c r="C12" s="42">
        <f>MAX(0,Table!I12-75)</f>
        <v>0</v>
      </c>
      <c r="D12" s="41" t="s">
        <v>219</v>
      </c>
      <c r="E12" s="41" t="s">
        <v>219</v>
      </c>
      <c r="F12" s="52" t="str">
        <f t="shared" si="0"/>
        <v>Off-Peak</v>
      </c>
      <c r="J12" s="34" t="s">
        <v>210</v>
      </c>
      <c r="K12" t="s">
        <v>185</v>
      </c>
      <c r="O12" s="46"/>
      <c r="P12" s="34" t="s">
        <v>210</v>
      </c>
    </row>
    <row r="13" spans="1:16" ht="12.75" customHeight="1" x14ac:dyDescent="0.2">
      <c r="B13">
        <f t="shared" si="1"/>
        <v>6</v>
      </c>
      <c r="C13" s="42">
        <f>MAX(0,Table!I13-75)</f>
        <v>0</v>
      </c>
      <c r="D13" s="41" t="s">
        <v>219</v>
      </c>
      <c r="E13" s="41" t="s">
        <v>219</v>
      </c>
      <c r="F13" s="52" t="str">
        <f t="shared" si="0"/>
        <v>Off-Peak</v>
      </c>
      <c r="J13" s="34" t="s">
        <v>240</v>
      </c>
      <c r="O13" s="46"/>
      <c r="P13" s="34" t="s">
        <v>240</v>
      </c>
    </row>
    <row r="14" spans="1:16" ht="12.75" customHeight="1" x14ac:dyDescent="0.2">
      <c r="B14">
        <f t="shared" si="1"/>
        <v>7</v>
      </c>
      <c r="C14" s="42">
        <f>MAX(0,Table!I14-75)</f>
        <v>0</v>
      </c>
      <c r="D14" s="41" t="s">
        <v>219</v>
      </c>
      <c r="E14" s="41" t="s">
        <v>219</v>
      </c>
      <c r="F14" s="52" t="str">
        <f t="shared" si="0"/>
        <v>Off-Peak</v>
      </c>
      <c r="J14" s="34" t="s">
        <v>241</v>
      </c>
      <c r="O14" s="46"/>
      <c r="P14" s="34" t="s">
        <v>241</v>
      </c>
    </row>
    <row r="15" spans="1:16" ht="12.75" customHeight="1" x14ac:dyDescent="0.2">
      <c r="B15">
        <f t="shared" si="1"/>
        <v>8</v>
      </c>
      <c r="C15" s="42">
        <f>MAX(0,Table!I15-75)</f>
        <v>0</v>
      </c>
      <c r="D15" s="41" t="s">
        <v>219</v>
      </c>
      <c r="E15" s="41" t="s">
        <v>219</v>
      </c>
      <c r="F15" s="52" t="str">
        <f t="shared" si="0"/>
        <v>Off-Peak</v>
      </c>
      <c r="J15" s="34" t="s">
        <v>242</v>
      </c>
      <c r="O15" s="46"/>
      <c r="P15" s="34" t="s">
        <v>242</v>
      </c>
    </row>
    <row r="16" spans="1:16" ht="12.75" customHeight="1" x14ac:dyDescent="0.2">
      <c r="B16">
        <f t="shared" si="1"/>
        <v>9</v>
      </c>
      <c r="C16" s="42">
        <f>MAX(0,Table!I16-75)</f>
        <v>0</v>
      </c>
      <c r="D16" s="41" t="s">
        <v>219</v>
      </c>
      <c r="E16" s="41" t="s">
        <v>219</v>
      </c>
      <c r="F16" s="52" t="str">
        <f t="shared" si="0"/>
        <v>Off-Peak</v>
      </c>
      <c r="O16" s="46"/>
    </row>
    <row r="17" spans="1:15" ht="12.75" customHeight="1" x14ac:dyDescent="0.2">
      <c r="B17">
        <f t="shared" si="1"/>
        <v>10</v>
      </c>
      <c r="C17" s="42">
        <f>MAX(0,Table!I17-75)</f>
        <v>0</v>
      </c>
      <c r="D17" s="41" t="s">
        <v>219</v>
      </c>
      <c r="E17" s="41" t="s">
        <v>219</v>
      </c>
      <c r="F17" s="52" t="str">
        <f t="shared" si="0"/>
        <v>Off-Peak</v>
      </c>
      <c r="O17" s="46"/>
    </row>
    <row r="18" spans="1:15" ht="12.75" customHeight="1" x14ac:dyDescent="0.2">
      <c r="B18">
        <f t="shared" si="1"/>
        <v>11</v>
      </c>
      <c r="C18" s="42">
        <f>MAX(0,Table!I18-75)</f>
        <v>0</v>
      </c>
      <c r="D18" s="41" t="s">
        <v>219</v>
      </c>
      <c r="E18" s="41" t="s">
        <v>219</v>
      </c>
      <c r="F18" s="52" t="str">
        <f t="shared" si="0"/>
        <v>Off-Peak</v>
      </c>
      <c r="J18" s="46"/>
      <c r="O18" s="46"/>
    </row>
    <row r="19" spans="1:15" ht="12.75" customHeight="1" x14ac:dyDescent="0.2">
      <c r="B19">
        <f t="shared" si="1"/>
        <v>12</v>
      </c>
      <c r="C19" s="42">
        <f>MAX(0,Table!I19-75)</f>
        <v>2.996978759765625</v>
      </c>
      <c r="D19" s="41" t="s">
        <v>219</v>
      </c>
      <c r="E19" s="41" t="s">
        <v>219</v>
      </c>
      <c r="F19" s="52" t="str">
        <f t="shared" si="0"/>
        <v>Off-Peak</v>
      </c>
      <c r="M19" s="25"/>
    </row>
    <row r="20" spans="1:15" ht="12.75" customHeight="1" x14ac:dyDescent="0.2">
      <c r="B20">
        <f t="shared" si="1"/>
        <v>13</v>
      </c>
      <c r="C20" s="42">
        <f>MAX(0,Table!I20-75)</f>
        <v>6.4612045288085938</v>
      </c>
      <c r="D20" s="41" t="s">
        <v>219</v>
      </c>
      <c r="E20" s="41" t="s">
        <v>219</v>
      </c>
      <c r="F20" s="52" t="str">
        <f t="shared" si="0"/>
        <v>Off-Peak</v>
      </c>
      <c r="M20" s="25"/>
    </row>
    <row r="21" spans="1:15" ht="12.75" customHeight="1" x14ac:dyDescent="0.2">
      <c r="B21">
        <f t="shared" si="1"/>
        <v>14</v>
      </c>
      <c r="C21" s="42">
        <f>MAX(0,Table!I21-75)</f>
        <v>9.6015396118164063</v>
      </c>
      <c r="D21" s="41" t="s">
        <v>219</v>
      </c>
      <c r="E21" s="41" t="s">
        <v>219</v>
      </c>
      <c r="F21" s="52" t="str">
        <f t="shared" si="0"/>
        <v>Off-Peak</v>
      </c>
      <c r="M21" s="25"/>
    </row>
    <row r="22" spans="1:15" ht="12.75" customHeight="1" x14ac:dyDescent="0.2">
      <c r="B22">
        <f t="shared" si="1"/>
        <v>15</v>
      </c>
      <c r="C22" s="42">
        <f>MAX(0,Table!I22-75)</f>
        <v>11.3323974609375</v>
      </c>
      <c r="D22" s="41" t="s">
        <v>219</v>
      </c>
      <c r="E22" s="41" t="s">
        <v>219</v>
      </c>
      <c r="F22" s="52" t="str">
        <f t="shared" si="0"/>
        <v>Off-Peak</v>
      </c>
      <c r="M22" s="25"/>
    </row>
    <row r="23" spans="1:15" ht="12.75" customHeight="1" x14ac:dyDescent="0.2">
      <c r="B23">
        <f t="shared" si="1"/>
        <v>16</v>
      </c>
      <c r="C23" s="42">
        <f>MAX(0,Table!I23-75)</f>
        <v>12.143356323242188</v>
      </c>
      <c r="D23" s="41" t="s">
        <v>246</v>
      </c>
      <c r="E23" s="41" t="s">
        <v>246</v>
      </c>
      <c r="F23" s="52" t="str">
        <f t="shared" si="0"/>
        <v>Partial-Peak</v>
      </c>
      <c r="M23" s="25"/>
    </row>
    <row r="24" spans="1:15" ht="12.75" customHeight="1" x14ac:dyDescent="0.2">
      <c r="B24">
        <f t="shared" si="1"/>
        <v>17</v>
      </c>
      <c r="C24" s="42">
        <f>MAX(0,Table!I24-75)</f>
        <v>11.577407836914063</v>
      </c>
      <c r="D24" s="41" t="s">
        <v>220</v>
      </c>
      <c r="E24" s="41" t="s">
        <v>220</v>
      </c>
      <c r="F24" s="52" t="str">
        <f t="shared" si="0"/>
        <v>Peak</v>
      </c>
      <c r="M24" s="25"/>
    </row>
    <row r="25" spans="1:15" ht="12.75" customHeight="1" x14ac:dyDescent="0.2">
      <c r="B25">
        <f t="shared" si="1"/>
        <v>18</v>
      </c>
      <c r="C25" s="42">
        <f>MAX(0,Table!I25-75)</f>
        <v>9.903594970703125</v>
      </c>
      <c r="D25" s="41" t="s">
        <v>220</v>
      </c>
      <c r="E25" s="41" t="s">
        <v>220</v>
      </c>
      <c r="F25" s="52" t="str">
        <f t="shared" si="0"/>
        <v>Peak</v>
      </c>
      <c r="M25" s="25"/>
    </row>
    <row r="26" spans="1:15" ht="12.75" customHeight="1" x14ac:dyDescent="0.2">
      <c r="B26">
        <f t="shared" si="1"/>
        <v>19</v>
      </c>
      <c r="C26" s="42">
        <f>MAX(0,Table!I26-75)</f>
        <v>7.3242568969726563</v>
      </c>
      <c r="D26" s="41" t="s">
        <v>220</v>
      </c>
      <c r="E26" s="41" t="s">
        <v>220</v>
      </c>
      <c r="F26" s="52" t="str">
        <f t="shared" si="0"/>
        <v>Peak</v>
      </c>
    </row>
    <row r="27" spans="1:15" ht="12.75" customHeight="1" x14ac:dyDescent="0.2">
      <c r="B27">
        <f t="shared" si="1"/>
        <v>20</v>
      </c>
      <c r="C27" s="42">
        <f>MAX(0,Table!I27-75)</f>
        <v>3.2970123291015625</v>
      </c>
      <c r="D27" s="41" t="s">
        <v>220</v>
      </c>
      <c r="E27" s="41" t="s">
        <v>220</v>
      </c>
      <c r="F27" s="52" t="str">
        <f t="shared" si="0"/>
        <v>Peak</v>
      </c>
    </row>
    <row r="28" spans="1:15" ht="12.75" customHeight="1" x14ac:dyDescent="0.2">
      <c r="A28" s="6"/>
      <c r="B28">
        <f t="shared" si="1"/>
        <v>21</v>
      </c>
      <c r="C28" s="42">
        <f>MAX(0,Table!I28-75)</f>
        <v>0</v>
      </c>
      <c r="D28" s="41" t="s">
        <v>220</v>
      </c>
      <c r="E28" s="41" t="s">
        <v>220</v>
      </c>
      <c r="F28" s="52" t="str">
        <f t="shared" si="0"/>
        <v>Peak</v>
      </c>
    </row>
    <row r="29" spans="1:15" ht="12.75" customHeight="1" x14ac:dyDescent="0.2">
      <c r="A29" s="6"/>
      <c r="B29">
        <f t="shared" si="1"/>
        <v>22</v>
      </c>
      <c r="C29" s="42">
        <f>MAX(0,Table!I29-75)</f>
        <v>0</v>
      </c>
      <c r="D29" s="41" t="s">
        <v>246</v>
      </c>
      <c r="E29" s="41" t="s">
        <v>246</v>
      </c>
      <c r="F29" s="52" t="str">
        <f t="shared" si="0"/>
        <v>Partial-Peak</v>
      </c>
    </row>
    <row r="30" spans="1:15" ht="12.75" customHeight="1" x14ac:dyDescent="0.2">
      <c r="A30" s="6"/>
      <c r="B30">
        <f t="shared" si="1"/>
        <v>23</v>
      </c>
      <c r="C30" s="42">
        <f>MAX(0,Table!I30-75)</f>
        <v>0</v>
      </c>
      <c r="D30" s="41" t="s">
        <v>246</v>
      </c>
      <c r="E30" s="41" t="s">
        <v>246</v>
      </c>
      <c r="F30" s="52" t="str">
        <f t="shared" si="0"/>
        <v>Partial-Peak</v>
      </c>
    </row>
    <row r="31" spans="1:15" ht="12.75" customHeight="1" x14ac:dyDescent="0.2">
      <c r="B31">
        <f t="shared" si="1"/>
        <v>24</v>
      </c>
      <c r="C31" s="42">
        <f>MAX(0,Table!I31-75)</f>
        <v>0</v>
      </c>
      <c r="D31" s="41" t="s">
        <v>246</v>
      </c>
      <c r="E31" s="41" t="s">
        <v>246</v>
      </c>
      <c r="F31" s="52" t="str">
        <f t="shared" si="0"/>
        <v>Partial-Peak</v>
      </c>
      <c r="G31" s="34"/>
      <c r="H31" s="34"/>
      <c r="I31" s="34"/>
      <c r="J31" s="34"/>
      <c r="K31" s="34"/>
    </row>
    <row r="32" spans="1:15" ht="12.75" customHeight="1" x14ac:dyDescent="0.2">
      <c r="G32" s="6"/>
      <c r="H32" s="6"/>
      <c r="I32" s="6"/>
      <c r="J32" s="6"/>
      <c r="K32" s="31"/>
    </row>
    <row r="33" spans="1:7" ht="12.75" customHeight="1" x14ac:dyDescent="0.2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">
      <c r="A34" s="34" t="s">
        <v>5</v>
      </c>
      <c r="B34" s="51">
        <f>DGET(data,"stderr_daily",_xlnm.Criteria)</f>
        <v>2.1910965442657471E-2</v>
      </c>
      <c r="C34" s="50">
        <f>IF($B34=0,"n/a",NORMINV(C$33,Table!$H34,$B34))</f>
        <v>-2.7677140646888559E-3</v>
      </c>
      <c r="D34" s="50">
        <f>IF($B34=0,"n/a",NORMINV(D$33,Table!$H34,$B34))</f>
        <v>1.3822196488884725E-2</v>
      </c>
      <c r="E34" s="50">
        <f>IF($B34=0,"n/a",NORMINV(E$33,Table!$H34,$B34))</f>
        <v>2.5312318000942469E-2</v>
      </c>
      <c r="F34" s="50">
        <f>IF($B34=0,"n/a",NORMINV(F$33,Table!$H34,$B34))</f>
        <v>3.6802439513000211E-2</v>
      </c>
      <c r="G34" s="50">
        <f>IF($B34=0,"n/a",NORMINV(G$33,Table!$H34,$B34))</f>
        <v>5.3392350066573793E-2</v>
      </c>
    </row>
    <row r="35" spans="1:7" ht="12.75" customHeight="1" x14ac:dyDescent="0.2">
      <c r="A35" t="s">
        <v>220</v>
      </c>
      <c r="B35" s="51">
        <f>DGET(data,"stderr_peak",_xlnm.Criteria)</f>
        <v>4.6880781650543213E-2</v>
      </c>
      <c r="C35" s="50">
        <f>IF($B35=0,"n/a",NORMINV(C$33,Table!$H35,$B35))</f>
        <v>-9.1340126714630682E-2</v>
      </c>
      <c r="D35" s="50">
        <f>IF($B35=0,"n/a",NORMINV(D$33,Table!$H35,$B35))</f>
        <v>-5.5844293530121013E-2</v>
      </c>
      <c r="E35" s="50">
        <f>IF($B35=0,"n/a",NORMINV(E$33,Table!$H35,$B35))</f>
        <v>-3.1259987596422435E-2</v>
      </c>
      <c r="F35" s="50">
        <f>IF($B35=0,"n/a",NORMINV(F$33,Table!$H35,$B35))</f>
        <v>-6.6756816627238647E-3</v>
      </c>
      <c r="G35" s="50">
        <f>IF($B35=0,"n/a",NORMINV(G$33,Table!$H35,$B35))</f>
        <v>2.8820151521785804E-2</v>
      </c>
    </row>
    <row r="36" spans="1:7" ht="12.75" customHeight="1" x14ac:dyDescent="0.2">
      <c r="A36" s="35" t="s">
        <v>246</v>
      </c>
      <c r="B36" s="51">
        <f>DGET(data,"stderr_partpeak",_xlnm.Criteria)</f>
        <v>4.2101405560970306E-2</v>
      </c>
      <c r="C36" s="50">
        <f>IF($B36=0,"n/a",NORMINV(C$33,Table!$H36,$B36))</f>
        <v>8.1449088329382385E-2</v>
      </c>
      <c r="D36" s="50">
        <f>IF($B36=0,"n/a",NORMINV(D$33,Table!$H36,$B36))</f>
        <v>0.11332621187577005</v>
      </c>
      <c r="E36" s="50">
        <f>IF($B36=0,"n/a",NORMINV(E$33,Table!$H36,$B36))</f>
        <v>0.13540421053767204</v>
      </c>
      <c r="F36" s="50">
        <f>IF($B36=0,"n/a",NORMINV(F$33,Table!$H36,$B36))</f>
        <v>0.15748220919957404</v>
      </c>
      <c r="G36" s="50">
        <f>IF($B36=0,"n/a",NORMINV(G$33,Table!$H36,$B36))</f>
        <v>0.1893593327459617</v>
      </c>
    </row>
    <row r="37" spans="1:7" ht="12.75" customHeight="1" x14ac:dyDescent="0.2">
      <c r="A37" s="35" t="s">
        <v>219</v>
      </c>
      <c r="B37" s="51">
        <f>DGET(data,"stderr_offpeak",_xlnm.Criteria)</f>
        <v>1.9002139568328857E-2</v>
      </c>
      <c r="C37" s="50">
        <f>IF($B37=0,"n/a",NORMINV(C$33,Table!$H37,$B37))</f>
        <v>-4.8352527456997751E-2</v>
      </c>
      <c r="D37" s="50">
        <f>IF($B37=0,"n/a",NORMINV(D$33,Table!$H37,$B37))</f>
        <v>-3.3965037476690302E-2</v>
      </c>
      <c r="E37" s="50">
        <f>IF($B37=0,"n/a",NORMINV(E$33,Table!$H37,$B37))</f>
        <v>-2.4000305744508902E-2</v>
      </c>
      <c r="F37" s="50">
        <f>IF($B37=0,"n/a",NORMINV(F$33,Table!$H37,$B37))</f>
        <v>-1.40355740123275E-2</v>
      </c>
      <c r="G37" s="50">
        <f>IF($B37=0,"n/a",NORMINV(G$33,Table!$H37,$B37))</f>
        <v>3.5191596797994745E-4</v>
      </c>
    </row>
    <row r="38" spans="1:7" x14ac:dyDescent="0.2">
      <c r="B38" s="34"/>
      <c r="F38" s="6"/>
      <c r="G38" s="6"/>
    </row>
    <row r="39" spans="1:7" x14ac:dyDescent="0.2">
      <c r="A39" s="34"/>
      <c r="B39" s="51"/>
      <c r="F39" s="6"/>
      <c r="G39" s="6"/>
    </row>
    <row r="40" spans="1:7" x14ac:dyDescent="0.2">
      <c r="B40" s="51"/>
      <c r="F40" s="6"/>
      <c r="G40" s="6"/>
    </row>
    <row r="41" spans="1:7" x14ac:dyDescent="0.2">
      <c r="B41" s="51"/>
      <c r="F41" s="6"/>
      <c r="G41" s="6"/>
    </row>
    <row r="42" spans="1:7" x14ac:dyDescent="0.2">
      <c r="A42" s="35"/>
      <c r="B42" s="51"/>
      <c r="F42" s="6"/>
      <c r="G42" s="6"/>
    </row>
    <row r="43" spans="1:7" x14ac:dyDescent="0.2">
      <c r="B43" s="34"/>
      <c r="F43" s="6"/>
      <c r="G43" s="6"/>
    </row>
    <row r="44" spans="1:7" x14ac:dyDescent="0.2">
      <c r="A44" s="34"/>
      <c r="B44" s="51"/>
      <c r="F44" s="6"/>
      <c r="G44" s="6"/>
    </row>
    <row r="45" spans="1:7" x14ac:dyDescent="0.2">
      <c r="B45" s="51"/>
      <c r="F45" s="6"/>
      <c r="G45" s="6"/>
    </row>
    <row r="46" spans="1:7" x14ac:dyDescent="0.2">
      <c r="B46" s="51"/>
      <c r="G46" s="6"/>
    </row>
    <row r="47" spans="1:7" x14ac:dyDescent="0.2">
      <c r="A47" s="35"/>
      <c r="B47" s="51"/>
      <c r="G47" s="6"/>
    </row>
    <row r="48" spans="1:7" x14ac:dyDescent="0.2">
      <c r="G48" s="6"/>
    </row>
    <row r="49" spans="7:7" x14ac:dyDescent="0.2">
      <c r="G49" s="6"/>
    </row>
    <row r="50" spans="7:7" x14ac:dyDescent="0.2">
      <c r="G5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Z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2" sqref="I2"/>
    </sheetView>
  </sheetViews>
  <sheetFormatPr defaultRowHeight="12.75" x14ac:dyDescent="0.2"/>
  <cols>
    <col min="1" max="4" width="15.5703125" customWidth="1"/>
    <col min="5" max="5" width="16.42578125" customWidth="1"/>
    <col min="6" max="6" width="11.85546875" customWidth="1"/>
    <col min="7" max="7" width="16" customWidth="1"/>
    <col min="8" max="180" width="10.5703125" customWidth="1"/>
    <col min="181" max="181" width="12" bestFit="1" customWidth="1"/>
    <col min="182" max="182" width="9.140625" customWidth="1"/>
    <col min="183" max="185" width="10.140625" bestFit="1" customWidth="1"/>
  </cols>
  <sheetData>
    <row r="1" spans="1:182" x14ac:dyDescent="0.2">
      <c r="A1" t="s">
        <v>226</v>
      </c>
      <c r="B1" t="s">
        <v>227</v>
      </c>
      <c r="C1" t="s">
        <v>228</v>
      </c>
      <c r="D1" t="s">
        <v>215</v>
      </c>
      <c r="E1" t="s">
        <v>216</v>
      </c>
      <c r="F1" t="s">
        <v>189</v>
      </c>
      <c r="G1" t="s">
        <v>197</v>
      </c>
      <c r="H1" t="s">
        <v>201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225</v>
      </c>
      <c r="FV1" t="s">
        <v>223</v>
      </c>
      <c r="FW1" t="s">
        <v>224</v>
      </c>
      <c r="FX1" t="s">
        <v>244</v>
      </c>
      <c r="FY1" t="s">
        <v>243</v>
      </c>
      <c r="FZ1" t="s">
        <v>236</v>
      </c>
    </row>
    <row r="2" spans="1:182" x14ac:dyDescent="0.2">
      <c r="A2" t="s">
        <v>186</v>
      </c>
      <c r="B2" t="s">
        <v>245</v>
      </c>
      <c r="C2" t="s">
        <v>2</v>
      </c>
      <c r="D2" t="s">
        <v>202</v>
      </c>
      <c r="E2" t="s">
        <v>238</v>
      </c>
      <c r="F2" t="s">
        <v>1</v>
      </c>
      <c r="G2" t="s">
        <v>198</v>
      </c>
      <c r="H2" s="78">
        <v>3625</v>
      </c>
      <c r="I2" s="78">
        <v>4.4367809295654297</v>
      </c>
      <c r="J2" s="78">
        <v>4.0255374908447266</v>
      </c>
      <c r="K2" s="78">
        <v>3.7249419689178467</v>
      </c>
      <c r="L2" s="78">
        <v>3.3020584583282471</v>
      </c>
      <c r="M2" s="78">
        <v>3.0705535411834717</v>
      </c>
      <c r="N2" s="78">
        <v>2.9343011379241943</v>
      </c>
      <c r="O2" s="78">
        <v>3.287381649017334</v>
      </c>
      <c r="P2" s="78">
        <v>3.7143418788909912</v>
      </c>
      <c r="Q2" s="78">
        <v>3.484853982925415</v>
      </c>
      <c r="R2" s="78">
        <v>3.2765445709228516</v>
      </c>
      <c r="S2" s="78">
        <v>3.0889365673065186</v>
      </c>
      <c r="T2" s="78">
        <v>2.8794333934783936</v>
      </c>
      <c r="U2" s="78">
        <v>2.6982085704803467</v>
      </c>
      <c r="V2" s="78">
        <v>2.6627390384674072</v>
      </c>
      <c r="W2" s="78">
        <v>2.7706446647644043</v>
      </c>
      <c r="X2" s="78">
        <v>2.7625818252563477</v>
      </c>
      <c r="Y2" s="78">
        <v>3.1664638519287109</v>
      </c>
      <c r="Z2" s="78">
        <v>4.0321445465087891</v>
      </c>
      <c r="AA2" s="78">
        <v>4.4890351295471191</v>
      </c>
      <c r="AB2" s="78">
        <v>4.4860343933105469</v>
      </c>
      <c r="AC2" s="78">
        <v>4.4655032157897949</v>
      </c>
      <c r="AD2" s="78">
        <v>4.3632926940917969</v>
      </c>
      <c r="AE2" s="78">
        <v>4.1020703315734863</v>
      </c>
      <c r="AF2" s="78">
        <v>4.0524120330810547</v>
      </c>
      <c r="AG2" s="78">
        <v>-0.72386902570724487</v>
      </c>
      <c r="AH2" s="78">
        <v>-1.2306677103042603</v>
      </c>
      <c r="AI2" s="78">
        <v>-1.0360057353973389</v>
      </c>
      <c r="AJ2" s="78">
        <v>-0.88754338026046753</v>
      </c>
      <c r="AK2" s="78">
        <v>-0.69103473424911499</v>
      </c>
      <c r="AL2" s="78">
        <v>-0.59872692823410034</v>
      </c>
      <c r="AM2" s="78">
        <v>-0.33559557795524597</v>
      </c>
      <c r="AN2" s="78">
        <v>-0.26666361093521118</v>
      </c>
      <c r="AO2" s="78">
        <v>-0.17510111629962921</v>
      </c>
      <c r="AP2" s="78">
        <v>-0.14702816307544708</v>
      </c>
      <c r="AQ2" s="78">
        <v>-8.1605024635791779E-2</v>
      </c>
      <c r="AR2" s="78">
        <v>-6.256750226020813E-2</v>
      </c>
      <c r="AS2" s="78">
        <v>-0.1880306601524353</v>
      </c>
      <c r="AT2" s="78">
        <v>-5.1217541098594666E-2</v>
      </c>
      <c r="AU2" s="78">
        <v>-1.0906030423939228E-2</v>
      </c>
      <c r="AV2" s="78">
        <v>0.12309595197439194</v>
      </c>
      <c r="AW2" s="78">
        <v>0.17792597413063049</v>
      </c>
      <c r="AX2" s="78">
        <v>0.35353794693946838</v>
      </c>
      <c r="AY2" s="78">
        <v>0.32215186953544617</v>
      </c>
      <c r="AZ2" s="78">
        <v>0.38925248384475708</v>
      </c>
      <c r="BA2" s="78">
        <v>0.3580985963344574</v>
      </c>
      <c r="BB2" s="78">
        <v>0.48629799485206604</v>
      </c>
      <c r="BC2" s="78">
        <v>0.55167162418365479</v>
      </c>
      <c r="BD2" s="78">
        <v>0.48969188332557678</v>
      </c>
      <c r="BE2" s="78">
        <v>-0.58693283796310425</v>
      </c>
      <c r="BF2" s="78">
        <v>-1.1061481237411499</v>
      </c>
      <c r="BG2" s="78">
        <v>-0.92617356777191162</v>
      </c>
      <c r="BH2" s="78">
        <v>-0.79204350709915161</v>
      </c>
      <c r="BI2" s="78">
        <v>-0.60320031642913818</v>
      </c>
      <c r="BJ2" s="78">
        <v>-0.52869319915771484</v>
      </c>
      <c r="BK2" s="78">
        <v>-0.27723392844200134</v>
      </c>
      <c r="BL2" s="78">
        <v>-0.21706324815750122</v>
      </c>
      <c r="BM2" s="78">
        <v>-0.11545537412166595</v>
      </c>
      <c r="BN2" s="78">
        <v>-9.8773598670959473E-2</v>
      </c>
      <c r="BO2" s="78">
        <v>-3.7629764527082443E-2</v>
      </c>
      <c r="BP2" s="78">
        <v>-1.8749503418803215E-2</v>
      </c>
      <c r="BQ2" s="78">
        <v>-0.14347110688686371</v>
      </c>
      <c r="BR2" s="78">
        <v>-7.7345762401819229E-3</v>
      </c>
      <c r="BS2" s="78">
        <v>3.344503790140152E-2</v>
      </c>
      <c r="BT2" s="78">
        <v>0.16786903142929077</v>
      </c>
      <c r="BU2" s="78">
        <v>0.23075814545154572</v>
      </c>
      <c r="BV2" s="78">
        <v>0.41121372580528259</v>
      </c>
      <c r="BW2" s="78">
        <v>0.37405544519424438</v>
      </c>
      <c r="BX2" s="78">
        <v>0.44660371541976929</v>
      </c>
      <c r="BY2" s="78">
        <v>0.42397609353065491</v>
      </c>
      <c r="BZ2" s="78">
        <v>0.55891293287277222</v>
      </c>
      <c r="CA2" s="78">
        <v>0.63944035768508911</v>
      </c>
      <c r="CB2" s="78">
        <v>0.58618026971817017</v>
      </c>
      <c r="CC2" s="78">
        <v>-0.49209123849868774</v>
      </c>
      <c r="CD2" s="78">
        <v>-1.0199062824249268</v>
      </c>
      <c r="CE2" s="78">
        <v>-0.85010415315628052</v>
      </c>
      <c r="CF2" s="78">
        <v>-0.72590059041976929</v>
      </c>
      <c r="CG2" s="78">
        <v>-0.54236644506454468</v>
      </c>
      <c r="CH2" s="78">
        <v>-0.48018801212310791</v>
      </c>
      <c r="CI2" s="78">
        <v>-0.23681282997131348</v>
      </c>
      <c r="CJ2" s="78">
        <v>-0.182710200548172</v>
      </c>
      <c r="CK2" s="78">
        <v>-7.4144914746284485E-2</v>
      </c>
      <c r="CL2" s="78">
        <v>-6.5352626144886017E-2</v>
      </c>
      <c r="CM2" s="78">
        <v>-7.1726357564330101E-3</v>
      </c>
      <c r="CN2" s="78">
        <v>1.1598710902035236E-2</v>
      </c>
      <c r="CO2" s="78">
        <v>-0.11260929703712463</v>
      </c>
      <c r="CP2" s="78">
        <v>2.238159254193306E-2</v>
      </c>
      <c r="CQ2" s="78">
        <v>6.4162455499172211E-2</v>
      </c>
      <c r="CR2" s="78">
        <v>0.19887873530387878</v>
      </c>
      <c r="CS2" s="78">
        <v>0.26734954118728638</v>
      </c>
      <c r="CT2" s="78">
        <v>0.4511597752571106</v>
      </c>
      <c r="CU2" s="78">
        <v>0.41000369191169739</v>
      </c>
      <c r="CV2" s="78">
        <v>0.48632499575614929</v>
      </c>
      <c r="CW2" s="78">
        <v>0.46960267424583435</v>
      </c>
      <c r="CX2" s="78">
        <v>0.60920578241348267</v>
      </c>
      <c r="CY2" s="78">
        <v>0.70022869110107422</v>
      </c>
      <c r="CZ2" s="78">
        <v>0.65300780534744263</v>
      </c>
      <c r="DA2" s="78">
        <v>-0.39724966883659363</v>
      </c>
      <c r="DB2" s="78">
        <v>-0.93366438150405884</v>
      </c>
      <c r="DC2" s="78">
        <v>-0.77403473854064941</v>
      </c>
      <c r="DD2" s="78">
        <v>-0.65975767374038696</v>
      </c>
      <c r="DE2" s="78">
        <v>-0.48153260350227356</v>
      </c>
      <c r="DF2" s="78">
        <v>-0.43168282508850098</v>
      </c>
      <c r="DG2" s="78">
        <v>-0.19639173150062561</v>
      </c>
      <c r="DH2" s="78">
        <v>-0.14835715293884277</v>
      </c>
      <c r="DI2" s="78">
        <v>-3.2834455370903015E-2</v>
      </c>
      <c r="DJ2" s="78">
        <v>-3.1931657344102859E-2</v>
      </c>
      <c r="DK2" s="78">
        <v>2.3284493014216423E-2</v>
      </c>
      <c r="DL2" s="78">
        <v>4.1946925222873688E-2</v>
      </c>
      <c r="DM2" s="78">
        <v>-8.1747487187385559E-2</v>
      </c>
      <c r="DN2" s="78">
        <v>5.2497759461402893E-2</v>
      </c>
      <c r="DO2" s="78">
        <v>9.4879873096942902E-2</v>
      </c>
      <c r="DP2" s="78">
        <v>0.2298884391784668</v>
      </c>
      <c r="DQ2" s="78">
        <v>0.30394095182418823</v>
      </c>
      <c r="DR2" s="78">
        <v>0.4911058247089386</v>
      </c>
      <c r="DS2" s="78">
        <v>0.44595193862915039</v>
      </c>
      <c r="DT2" s="78">
        <v>0.5260462760925293</v>
      </c>
      <c r="DU2" s="78">
        <v>0.51522922515869141</v>
      </c>
      <c r="DV2" s="78">
        <v>0.65949863195419312</v>
      </c>
      <c r="DW2" s="78">
        <v>0.76101702451705933</v>
      </c>
      <c r="DX2" s="78">
        <v>0.71983534097671509</v>
      </c>
      <c r="DY2" s="78">
        <v>-0.260313481092453</v>
      </c>
      <c r="DZ2" s="78">
        <v>-0.80914479494094849</v>
      </c>
      <c r="EA2" s="78">
        <v>-0.66420257091522217</v>
      </c>
      <c r="EB2" s="78">
        <v>-0.56425780057907104</v>
      </c>
      <c r="EC2" s="78">
        <v>-0.39369815587997437</v>
      </c>
      <c r="ED2" s="78">
        <v>-0.36164906620979309</v>
      </c>
      <c r="EE2" s="78">
        <v>-0.13803008198738098</v>
      </c>
      <c r="EF2" s="78">
        <v>-9.8756797611713409E-2</v>
      </c>
      <c r="EG2" s="78">
        <v>2.6811284944415092E-2</v>
      </c>
      <c r="EH2" s="78">
        <v>1.6322914510965347E-2</v>
      </c>
      <c r="EI2" s="78">
        <v>6.7259751260280609E-2</v>
      </c>
      <c r="EJ2" s="78">
        <v>8.576492965221405E-2</v>
      </c>
      <c r="EK2" s="78">
        <v>-3.7187930196523666E-2</v>
      </c>
      <c r="EL2" s="78">
        <v>9.5980726182460785E-2</v>
      </c>
      <c r="EM2" s="78">
        <v>0.13923093676567078</v>
      </c>
      <c r="EN2" s="78">
        <v>0.27466151118278503</v>
      </c>
      <c r="EO2" s="78">
        <v>0.35677310824394226</v>
      </c>
      <c r="EP2" s="78">
        <v>0.5487816333770752</v>
      </c>
      <c r="EQ2" s="78">
        <v>0.49785551428794861</v>
      </c>
      <c r="ER2" s="78">
        <v>0.5833975076675415</v>
      </c>
      <c r="ES2" s="78">
        <v>0.58110678195953369</v>
      </c>
      <c r="ET2" s="78">
        <v>0.73211359977722168</v>
      </c>
      <c r="EU2" s="78">
        <v>0.84878575801849365</v>
      </c>
      <c r="EV2" s="78">
        <v>0.81632375717163086</v>
      </c>
      <c r="EW2" s="78">
        <v>47.564723968505859</v>
      </c>
      <c r="EX2" s="78">
        <v>46.971977233886719</v>
      </c>
      <c r="EY2" s="78">
        <v>46.544883728027344</v>
      </c>
      <c r="EZ2" s="78">
        <v>46.176811218261719</v>
      </c>
      <c r="FA2" s="78">
        <v>45.834541320800781</v>
      </c>
      <c r="FB2" s="78">
        <v>45.666446685791016</v>
      </c>
      <c r="FC2" s="78">
        <v>45.487892150878906</v>
      </c>
      <c r="FD2" s="78">
        <v>45.647758483886719</v>
      </c>
      <c r="FE2" s="78">
        <v>46.760997772216797</v>
      </c>
      <c r="FF2" s="78">
        <v>49.558815002441406</v>
      </c>
      <c r="FG2" s="78">
        <v>52.264015197753906</v>
      </c>
      <c r="FH2" s="78">
        <v>54.513660430908203</v>
      </c>
      <c r="FI2" s="78">
        <v>56.115848541259766</v>
      </c>
      <c r="FJ2" s="78">
        <v>57.137962341308594</v>
      </c>
      <c r="FK2" s="78">
        <v>58.108154296875</v>
      </c>
      <c r="FL2" s="78">
        <v>57.94354248046875</v>
      </c>
      <c r="FM2" s="78">
        <v>57.165763854980469</v>
      </c>
      <c r="FN2" s="78">
        <v>55.025505065917969</v>
      </c>
      <c r="FO2" s="78">
        <v>53.202617645263672</v>
      </c>
      <c r="FP2" s="78">
        <v>52.014183044433594</v>
      </c>
      <c r="FQ2" s="78">
        <v>51.099830627441406</v>
      </c>
      <c r="FR2" s="78">
        <v>50.381801605224609</v>
      </c>
      <c r="FS2" s="78">
        <v>49.393177032470703</v>
      </c>
      <c r="FT2" s="78">
        <v>48.353805541992188</v>
      </c>
      <c r="FU2" s="78">
        <v>3.4799773246049881E-2</v>
      </c>
      <c r="FV2" s="78">
        <v>6.1261679977178574E-2</v>
      </c>
      <c r="FW2" s="78">
        <v>4.8552539199590683E-2</v>
      </c>
      <c r="FX2" s="78">
        <v>7.7011846005916595E-2</v>
      </c>
      <c r="FY2" s="78">
        <v>164.18182373046875</v>
      </c>
      <c r="FZ2" s="78">
        <v>1</v>
      </c>
    </row>
    <row r="3" spans="1:182" x14ac:dyDescent="0.2">
      <c r="A3" t="s">
        <v>186</v>
      </c>
      <c r="B3" t="s">
        <v>245</v>
      </c>
      <c r="C3" t="s">
        <v>2</v>
      </c>
      <c r="D3" t="s">
        <v>202</v>
      </c>
      <c r="E3" t="s">
        <v>238</v>
      </c>
      <c r="F3" t="s">
        <v>1</v>
      </c>
      <c r="G3" t="s">
        <v>200</v>
      </c>
      <c r="H3" s="78">
        <v>65</v>
      </c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O3" s="78"/>
      <c r="EP3" s="78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/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O3" s="78"/>
      <c r="FP3" s="78"/>
      <c r="FQ3" s="78"/>
      <c r="FR3" s="78"/>
      <c r="FS3" s="78"/>
      <c r="FT3" s="78"/>
      <c r="FU3" s="78"/>
      <c r="FV3" s="78"/>
      <c r="FW3" s="78"/>
      <c r="FX3" s="78">
        <v>1.060166978277266E-3</v>
      </c>
      <c r="FY3" s="78">
        <v>9.3636360168457031</v>
      </c>
      <c r="FZ3" s="78">
        <v>0</v>
      </c>
    </row>
    <row r="4" spans="1:182" x14ac:dyDescent="0.2">
      <c r="A4" t="s">
        <v>186</v>
      </c>
      <c r="B4" t="s">
        <v>245</v>
      </c>
      <c r="C4" t="s">
        <v>2</v>
      </c>
      <c r="D4" t="s">
        <v>202</v>
      </c>
      <c r="E4" t="s">
        <v>238</v>
      </c>
      <c r="F4" t="s">
        <v>1</v>
      </c>
      <c r="G4" t="s">
        <v>1</v>
      </c>
      <c r="H4" s="78">
        <v>3690</v>
      </c>
      <c r="I4" s="78">
        <v>4.517998218536377</v>
      </c>
      <c r="J4" s="78">
        <v>4.0934581756591797</v>
      </c>
      <c r="K4" s="78">
        <v>3.7852139472961426</v>
      </c>
      <c r="L4" s="78">
        <v>3.3585748672485352</v>
      </c>
      <c r="M4" s="78">
        <v>3.1230998039245605</v>
      </c>
      <c r="N4" s="78">
        <v>2.9768531322479248</v>
      </c>
      <c r="O4" s="78">
        <v>3.3363745212554932</v>
      </c>
      <c r="P4" s="78">
        <v>3.7699887752532959</v>
      </c>
      <c r="Q4" s="78">
        <v>3.5374510288238525</v>
      </c>
      <c r="R4" s="78">
        <v>3.3302254676818848</v>
      </c>
      <c r="S4" s="78">
        <v>3.1393649578094482</v>
      </c>
      <c r="T4" s="78">
        <v>2.925076961517334</v>
      </c>
      <c r="U4" s="78">
        <v>2.7407050132751465</v>
      </c>
      <c r="V4" s="78">
        <v>2.705136775970459</v>
      </c>
      <c r="W4" s="78">
        <v>2.8131430149078369</v>
      </c>
      <c r="X4" s="78">
        <v>2.8062858581542969</v>
      </c>
      <c r="Y4" s="78">
        <v>3.2155461311340332</v>
      </c>
      <c r="Z4" s="78">
        <v>4.1001815795898438</v>
      </c>
      <c r="AA4" s="78">
        <v>4.5684175491333008</v>
      </c>
      <c r="AB4" s="78">
        <v>4.5649948120117188</v>
      </c>
      <c r="AC4" s="78">
        <v>4.5457954406738281</v>
      </c>
      <c r="AD4" s="78">
        <v>4.443382740020752</v>
      </c>
      <c r="AE4" s="78">
        <v>4.1844897270202637</v>
      </c>
      <c r="AF4" s="78">
        <v>4.1315445899963379</v>
      </c>
      <c r="AG4" s="78">
        <v>-0.73271465301513672</v>
      </c>
      <c r="AH4" s="78">
        <v>-1.2489757537841797</v>
      </c>
      <c r="AI4" s="78">
        <v>-1.0512665510177612</v>
      </c>
      <c r="AJ4" s="78">
        <v>-0.90057486295700073</v>
      </c>
      <c r="AK4" s="78">
        <v>-0.70077395439147949</v>
      </c>
      <c r="AL4" s="78">
        <v>-0.60734844207763672</v>
      </c>
      <c r="AM4" s="78">
        <v>-0.33985123038291931</v>
      </c>
      <c r="AN4" s="78">
        <v>-0.26994773745536804</v>
      </c>
      <c r="AO4" s="78">
        <v>-0.17644017934799194</v>
      </c>
      <c r="AP4" s="78">
        <v>-0.14820773899555206</v>
      </c>
      <c r="AQ4" s="78">
        <v>-8.1740684807300568E-2</v>
      </c>
      <c r="AR4" s="78">
        <v>-6.2366556376218796E-2</v>
      </c>
      <c r="AS4" s="78">
        <v>-0.19005700945854187</v>
      </c>
      <c r="AT4" s="78">
        <v>-5.0823189318180084E-2</v>
      </c>
      <c r="AU4" s="78">
        <v>-9.7626475617289543E-3</v>
      </c>
      <c r="AV4" s="78">
        <v>0.12665487825870514</v>
      </c>
      <c r="AW4" s="78">
        <v>0.18271136283874512</v>
      </c>
      <c r="AX4" s="78">
        <v>0.36161845922470093</v>
      </c>
      <c r="AY4" s="78">
        <v>0.32949537038803101</v>
      </c>
      <c r="AZ4" s="78">
        <v>0.39796361327171326</v>
      </c>
      <c r="BA4" s="78">
        <v>0.36650848388671875</v>
      </c>
      <c r="BB4" s="78">
        <v>0.49721002578735352</v>
      </c>
      <c r="BC4" s="78">
        <v>0.56421327590942383</v>
      </c>
      <c r="BD4" s="78">
        <v>0.50138550996780396</v>
      </c>
      <c r="BE4" s="78">
        <v>-0.59576547145843506</v>
      </c>
      <c r="BF4" s="78">
        <v>-1.1244443655014038</v>
      </c>
      <c r="BG4" s="78">
        <v>-0.94142401218414307</v>
      </c>
      <c r="BH4" s="78">
        <v>-0.80506592988967896</v>
      </c>
      <c r="BI4" s="78">
        <v>-0.61293119192123413</v>
      </c>
      <c r="BJ4" s="78">
        <v>-0.53730803728103638</v>
      </c>
      <c r="BK4" s="78">
        <v>-0.28148406744003296</v>
      </c>
      <c r="BL4" s="78">
        <v>-0.22034269571304321</v>
      </c>
      <c r="BM4" s="78">
        <v>-0.11678878217935562</v>
      </c>
      <c r="BN4" s="78">
        <v>-9.9948599934577942E-2</v>
      </c>
      <c r="BO4" s="78">
        <v>-3.776126354932785E-2</v>
      </c>
      <c r="BP4" s="78">
        <v>-1.8544401973485947E-2</v>
      </c>
      <c r="BQ4" s="78">
        <v>-0.14549322426319122</v>
      </c>
      <c r="BR4" s="78">
        <v>-7.3361042886972427E-3</v>
      </c>
      <c r="BS4" s="78">
        <v>3.4592624753713608E-2</v>
      </c>
      <c r="BT4" s="78">
        <v>0.17143219709396362</v>
      </c>
      <c r="BU4" s="78">
        <v>0.23554852604866028</v>
      </c>
      <c r="BV4" s="78">
        <v>0.41929969191551208</v>
      </c>
      <c r="BW4" s="78">
        <v>0.38140386343002319</v>
      </c>
      <c r="BX4" s="78">
        <v>0.45532029867172241</v>
      </c>
      <c r="BY4" s="78">
        <v>0.43239223957061768</v>
      </c>
      <c r="BZ4" s="78">
        <v>0.56983184814453125</v>
      </c>
      <c r="CA4" s="78">
        <v>0.65199035406112671</v>
      </c>
      <c r="CB4" s="78">
        <v>0.59788298606872559</v>
      </c>
      <c r="CC4" s="78">
        <v>-0.50091493129730225</v>
      </c>
      <c r="CD4" s="78">
        <v>-1.0381942987442017</v>
      </c>
      <c r="CE4" s="78">
        <v>-0.86534738540649414</v>
      </c>
      <c r="CF4" s="78">
        <v>-0.73891675472259521</v>
      </c>
      <c r="CG4" s="78">
        <v>-0.55209159851074219</v>
      </c>
      <c r="CH4" s="78">
        <v>-0.48879829049110413</v>
      </c>
      <c r="CI4" s="78">
        <v>-0.24105912446975708</v>
      </c>
      <c r="CJ4" s="78">
        <v>-0.18598638474941254</v>
      </c>
      <c r="CK4" s="78">
        <v>-7.5474411249160767E-2</v>
      </c>
      <c r="CL4" s="78">
        <v>-6.6524460911750793E-2</v>
      </c>
      <c r="CM4" s="78">
        <v>-7.3012486100196838E-3</v>
      </c>
      <c r="CN4" s="78">
        <v>1.1806687340140343E-2</v>
      </c>
      <c r="CO4" s="78">
        <v>-0.11462849378585815</v>
      </c>
      <c r="CP4" s="78">
        <v>2.2782918065786362E-2</v>
      </c>
      <c r="CQ4" s="78">
        <v>6.5312951803207397E-2</v>
      </c>
      <c r="CR4" s="78">
        <v>0.20244483649730682</v>
      </c>
      <c r="CS4" s="78">
        <v>0.27214339375495911</v>
      </c>
      <c r="CT4" s="78">
        <v>0.45924952626228333</v>
      </c>
      <c r="CU4" s="78">
        <v>0.41735550761222839</v>
      </c>
      <c r="CV4" s="78">
        <v>0.49504533410072327</v>
      </c>
      <c r="CW4" s="78">
        <v>0.47802314162254333</v>
      </c>
      <c r="CX4" s="78">
        <v>0.62012946605682373</v>
      </c>
      <c r="CY4" s="78">
        <v>0.71278446912765503</v>
      </c>
      <c r="CZ4" s="78">
        <v>0.66471689939498901</v>
      </c>
      <c r="DA4" s="78">
        <v>-0.40606436133384705</v>
      </c>
      <c r="DB4" s="78">
        <v>-0.95194423198699951</v>
      </c>
      <c r="DC4" s="78">
        <v>-0.78927075862884521</v>
      </c>
      <c r="DD4" s="78">
        <v>-0.67276757955551147</v>
      </c>
      <c r="DE4" s="78">
        <v>-0.49125197529792786</v>
      </c>
      <c r="DF4" s="78">
        <v>-0.44028851389884949</v>
      </c>
      <c r="DG4" s="78">
        <v>-0.2006341964006424</v>
      </c>
      <c r="DH4" s="78">
        <v>-0.15163007378578186</v>
      </c>
      <c r="DI4" s="78">
        <v>-3.4160040318965912E-2</v>
      </c>
      <c r="DJ4" s="78">
        <v>-3.3100325614213943E-2</v>
      </c>
      <c r="DK4" s="78">
        <v>2.3158766329288483E-2</v>
      </c>
      <c r="DL4" s="78">
        <v>4.2157776653766632E-2</v>
      </c>
      <c r="DM4" s="78">
        <v>-8.3763755857944489E-2</v>
      </c>
      <c r="DN4" s="78">
        <v>5.2901938557624817E-2</v>
      </c>
      <c r="DO4" s="78">
        <v>9.6033275127410889E-2</v>
      </c>
      <c r="DP4" s="78">
        <v>0.23345747590065002</v>
      </c>
      <c r="DQ4" s="78">
        <v>0.30873826146125793</v>
      </c>
      <c r="DR4" s="78">
        <v>0.49919936060905457</v>
      </c>
      <c r="DS4" s="78">
        <v>0.45330715179443359</v>
      </c>
      <c r="DT4" s="78">
        <v>0.53477036952972412</v>
      </c>
      <c r="DU4" s="78">
        <v>0.52365404367446899</v>
      </c>
      <c r="DV4" s="78">
        <v>0.67042708396911621</v>
      </c>
      <c r="DW4" s="78">
        <v>0.77357858419418335</v>
      </c>
      <c r="DX4" s="78">
        <v>0.73155081272125244</v>
      </c>
      <c r="DY4" s="78">
        <v>-0.26911520957946777</v>
      </c>
      <c r="DZ4" s="78">
        <v>-0.82741284370422363</v>
      </c>
      <c r="EA4" s="78">
        <v>-0.67942821979522705</v>
      </c>
      <c r="EB4" s="78">
        <v>-0.5772586464881897</v>
      </c>
      <c r="EC4" s="78">
        <v>-0.40340924263000488</v>
      </c>
      <c r="ED4" s="78">
        <v>-0.37024810910224915</v>
      </c>
      <c r="EE4" s="78">
        <v>-0.14226701855659485</v>
      </c>
      <c r="EF4" s="78">
        <v>-0.10202502459287643</v>
      </c>
      <c r="EG4" s="78">
        <v>2.5491353124380112E-2</v>
      </c>
      <c r="EH4" s="78">
        <v>1.5158818103373051E-2</v>
      </c>
      <c r="EI4" s="78">
        <v>6.71381875872612E-2</v>
      </c>
      <c r="EJ4" s="78">
        <v>8.5979931056499481E-2</v>
      </c>
      <c r="EK4" s="78">
        <v>-3.9199981838464737E-2</v>
      </c>
      <c r="EL4" s="78">
        <v>9.6389025449752808E-2</v>
      </c>
      <c r="EM4" s="78">
        <v>0.14038854837417603</v>
      </c>
      <c r="EN4" s="78">
        <v>0.2782348096370697</v>
      </c>
      <c r="EO4" s="78">
        <v>0.3615754246711731</v>
      </c>
      <c r="EP4" s="78">
        <v>0.55688059329986572</v>
      </c>
      <c r="EQ4" s="78">
        <v>0.50521564483642578</v>
      </c>
      <c r="ER4" s="78">
        <v>0.59212702512741089</v>
      </c>
      <c r="ES4" s="78">
        <v>0.58953779935836792</v>
      </c>
      <c r="ET4" s="78">
        <v>0.74304890632629395</v>
      </c>
      <c r="EU4" s="78">
        <v>0.86135566234588623</v>
      </c>
      <c r="EV4" s="78">
        <v>0.82804828882217407</v>
      </c>
      <c r="EW4" s="78">
        <v>47.586204528808594</v>
      </c>
      <c r="EX4" s="78">
        <v>46.991447448730469</v>
      </c>
      <c r="EY4" s="78">
        <v>46.560894012451172</v>
      </c>
      <c r="EZ4" s="78">
        <v>46.192157745361328</v>
      </c>
      <c r="FA4" s="78">
        <v>45.849948883056641</v>
      </c>
      <c r="FB4" s="78">
        <v>45.663448333740234</v>
      </c>
      <c r="FC4" s="78">
        <v>45.490352630615234</v>
      </c>
      <c r="FD4" s="78">
        <v>45.649562835693359</v>
      </c>
      <c r="FE4" s="78">
        <v>46.760818481445313</v>
      </c>
      <c r="FF4" s="78">
        <v>49.559062957763672</v>
      </c>
      <c r="FG4" s="78">
        <v>52.266551971435547</v>
      </c>
      <c r="FH4" s="78">
        <v>54.516853332519531</v>
      </c>
      <c r="FI4" s="78">
        <v>56.127536773681641</v>
      </c>
      <c r="FJ4" s="78">
        <v>57.149398803710938</v>
      </c>
      <c r="FK4" s="78">
        <v>58.124946594238281</v>
      </c>
      <c r="FL4" s="78">
        <v>57.961383819580078</v>
      </c>
      <c r="FM4" s="78">
        <v>57.181747436523438</v>
      </c>
      <c r="FN4" s="78">
        <v>55.044277191162109</v>
      </c>
      <c r="FO4" s="78">
        <v>53.219417572021484</v>
      </c>
      <c r="FP4" s="78">
        <v>52.026012420654297</v>
      </c>
      <c r="FQ4" s="78">
        <v>51.104114532470703</v>
      </c>
      <c r="FR4" s="78">
        <v>50.386459350585938</v>
      </c>
      <c r="FS4" s="78">
        <v>49.404998779296875</v>
      </c>
      <c r="FT4" s="78">
        <v>48.373722076416016</v>
      </c>
      <c r="FU4" s="78">
        <v>3.480307012796402E-2</v>
      </c>
      <c r="FV4" s="78">
        <v>6.1267487704753876E-2</v>
      </c>
      <c r="FW4" s="78">
        <v>4.8557139933109283E-2</v>
      </c>
      <c r="FX4" s="78">
        <v>7.7019140124320984E-2</v>
      </c>
      <c r="FY4" s="78">
        <v>173.54545593261719</v>
      </c>
      <c r="FZ4" s="78">
        <v>1</v>
      </c>
    </row>
    <row r="5" spans="1:182" x14ac:dyDescent="0.2">
      <c r="A5" t="s">
        <v>186</v>
      </c>
      <c r="B5" t="s">
        <v>245</v>
      </c>
      <c r="C5" t="s">
        <v>2</v>
      </c>
      <c r="D5" t="s">
        <v>202</v>
      </c>
      <c r="E5" t="s">
        <v>238</v>
      </c>
      <c r="F5" t="s">
        <v>178</v>
      </c>
      <c r="G5" t="s">
        <v>1</v>
      </c>
      <c r="H5" s="78">
        <v>2669</v>
      </c>
      <c r="I5" s="78">
        <v>3.1018886566162109</v>
      </c>
      <c r="J5" s="78">
        <v>2.9153726100921631</v>
      </c>
      <c r="K5" s="78">
        <v>2.7086975574493408</v>
      </c>
      <c r="L5" s="78">
        <v>2.4347453117370605</v>
      </c>
      <c r="M5" s="78">
        <v>2.2932381629943848</v>
      </c>
      <c r="N5" s="78">
        <v>2.216062068939209</v>
      </c>
      <c r="O5" s="78">
        <v>2.5104584693908691</v>
      </c>
      <c r="P5" s="78">
        <v>2.8752982616424561</v>
      </c>
      <c r="Q5" s="78">
        <v>2.4843761920928955</v>
      </c>
      <c r="R5" s="78">
        <v>2.3481545448303223</v>
      </c>
      <c r="S5" s="78">
        <v>2.2125949859619141</v>
      </c>
      <c r="T5" s="78">
        <v>2.1067097187042236</v>
      </c>
      <c r="U5" s="78">
        <v>1.9775009155273438</v>
      </c>
      <c r="V5" s="78">
        <v>1.9753210544586182</v>
      </c>
      <c r="W5" s="78">
        <v>1.9904440641403198</v>
      </c>
      <c r="X5" s="78">
        <v>2.060840368270874</v>
      </c>
      <c r="Y5" s="78">
        <v>2.3554856777191162</v>
      </c>
      <c r="Z5" s="78">
        <v>3.0204129219055176</v>
      </c>
      <c r="AA5" s="78">
        <v>3.4191570281982422</v>
      </c>
      <c r="AB5" s="78">
        <v>3.4388561248779297</v>
      </c>
      <c r="AC5" s="78">
        <v>3.4488613605499268</v>
      </c>
      <c r="AD5" s="78">
        <v>3.3758807182312012</v>
      </c>
      <c r="AE5" s="78">
        <v>3.0767481327056885</v>
      </c>
      <c r="AF5" s="78">
        <v>2.8376119136810303</v>
      </c>
      <c r="AG5" s="78">
        <v>-0.58898341655731201</v>
      </c>
      <c r="AH5" s="78">
        <v>-0.95704793930053711</v>
      </c>
      <c r="AI5" s="78">
        <v>-0.80771481990814209</v>
      </c>
      <c r="AJ5" s="78">
        <v>-0.6925426721572876</v>
      </c>
      <c r="AK5" s="78">
        <v>-0.54472237825393677</v>
      </c>
      <c r="AL5" s="78">
        <v>-0.46947675943374634</v>
      </c>
      <c r="AM5" s="78">
        <v>-0.27096480131149292</v>
      </c>
      <c r="AN5" s="78">
        <v>-0.21662789583206177</v>
      </c>
      <c r="AO5" s="78">
        <v>-0.15332187712192535</v>
      </c>
      <c r="AP5" s="78">
        <v>-0.12799267470836639</v>
      </c>
      <c r="AQ5" s="78">
        <v>-7.8072667121887207E-2</v>
      </c>
      <c r="AR5" s="78">
        <v>-6.3991479575634003E-2</v>
      </c>
      <c r="AS5" s="78">
        <v>-0.15667031705379486</v>
      </c>
      <c r="AT5" s="78">
        <v>-5.5497720837593079E-2</v>
      </c>
      <c r="AU5" s="78">
        <v>-2.6172446087002754E-2</v>
      </c>
      <c r="AV5" s="78">
        <v>7.2317354381084442E-2</v>
      </c>
      <c r="AW5" s="78">
        <v>0.10939066112041473</v>
      </c>
      <c r="AX5" s="78">
        <v>0.23670816421508789</v>
      </c>
      <c r="AY5" s="78">
        <v>0.21596059203147888</v>
      </c>
      <c r="AZ5" s="78">
        <v>0.26313668489456177</v>
      </c>
      <c r="BA5" s="78">
        <v>0.23671099543571472</v>
      </c>
      <c r="BB5" s="78">
        <v>0.32834506034851074</v>
      </c>
      <c r="BC5" s="78">
        <v>0.37027910351753235</v>
      </c>
      <c r="BD5" s="78">
        <v>0.32107803225517273</v>
      </c>
      <c r="BE5" s="78">
        <v>-0.45506581664085388</v>
      </c>
      <c r="BF5" s="78">
        <v>-0.83527320623397827</v>
      </c>
      <c r="BG5" s="78">
        <v>-0.70030373334884644</v>
      </c>
      <c r="BH5" s="78">
        <v>-0.5991479754447937</v>
      </c>
      <c r="BI5" s="78">
        <v>-0.45882415771484375</v>
      </c>
      <c r="BJ5" s="78">
        <v>-0.40098679065704346</v>
      </c>
      <c r="BK5" s="78">
        <v>-0.21388964354991913</v>
      </c>
      <c r="BL5" s="78">
        <v>-0.16812090575695038</v>
      </c>
      <c r="BM5" s="78">
        <v>-9.4990938901901245E-2</v>
      </c>
      <c r="BN5" s="78">
        <v>-8.0801807343959808E-2</v>
      </c>
      <c r="BO5" s="78">
        <v>-3.5066783428192139E-2</v>
      </c>
      <c r="BP5" s="78">
        <v>-2.113938145339489E-2</v>
      </c>
      <c r="BQ5" s="78">
        <v>-0.11309301108121872</v>
      </c>
      <c r="BR5" s="78">
        <v>-1.2973274104297161E-2</v>
      </c>
      <c r="BS5" s="78">
        <v>1.7200969159603119E-2</v>
      </c>
      <c r="BT5" s="78">
        <v>0.11610347777605057</v>
      </c>
      <c r="BU5" s="78">
        <v>0.1610582172870636</v>
      </c>
      <c r="BV5" s="78">
        <v>0.29311254620552063</v>
      </c>
      <c r="BW5" s="78">
        <v>0.2667199969291687</v>
      </c>
      <c r="BX5" s="78">
        <v>0.31922367215156555</v>
      </c>
      <c r="BY5" s="78">
        <v>0.30113634467124939</v>
      </c>
      <c r="BZ5" s="78">
        <v>0.39935928583145142</v>
      </c>
      <c r="CA5" s="78">
        <v>0.45611310005187988</v>
      </c>
      <c r="CB5" s="78">
        <v>0.41543945670127869</v>
      </c>
      <c r="CC5" s="78">
        <v>-0.36231487989425659</v>
      </c>
      <c r="CD5" s="78">
        <v>-0.75093239545822144</v>
      </c>
      <c r="CE5" s="78">
        <v>-0.6259111762046814</v>
      </c>
      <c r="CF5" s="78">
        <v>-0.53446310758590698</v>
      </c>
      <c r="CG5" s="78">
        <v>-0.39933130145072937</v>
      </c>
      <c r="CH5" s="78">
        <v>-0.35355085134506226</v>
      </c>
      <c r="CI5" s="78">
        <v>-0.17435957491397858</v>
      </c>
      <c r="CJ5" s="78">
        <v>-0.1345251202583313</v>
      </c>
      <c r="CK5" s="78">
        <v>-5.4591111838817596E-2</v>
      </c>
      <c r="CL5" s="78">
        <v>-4.8117559403181076E-2</v>
      </c>
      <c r="CM5" s="78">
        <v>-5.281039047986269E-3</v>
      </c>
      <c r="CN5" s="78">
        <v>8.5398508235812187E-3</v>
      </c>
      <c r="CO5" s="78">
        <v>-8.2911506295204163E-2</v>
      </c>
      <c r="CP5" s="78">
        <v>1.6479026526212692E-2</v>
      </c>
      <c r="CQ5" s="78">
        <v>4.7241263091564178E-2</v>
      </c>
      <c r="CR5" s="78">
        <v>0.14642961323261261</v>
      </c>
      <c r="CS5" s="78">
        <v>0.19684301316738129</v>
      </c>
      <c r="CT5" s="78">
        <v>0.33217805624008179</v>
      </c>
      <c r="CU5" s="78">
        <v>0.30187582969665527</v>
      </c>
      <c r="CV5" s="78">
        <v>0.35806936025619507</v>
      </c>
      <c r="CW5" s="78">
        <v>0.3457571268081665</v>
      </c>
      <c r="CX5" s="78">
        <v>0.44854351878166199</v>
      </c>
      <c r="CY5" s="78">
        <v>0.51556146144866943</v>
      </c>
      <c r="CZ5" s="78">
        <v>0.48079389333724976</v>
      </c>
      <c r="DA5" s="78">
        <v>-0.2695639431476593</v>
      </c>
      <c r="DB5" s="78">
        <v>-0.6665915846824646</v>
      </c>
      <c r="DC5" s="78">
        <v>-0.55151861906051636</v>
      </c>
      <c r="DD5" s="78">
        <v>-0.46977820992469788</v>
      </c>
      <c r="DE5" s="78">
        <v>-0.33983844518661499</v>
      </c>
      <c r="DF5" s="78">
        <v>-0.30611491203308105</v>
      </c>
      <c r="DG5" s="78">
        <v>-0.13482950627803802</v>
      </c>
      <c r="DH5" s="78">
        <v>-0.10092933475971222</v>
      </c>
      <c r="DI5" s="78">
        <v>-1.4191282913088799E-2</v>
      </c>
      <c r="DJ5" s="78">
        <v>-1.5433307737112045E-2</v>
      </c>
      <c r="DK5" s="78">
        <v>2.4504706263542175E-2</v>
      </c>
      <c r="DL5" s="78">
        <v>3.8219083100557327E-2</v>
      </c>
      <c r="DM5" s="78">
        <v>-5.2729997783899307E-2</v>
      </c>
      <c r="DN5" s="78">
        <v>4.593132808804512E-2</v>
      </c>
      <c r="DO5" s="78">
        <v>7.7281557023525238E-2</v>
      </c>
      <c r="DP5" s="78">
        <v>0.17675574123859406</v>
      </c>
      <c r="DQ5" s="78">
        <v>0.23262780904769897</v>
      </c>
      <c r="DR5" s="78">
        <v>0.37124356627464294</v>
      </c>
      <c r="DS5" s="78">
        <v>0.33703166246414185</v>
      </c>
      <c r="DT5" s="78">
        <v>0.39691504836082458</v>
      </c>
      <c r="DU5" s="78">
        <v>0.39037790894508362</v>
      </c>
      <c r="DV5" s="78">
        <v>0.49772775173187256</v>
      </c>
      <c r="DW5" s="78">
        <v>0.57500982284545898</v>
      </c>
      <c r="DX5" s="78">
        <v>0.54614835977554321</v>
      </c>
      <c r="DY5" s="78">
        <v>-0.13564632833003998</v>
      </c>
      <c r="DZ5" s="78">
        <v>-0.54481685161590576</v>
      </c>
      <c r="EA5" s="78">
        <v>-0.4441075325012207</v>
      </c>
      <c r="EB5" s="78">
        <v>-0.37638351321220398</v>
      </c>
      <c r="EC5" s="78">
        <v>-0.25394019484519958</v>
      </c>
      <c r="ED5" s="78">
        <v>-0.23762492835521698</v>
      </c>
      <c r="EE5" s="78">
        <v>-7.7754348516464233E-2</v>
      </c>
      <c r="EF5" s="78">
        <v>-5.2422348409891129E-2</v>
      </c>
      <c r="EG5" s="78">
        <v>4.4139653444290161E-2</v>
      </c>
      <c r="EH5" s="78">
        <v>3.175755962729454E-2</v>
      </c>
      <c r="EI5" s="78">
        <v>6.7510589957237244E-2</v>
      </c>
      <c r="EJ5" s="78">
        <v>8.1071175634860992E-2</v>
      </c>
      <c r="EK5" s="78">
        <v>-9.1526955366134644E-3</v>
      </c>
      <c r="EL5" s="78">
        <v>8.8455773890018463E-2</v>
      </c>
      <c r="EM5" s="78">
        <v>0.12065497040748596</v>
      </c>
      <c r="EN5" s="78">
        <v>0.22054186463356018</v>
      </c>
      <c r="EO5" s="78">
        <v>0.28429535031318665</v>
      </c>
      <c r="EP5" s="78">
        <v>0.42764794826507568</v>
      </c>
      <c r="EQ5" s="78">
        <v>0.38779106736183167</v>
      </c>
      <c r="ER5" s="78">
        <v>0.45300203561782837</v>
      </c>
      <c r="ES5" s="78">
        <v>0.45480325818061829</v>
      </c>
      <c r="ET5" s="78">
        <v>0.56874197721481323</v>
      </c>
      <c r="EU5" s="78">
        <v>0.66084384918212891</v>
      </c>
      <c r="EV5" s="78">
        <v>0.64050978422164917</v>
      </c>
      <c r="EW5" s="78">
        <v>48.157058715820313</v>
      </c>
      <c r="EX5" s="78">
        <v>47.511451721191406</v>
      </c>
      <c r="EY5" s="78">
        <v>47.213569641113281</v>
      </c>
      <c r="EZ5" s="78">
        <v>46.840885162353516</v>
      </c>
      <c r="FA5" s="78">
        <v>46.640434265136719</v>
      </c>
      <c r="FB5" s="78">
        <v>46.442173004150391</v>
      </c>
      <c r="FC5" s="78">
        <v>46.252498626708984</v>
      </c>
      <c r="FD5" s="78">
        <v>46.307514190673828</v>
      </c>
      <c r="FE5" s="78">
        <v>47.624908447265625</v>
      </c>
      <c r="FF5" s="78">
        <v>50.477302551269531</v>
      </c>
      <c r="FG5" s="78">
        <v>53.067733764648438</v>
      </c>
      <c r="FH5" s="78">
        <v>55.1944580078125</v>
      </c>
      <c r="FI5" s="78">
        <v>56.623680114746094</v>
      </c>
      <c r="FJ5" s="78">
        <v>57.579414367675781</v>
      </c>
      <c r="FK5" s="78">
        <v>58.311668395996094</v>
      </c>
      <c r="FL5" s="78">
        <v>58.33038330078125</v>
      </c>
      <c r="FM5" s="78">
        <v>57.469779968261719</v>
      </c>
      <c r="FN5" s="78">
        <v>55.425128936767578</v>
      </c>
      <c r="FO5" s="78">
        <v>53.605953216552734</v>
      </c>
      <c r="FP5" s="78">
        <v>52.510238647460938</v>
      </c>
      <c r="FQ5" s="78">
        <v>51.548336029052734</v>
      </c>
      <c r="FR5" s="78">
        <v>50.834171295166016</v>
      </c>
      <c r="FS5" s="78">
        <v>49.996189117431641</v>
      </c>
      <c r="FT5" s="78">
        <v>49.173412322998047</v>
      </c>
      <c r="FU5" s="78">
        <v>3.4032661467790604E-2</v>
      </c>
      <c r="FV5" s="78">
        <v>5.9911254793405533E-2</v>
      </c>
      <c r="FW5" s="78">
        <v>4.7482267022132874E-2</v>
      </c>
      <c r="FX5" s="78">
        <v>7.5314223766326904E-2</v>
      </c>
      <c r="FY5" s="78">
        <v>138.31817626953125</v>
      </c>
      <c r="FZ5" s="78">
        <v>1</v>
      </c>
    </row>
    <row r="6" spans="1:182" x14ac:dyDescent="0.2">
      <c r="A6" t="s">
        <v>186</v>
      </c>
      <c r="B6" t="s">
        <v>245</v>
      </c>
      <c r="C6" t="s">
        <v>2</v>
      </c>
      <c r="D6" t="s">
        <v>202</v>
      </c>
      <c r="E6" t="s">
        <v>238</v>
      </c>
      <c r="F6" t="s">
        <v>179</v>
      </c>
      <c r="G6" t="s">
        <v>1</v>
      </c>
      <c r="H6" s="78">
        <v>61</v>
      </c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>
        <v>1.6074414597824216E-3</v>
      </c>
      <c r="FY6" s="78">
        <v>4.1818180084228516</v>
      </c>
      <c r="FZ6" s="78">
        <v>0</v>
      </c>
    </row>
    <row r="7" spans="1:182" x14ac:dyDescent="0.2">
      <c r="A7" t="s">
        <v>186</v>
      </c>
      <c r="B7" t="s">
        <v>245</v>
      </c>
      <c r="C7" t="s">
        <v>2</v>
      </c>
      <c r="D7" t="s">
        <v>202</v>
      </c>
      <c r="E7" t="s">
        <v>238</v>
      </c>
      <c r="F7" t="s">
        <v>180</v>
      </c>
      <c r="G7" t="s">
        <v>1</v>
      </c>
      <c r="H7" s="78">
        <v>32</v>
      </c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>
        <v>8.0866360804066062E-4</v>
      </c>
      <c r="FY7" s="78">
        <v>1</v>
      </c>
      <c r="FZ7" s="78">
        <v>0</v>
      </c>
    </row>
    <row r="8" spans="1:182" x14ac:dyDescent="0.2">
      <c r="A8" t="s">
        <v>186</v>
      </c>
      <c r="B8" t="s">
        <v>245</v>
      </c>
      <c r="C8" t="s">
        <v>2</v>
      </c>
      <c r="D8" t="s">
        <v>202</v>
      </c>
      <c r="E8" t="s">
        <v>238</v>
      </c>
      <c r="F8" t="s">
        <v>181</v>
      </c>
      <c r="G8" t="s">
        <v>1</v>
      </c>
      <c r="H8" s="78">
        <v>8</v>
      </c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>
        <v>2.0216590201016515E-4</v>
      </c>
      <c r="FY8" s="78">
        <v>0</v>
      </c>
      <c r="FZ8" s="78">
        <v>0</v>
      </c>
    </row>
    <row r="9" spans="1:182" x14ac:dyDescent="0.2">
      <c r="A9" t="s">
        <v>186</v>
      </c>
      <c r="B9" t="s">
        <v>245</v>
      </c>
      <c r="C9" t="s">
        <v>2</v>
      </c>
      <c r="D9" t="s">
        <v>202</v>
      </c>
      <c r="E9" t="s">
        <v>238</v>
      </c>
      <c r="F9" t="s">
        <v>182</v>
      </c>
      <c r="G9" t="s">
        <v>1</v>
      </c>
      <c r="H9" s="78">
        <v>328</v>
      </c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>
        <v>9.2358626425266266E-3</v>
      </c>
      <c r="FY9" s="78">
        <v>16.863636016845703</v>
      </c>
      <c r="FZ9" s="78">
        <v>0</v>
      </c>
    </row>
    <row r="10" spans="1:182" x14ac:dyDescent="0.2">
      <c r="A10" t="s">
        <v>186</v>
      </c>
      <c r="B10" t="s">
        <v>245</v>
      </c>
      <c r="C10" t="s">
        <v>2</v>
      </c>
      <c r="D10" t="s">
        <v>202</v>
      </c>
      <c r="E10" t="s">
        <v>238</v>
      </c>
      <c r="F10" t="s">
        <v>183</v>
      </c>
      <c r="G10" t="s">
        <v>1</v>
      </c>
      <c r="H10" s="78">
        <v>450</v>
      </c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>
        <v>1.2667207047343254E-2</v>
      </c>
      <c r="FY10" s="78">
        <v>5.6363635063171387</v>
      </c>
      <c r="FZ10" s="78">
        <v>0</v>
      </c>
    </row>
    <row r="11" spans="1:182" x14ac:dyDescent="0.2">
      <c r="A11" t="s">
        <v>186</v>
      </c>
      <c r="B11" t="s">
        <v>245</v>
      </c>
      <c r="C11" t="s">
        <v>2</v>
      </c>
      <c r="D11" t="s">
        <v>202</v>
      </c>
      <c r="E11" t="s">
        <v>238</v>
      </c>
      <c r="F11" t="s">
        <v>184</v>
      </c>
      <c r="G11" t="s">
        <v>1</v>
      </c>
      <c r="H11" s="78">
        <v>117</v>
      </c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>
        <v>3.205333836376667E-3</v>
      </c>
      <c r="FY11" s="78">
        <v>4.9090909957885742</v>
      </c>
      <c r="FZ11" s="78">
        <v>0</v>
      </c>
    </row>
    <row r="12" spans="1:182" x14ac:dyDescent="0.2">
      <c r="A12" t="s">
        <v>186</v>
      </c>
      <c r="B12" t="s">
        <v>245</v>
      </c>
      <c r="C12" t="s">
        <v>2</v>
      </c>
      <c r="D12" t="s">
        <v>202</v>
      </c>
      <c r="E12" t="s">
        <v>238</v>
      </c>
      <c r="F12" t="s">
        <v>185</v>
      </c>
      <c r="G12" t="s">
        <v>1</v>
      </c>
      <c r="H12" s="78">
        <v>25</v>
      </c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>
        <v>6.3481379766017199E-4</v>
      </c>
      <c r="FY12" s="78">
        <v>2.6363637447357178</v>
      </c>
      <c r="FZ12" s="78">
        <v>0</v>
      </c>
    </row>
    <row r="13" spans="1:182" x14ac:dyDescent="0.2">
      <c r="A13" t="s">
        <v>186</v>
      </c>
      <c r="B13" t="s">
        <v>245</v>
      </c>
      <c r="C13" t="s">
        <v>2</v>
      </c>
      <c r="D13" t="s">
        <v>202</v>
      </c>
      <c r="E13" t="s">
        <v>239</v>
      </c>
      <c r="F13" t="s">
        <v>1</v>
      </c>
      <c r="G13" t="s">
        <v>198</v>
      </c>
      <c r="H13" s="78">
        <v>3867</v>
      </c>
      <c r="I13" s="78">
        <v>4.3573117256164551</v>
      </c>
      <c r="J13" s="78">
        <v>3.9060578346252441</v>
      </c>
      <c r="K13" s="78">
        <v>3.7222297191619873</v>
      </c>
      <c r="L13" s="78">
        <v>3.3941621780395508</v>
      </c>
      <c r="M13" s="78">
        <v>3.2002007961273193</v>
      </c>
      <c r="N13" s="78">
        <v>2.9203143119812012</v>
      </c>
      <c r="O13" s="78">
        <v>3.3831260204315186</v>
      </c>
      <c r="P13" s="78">
        <v>3.5225286483764648</v>
      </c>
      <c r="Q13" s="78">
        <v>3.1627516746520996</v>
      </c>
      <c r="R13" s="78">
        <v>2.9433884620666504</v>
      </c>
      <c r="S13" s="78">
        <v>2.8979556560516357</v>
      </c>
      <c r="T13" s="78">
        <v>2.7840290069580078</v>
      </c>
      <c r="U13" s="78">
        <v>2.5786492824554443</v>
      </c>
      <c r="V13" s="78">
        <v>2.535902738571167</v>
      </c>
      <c r="W13" s="78">
        <v>2.5783710479736328</v>
      </c>
      <c r="X13" s="78">
        <v>2.7050633430480957</v>
      </c>
      <c r="Y13" s="78">
        <v>2.849921703338623</v>
      </c>
      <c r="Z13" s="78">
        <v>3.5571839809417725</v>
      </c>
      <c r="AA13" s="78">
        <v>4.3200531005859375</v>
      </c>
      <c r="AB13" s="78">
        <v>4.4448771476745605</v>
      </c>
      <c r="AC13" s="78">
        <v>4.5003213882446289</v>
      </c>
      <c r="AD13" s="78">
        <v>4.3837532997131348</v>
      </c>
      <c r="AE13" s="78">
        <v>4.2015981674194336</v>
      </c>
      <c r="AF13" s="78">
        <v>3.8536856174468994</v>
      </c>
      <c r="AG13" s="78">
        <v>-1.3704863786697388</v>
      </c>
      <c r="AH13" s="78">
        <v>-1.7090204954147339</v>
      </c>
      <c r="AI13" s="78">
        <v>-1.3043737411499023</v>
      </c>
      <c r="AJ13" s="78">
        <v>-1.0564713478088379</v>
      </c>
      <c r="AK13" s="78">
        <v>-0.7745850682258606</v>
      </c>
      <c r="AL13" s="78">
        <v>-0.6380506157875061</v>
      </c>
      <c r="AM13" s="78">
        <v>-0.35849857330322266</v>
      </c>
      <c r="AN13" s="78">
        <v>-0.40663424134254456</v>
      </c>
      <c r="AO13" s="78">
        <v>-0.33918309211730957</v>
      </c>
      <c r="AP13" s="78">
        <v>-0.20104379951953888</v>
      </c>
      <c r="AQ13" s="78">
        <v>-0.10320402681827545</v>
      </c>
      <c r="AR13" s="78">
        <v>-3.3739436417818069E-2</v>
      </c>
      <c r="AS13" s="78">
        <v>-0.21754591166973114</v>
      </c>
      <c r="AT13" s="78">
        <v>-0.14618697762489319</v>
      </c>
      <c r="AU13" s="78">
        <v>-6.9190807640552521E-2</v>
      </c>
      <c r="AV13" s="78">
        <v>0.26138460636138916</v>
      </c>
      <c r="AW13" s="78">
        <v>0.21426361799240112</v>
      </c>
      <c r="AX13" s="78">
        <v>0.26712891459465027</v>
      </c>
      <c r="AY13" s="78">
        <v>0.318910151720047</v>
      </c>
      <c r="AZ13" s="78">
        <v>0.27966189384460449</v>
      </c>
      <c r="BA13" s="78">
        <v>0.40281784534454346</v>
      </c>
      <c r="BB13" s="78">
        <v>0.44872811436653137</v>
      </c>
      <c r="BC13" s="78">
        <v>0.53276717662811279</v>
      </c>
      <c r="BD13" s="78">
        <v>0.31423771381378174</v>
      </c>
      <c r="BE13" s="78">
        <v>-1.1945914030075073</v>
      </c>
      <c r="BF13" s="78">
        <v>-1.5463964939117432</v>
      </c>
      <c r="BG13" s="78">
        <v>-1.1578383445739746</v>
      </c>
      <c r="BH13" s="78">
        <v>-0.9228750467300415</v>
      </c>
      <c r="BI13" s="78">
        <v>-0.65287286043167114</v>
      </c>
      <c r="BJ13" s="78">
        <v>-0.54528546333312988</v>
      </c>
      <c r="BK13" s="78">
        <v>-0.28020632266998291</v>
      </c>
      <c r="BL13" s="78">
        <v>-0.33043530583381653</v>
      </c>
      <c r="BM13" s="78">
        <v>-0.26309680938720703</v>
      </c>
      <c r="BN13" s="78">
        <v>-0.12576349079608917</v>
      </c>
      <c r="BO13" s="78">
        <v>-2.2573338821530342E-2</v>
      </c>
      <c r="BP13" s="78">
        <v>3.8906916975975037E-2</v>
      </c>
      <c r="BQ13" s="78">
        <v>-0.14496943354606628</v>
      </c>
      <c r="BR13" s="78">
        <v>-7.0045731961727142E-2</v>
      </c>
      <c r="BS13" s="78">
        <v>6.9690672680735588E-3</v>
      </c>
      <c r="BT13" s="78">
        <v>0.33652988076210022</v>
      </c>
      <c r="BU13" s="78">
        <v>0.29217135906219482</v>
      </c>
      <c r="BV13" s="78">
        <v>0.35631364583969116</v>
      </c>
      <c r="BW13" s="78">
        <v>0.41584819555282593</v>
      </c>
      <c r="BX13" s="78">
        <v>0.37990078330039978</v>
      </c>
      <c r="BY13" s="78">
        <v>0.5028730034828186</v>
      </c>
      <c r="BZ13" s="78">
        <v>0.54834848642349243</v>
      </c>
      <c r="CA13" s="78">
        <v>0.64088732004165649</v>
      </c>
      <c r="CB13" s="78">
        <v>0.44097372889518738</v>
      </c>
      <c r="CC13" s="78">
        <v>-1.0727670192718506</v>
      </c>
      <c r="CD13" s="78">
        <v>-1.4337636232376099</v>
      </c>
      <c r="CE13" s="78">
        <v>-1.056348443031311</v>
      </c>
      <c r="CF13" s="78">
        <v>-0.83034658432006836</v>
      </c>
      <c r="CG13" s="78">
        <v>-0.56857532262802124</v>
      </c>
      <c r="CH13" s="78">
        <v>-0.48103657364845276</v>
      </c>
      <c r="CI13" s="78">
        <v>-0.22598135471343994</v>
      </c>
      <c r="CJ13" s="78">
        <v>-0.27766013145446777</v>
      </c>
      <c r="CK13" s="78">
        <v>-0.21039968729019165</v>
      </c>
      <c r="CL13" s="78">
        <v>-7.3624581098556519E-2</v>
      </c>
      <c r="CM13" s="78">
        <v>3.3271227031946182E-2</v>
      </c>
      <c r="CN13" s="78">
        <v>8.9221559464931488E-2</v>
      </c>
      <c r="CO13" s="78">
        <v>-9.4703175127506256E-2</v>
      </c>
      <c r="CP13" s="78">
        <v>-1.7310544848442078E-2</v>
      </c>
      <c r="CQ13" s="78">
        <v>5.9717163443565369E-2</v>
      </c>
      <c r="CR13" s="78">
        <v>0.38857525587081909</v>
      </c>
      <c r="CS13" s="78">
        <v>0.34613001346588135</v>
      </c>
      <c r="CT13" s="78">
        <v>0.41808271408081055</v>
      </c>
      <c r="CU13" s="78">
        <v>0.48298719525337219</v>
      </c>
      <c r="CV13" s="78">
        <v>0.44932591915130615</v>
      </c>
      <c r="CW13" s="78">
        <v>0.5721709132194519</v>
      </c>
      <c r="CX13" s="78">
        <v>0.61734527349472046</v>
      </c>
      <c r="CY13" s="78">
        <v>0.71577095985412598</v>
      </c>
      <c r="CZ13" s="78">
        <v>0.5287507176399231</v>
      </c>
      <c r="DA13" s="78">
        <v>-0.95094269514083862</v>
      </c>
      <c r="DB13" s="78">
        <v>-1.3211307525634766</v>
      </c>
      <c r="DC13" s="78">
        <v>-0.95485848188400269</v>
      </c>
      <c r="DD13" s="78">
        <v>-0.73781812191009521</v>
      </c>
      <c r="DE13" s="78">
        <v>-0.48427781462669373</v>
      </c>
      <c r="DF13" s="78">
        <v>-0.41678768396377563</v>
      </c>
      <c r="DG13" s="78">
        <v>-0.17175638675689697</v>
      </c>
      <c r="DH13" s="78">
        <v>-0.22488497197628021</v>
      </c>
      <c r="DI13" s="78">
        <v>-0.15770256519317627</v>
      </c>
      <c r="DJ13" s="78">
        <v>-2.1485669538378716E-2</v>
      </c>
      <c r="DK13" s="78">
        <v>8.9115791022777557E-2</v>
      </c>
      <c r="DL13" s="78">
        <v>0.13953620195388794</v>
      </c>
      <c r="DM13" s="78">
        <v>-4.4436920434236526E-2</v>
      </c>
      <c r="DN13" s="78">
        <v>3.5424645990133286E-2</v>
      </c>
      <c r="DO13" s="78">
        <v>0.1124652624130249</v>
      </c>
      <c r="DP13" s="78">
        <v>0.44062063097953796</v>
      </c>
      <c r="DQ13" s="78">
        <v>0.40008866786956787</v>
      </c>
      <c r="DR13" s="78">
        <v>0.47985178232192993</v>
      </c>
      <c r="DS13" s="78">
        <v>0.55012619495391846</v>
      </c>
      <c r="DT13" s="78">
        <v>0.51875108480453491</v>
      </c>
      <c r="DU13" s="78">
        <v>0.64146882295608521</v>
      </c>
      <c r="DV13" s="78">
        <v>0.68634206056594849</v>
      </c>
      <c r="DW13" s="78">
        <v>0.79065459966659546</v>
      </c>
      <c r="DX13" s="78">
        <v>0.61652767658233643</v>
      </c>
      <c r="DY13" s="78">
        <v>-0.7750476598739624</v>
      </c>
      <c r="DZ13" s="78">
        <v>-1.1585067510604858</v>
      </c>
      <c r="EA13" s="78">
        <v>-0.80832314491271973</v>
      </c>
      <c r="EB13" s="78">
        <v>-0.60422176122665405</v>
      </c>
      <c r="EC13" s="78">
        <v>-0.36256557703018188</v>
      </c>
      <c r="ED13" s="78">
        <v>-0.32402250170707703</v>
      </c>
      <c r="EE13" s="78">
        <v>-9.346415102481842E-2</v>
      </c>
      <c r="EF13" s="78">
        <v>-0.14868602156639099</v>
      </c>
      <c r="EG13" s="78">
        <v>-8.1616297364234924E-2</v>
      </c>
      <c r="EH13" s="78">
        <v>5.3794637322425842E-2</v>
      </c>
      <c r="EI13" s="78">
        <v>0.16974647343158722</v>
      </c>
      <c r="EJ13" s="78">
        <v>0.21218255162239075</v>
      </c>
      <c r="EK13" s="78">
        <v>2.8139565140008926E-2</v>
      </c>
      <c r="EL13" s="78">
        <v>0.11156588047742844</v>
      </c>
      <c r="EM13" s="78">
        <v>0.18862512707710266</v>
      </c>
      <c r="EN13" s="78">
        <v>0.51576590538024902</v>
      </c>
      <c r="EO13" s="78">
        <v>0.47799640893936157</v>
      </c>
      <c r="EP13" s="78">
        <v>0.56903648376464844</v>
      </c>
      <c r="EQ13" s="78">
        <v>0.647064208984375</v>
      </c>
      <c r="ER13" s="78">
        <v>0.61898994445800781</v>
      </c>
      <c r="ES13" s="78">
        <v>0.74152398109436035</v>
      </c>
      <c r="ET13" s="78">
        <v>0.78596240282058716</v>
      </c>
      <c r="EU13" s="78">
        <v>0.89877474308013916</v>
      </c>
      <c r="EV13" s="78">
        <v>0.74326372146606445</v>
      </c>
      <c r="EW13" s="78">
        <v>48.898532867431641</v>
      </c>
      <c r="EX13" s="78">
        <v>48.014698028564453</v>
      </c>
      <c r="EY13" s="78">
        <v>47.303211212158203</v>
      </c>
      <c r="EZ13" s="78">
        <v>46.675540924072266</v>
      </c>
      <c r="FA13" s="78">
        <v>46.184894561767578</v>
      </c>
      <c r="FB13" s="78">
        <v>45.714630126953125</v>
      </c>
      <c r="FC13" s="78">
        <v>45.249671936035156</v>
      </c>
      <c r="FD13" s="78">
        <v>45.386562347412109</v>
      </c>
      <c r="FE13" s="78">
        <v>49.264335632324219</v>
      </c>
      <c r="FF13" s="78">
        <v>54.156929016113281</v>
      </c>
      <c r="FG13" s="78">
        <v>58.006233215332031</v>
      </c>
      <c r="FH13" s="78">
        <v>61.359077453613281</v>
      </c>
      <c r="FI13" s="78">
        <v>63.933574676513672</v>
      </c>
      <c r="FJ13" s="78">
        <v>65.86346435546875</v>
      </c>
      <c r="FK13" s="78">
        <v>67.138702392578125</v>
      </c>
      <c r="FL13" s="78">
        <v>67.292549133300781</v>
      </c>
      <c r="FM13" s="78">
        <v>66.315284729003906</v>
      </c>
      <c r="FN13" s="78">
        <v>63.375110626220703</v>
      </c>
      <c r="FO13" s="78">
        <v>59.547939300537109</v>
      </c>
      <c r="FP13" s="78">
        <v>56.760940551757813</v>
      </c>
      <c r="FQ13" s="78">
        <v>54.713710784912109</v>
      </c>
      <c r="FR13" s="78">
        <v>53.46875</v>
      </c>
      <c r="FS13" s="78">
        <v>51.971416473388672</v>
      </c>
      <c r="FT13" s="78">
        <v>50.588920593261719</v>
      </c>
      <c r="FU13" s="78">
        <v>6.0749158263206482E-2</v>
      </c>
      <c r="FV13" s="78">
        <v>9.8997831344604492E-2</v>
      </c>
      <c r="FW13" s="78">
        <v>7.3716677725315094E-2</v>
      </c>
      <c r="FX13" s="78">
        <v>0.10166445374488831</v>
      </c>
      <c r="FY13" s="78">
        <v>220</v>
      </c>
      <c r="FZ13" s="78">
        <v>1</v>
      </c>
    </row>
    <row r="14" spans="1:182" x14ac:dyDescent="0.2">
      <c r="A14" t="s">
        <v>186</v>
      </c>
      <c r="B14" t="s">
        <v>245</v>
      </c>
      <c r="C14" t="s">
        <v>2</v>
      </c>
      <c r="D14" t="s">
        <v>202</v>
      </c>
      <c r="E14" t="s">
        <v>239</v>
      </c>
      <c r="F14" t="s">
        <v>1</v>
      </c>
      <c r="G14" t="s">
        <v>200</v>
      </c>
      <c r="H14" s="78">
        <v>89</v>
      </c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>
        <v>2.0575844682753086E-3</v>
      </c>
      <c r="FY14" s="78">
        <v>13.052631378173828</v>
      </c>
      <c r="FZ14" s="78">
        <v>0</v>
      </c>
    </row>
    <row r="15" spans="1:182" x14ac:dyDescent="0.2">
      <c r="A15" t="s">
        <v>186</v>
      </c>
      <c r="B15" t="s">
        <v>245</v>
      </c>
      <c r="C15" t="s">
        <v>2</v>
      </c>
      <c r="D15" t="s">
        <v>202</v>
      </c>
      <c r="E15" t="s">
        <v>239</v>
      </c>
      <c r="F15" t="s">
        <v>1</v>
      </c>
      <c r="G15" t="s">
        <v>1</v>
      </c>
      <c r="H15" s="78">
        <v>3956</v>
      </c>
      <c r="I15" s="78">
        <v>4.4504733085632324</v>
      </c>
      <c r="J15" s="78">
        <v>4.0151247978210449</v>
      </c>
      <c r="K15" s="78">
        <v>3.83939528465271</v>
      </c>
      <c r="L15" s="78">
        <v>3.4942727088928223</v>
      </c>
      <c r="M15" s="78">
        <v>3.2787702083587646</v>
      </c>
      <c r="N15" s="78">
        <v>2.9998245239257813</v>
      </c>
      <c r="O15" s="78">
        <v>3.4628114700317383</v>
      </c>
      <c r="P15" s="78">
        <v>3.5901491641998291</v>
      </c>
      <c r="Q15" s="78">
        <v>3.223766565322876</v>
      </c>
      <c r="R15" s="78">
        <v>3.0031697750091553</v>
      </c>
      <c r="S15" s="78">
        <v>2.9553184509277344</v>
      </c>
      <c r="T15" s="78">
        <v>2.839479923248291</v>
      </c>
      <c r="U15" s="78">
        <v>2.6286201477050781</v>
      </c>
      <c r="V15" s="78">
        <v>2.584566593170166</v>
      </c>
      <c r="W15" s="78">
        <v>2.6332666873931885</v>
      </c>
      <c r="X15" s="78">
        <v>2.7670974731445313</v>
      </c>
      <c r="Y15" s="78">
        <v>2.9182281494140625</v>
      </c>
      <c r="Z15" s="78">
        <v>3.6369941234588623</v>
      </c>
      <c r="AA15" s="78">
        <v>4.4180164337158203</v>
      </c>
      <c r="AB15" s="78">
        <v>4.5363926887512207</v>
      </c>
      <c r="AC15" s="78">
        <v>4.5891499519348145</v>
      </c>
      <c r="AD15" s="78">
        <v>4.4754347801208496</v>
      </c>
      <c r="AE15" s="78">
        <v>4.2906084060668945</v>
      </c>
      <c r="AF15" s="78">
        <v>3.9400672912597656</v>
      </c>
      <c r="AG15" s="78">
        <v>-1.3952373266220093</v>
      </c>
      <c r="AH15" s="78">
        <v>-1.7420753240585327</v>
      </c>
      <c r="AI15" s="78">
        <v>-1.3287366628646851</v>
      </c>
      <c r="AJ15" s="78">
        <v>-1.075628399848938</v>
      </c>
      <c r="AK15" s="78">
        <v>-0.78771322965621948</v>
      </c>
      <c r="AL15" s="78">
        <v>-0.64915400743484497</v>
      </c>
      <c r="AM15" s="78">
        <v>-0.36372673511505127</v>
      </c>
      <c r="AN15" s="78">
        <v>-0.4130510687828064</v>
      </c>
      <c r="AO15" s="78">
        <v>-0.34405186772346497</v>
      </c>
      <c r="AP15" s="78">
        <v>-0.20276439189910889</v>
      </c>
      <c r="AQ15" s="78">
        <v>-0.10246622562408447</v>
      </c>
      <c r="AR15" s="78">
        <v>-3.1711161136627197E-2</v>
      </c>
      <c r="AS15" s="78">
        <v>-0.21975068747997284</v>
      </c>
      <c r="AT15" s="78">
        <v>-0.1466117799282074</v>
      </c>
      <c r="AU15" s="78">
        <v>-6.7842796444892883E-2</v>
      </c>
      <c r="AV15" s="78">
        <v>0.27030172944068909</v>
      </c>
      <c r="AW15" s="78">
        <v>0.22220289707183838</v>
      </c>
      <c r="AX15" s="78">
        <v>0.27672028541564941</v>
      </c>
      <c r="AY15" s="78">
        <v>0.32999265193939209</v>
      </c>
      <c r="AZ15" s="78">
        <v>0.28996849060058594</v>
      </c>
      <c r="BA15" s="78">
        <v>0.41595187783241272</v>
      </c>
      <c r="BB15" s="78">
        <v>0.46290197968482971</v>
      </c>
      <c r="BC15" s="78">
        <v>0.54920333623886108</v>
      </c>
      <c r="BD15" s="78">
        <v>0.32636308670043945</v>
      </c>
      <c r="BE15" s="78">
        <v>-1.2193063497543335</v>
      </c>
      <c r="BF15" s="78">
        <v>-1.5794180631637573</v>
      </c>
      <c r="BG15" s="78">
        <v>-1.1821713447570801</v>
      </c>
      <c r="BH15" s="78">
        <v>-0.94200468063354492</v>
      </c>
      <c r="BI15" s="78">
        <v>-0.66597604751586914</v>
      </c>
      <c r="BJ15" s="78">
        <v>-0.5563698410987854</v>
      </c>
      <c r="BK15" s="78">
        <v>-0.28541845083236694</v>
      </c>
      <c r="BL15" s="78">
        <v>-0.33683651685714722</v>
      </c>
      <c r="BM15" s="78">
        <v>-0.26794999837875366</v>
      </c>
      <c r="BN15" s="78">
        <v>-0.12746866047382355</v>
      </c>
      <c r="BO15" s="78">
        <v>-2.1819030866026878E-2</v>
      </c>
      <c r="BP15" s="78">
        <v>4.0950067341327667E-2</v>
      </c>
      <c r="BQ15" s="78">
        <v>-0.14715933799743652</v>
      </c>
      <c r="BR15" s="78">
        <v>-7.045494019985199E-2</v>
      </c>
      <c r="BS15" s="78">
        <v>8.332669734954834E-3</v>
      </c>
      <c r="BT15" s="78">
        <v>0.3454623818397522</v>
      </c>
      <c r="BU15" s="78">
        <v>0.3001265823841095</v>
      </c>
      <c r="BV15" s="78">
        <v>0.36592328548431396</v>
      </c>
      <c r="BW15" s="78">
        <v>0.42695054411888123</v>
      </c>
      <c r="BX15" s="78">
        <v>0.39022791385650635</v>
      </c>
      <c r="BY15" s="78">
        <v>0.51602751016616821</v>
      </c>
      <c r="BZ15" s="78">
        <v>0.56254273653030396</v>
      </c>
      <c r="CA15" s="78">
        <v>0.65734559297561646</v>
      </c>
      <c r="CB15" s="78">
        <v>0.45312505960464478</v>
      </c>
      <c r="CC15" s="78">
        <v>-1.0974570512771606</v>
      </c>
      <c r="CD15" s="78">
        <v>-1.4667620658874512</v>
      </c>
      <c r="CE15" s="78">
        <v>-1.0806605815887451</v>
      </c>
      <c r="CF15" s="78">
        <v>-0.8494572639465332</v>
      </c>
      <c r="CG15" s="78">
        <v>-0.58166128396987915</v>
      </c>
      <c r="CH15" s="78">
        <v>-0.49210777878761292</v>
      </c>
      <c r="CI15" s="78">
        <v>-0.23118238151073456</v>
      </c>
      <c r="CJ15" s="78">
        <v>-0.28405055403709412</v>
      </c>
      <c r="CK15" s="78">
        <v>-0.21524208784103394</v>
      </c>
      <c r="CL15" s="78">
        <v>-7.5319074094295502E-2</v>
      </c>
      <c r="CM15" s="78">
        <v>3.4036971628665924E-2</v>
      </c>
      <c r="CN15" s="78">
        <v>9.1275013983249664E-2</v>
      </c>
      <c r="CO15" s="78">
        <v>-9.6882790327072144E-2</v>
      </c>
      <c r="CP15" s="78">
        <v>-1.7708951607346535E-2</v>
      </c>
      <c r="CQ15" s="78">
        <v>6.1091568320989609E-2</v>
      </c>
      <c r="CR15" s="78">
        <v>0.39751842617988586</v>
      </c>
      <c r="CS15" s="78">
        <v>0.35409629344940186</v>
      </c>
      <c r="CT15" s="78">
        <v>0.42770498991012573</v>
      </c>
      <c r="CU15" s="78">
        <v>0.49410328269004822</v>
      </c>
      <c r="CV15" s="78">
        <v>0.45966726541519165</v>
      </c>
      <c r="CW15" s="78">
        <v>0.58533960580825806</v>
      </c>
      <c r="CX15" s="78">
        <v>0.63155364990234375</v>
      </c>
      <c r="CY15" s="78">
        <v>0.73224461078643799</v>
      </c>
      <c r="CZ15" s="78">
        <v>0.54092001914978027</v>
      </c>
      <c r="DA15" s="78">
        <v>-0.97560775279998779</v>
      </c>
      <c r="DB15" s="78">
        <v>-1.354106068611145</v>
      </c>
      <c r="DC15" s="78">
        <v>-0.97914987802505493</v>
      </c>
      <c r="DD15" s="78">
        <v>-0.75690984725952148</v>
      </c>
      <c r="DE15" s="78">
        <v>-0.49734649062156677</v>
      </c>
      <c r="DF15" s="78">
        <v>-0.42784574627876282</v>
      </c>
      <c r="DG15" s="78">
        <v>-0.17694631218910217</v>
      </c>
      <c r="DH15" s="78">
        <v>-0.23126459121704102</v>
      </c>
      <c r="DI15" s="78">
        <v>-0.16253417730331421</v>
      </c>
      <c r="DJ15" s="78">
        <v>-2.3169483989477158E-2</v>
      </c>
      <c r="DK15" s="78">
        <v>8.9892975986003876E-2</v>
      </c>
      <c r="DL15" s="78">
        <v>0.14159995317459106</v>
      </c>
      <c r="DM15" s="78">
        <v>-4.6606242656707764E-2</v>
      </c>
      <c r="DN15" s="78">
        <v>3.503703698515892E-2</v>
      </c>
      <c r="DO15" s="78">
        <v>0.11385046690702438</v>
      </c>
      <c r="DP15" s="78">
        <v>0.44957447052001953</v>
      </c>
      <c r="DQ15" s="78">
        <v>0.40806600451469421</v>
      </c>
      <c r="DR15" s="78">
        <v>0.4894866943359375</v>
      </c>
      <c r="DS15" s="78">
        <v>0.5612560510635376</v>
      </c>
      <c r="DT15" s="78">
        <v>0.52910661697387695</v>
      </c>
      <c r="DU15" s="78">
        <v>0.6546517014503479</v>
      </c>
      <c r="DV15" s="78">
        <v>0.70056456327438354</v>
      </c>
      <c r="DW15" s="78">
        <v>0.80714362859725952</v>
      </c>
      <c r="DX15" s="78">
        <v>0.62871497869491577</v>
      </c>
      <c r="DY15" s="78">
        <v>-0.79967671632766724</v>
      </c>
      <c r="DZ15" s="78">
        <v>-1.1914488077163696</v>
      </c>
      <c r="EA15" s="78">
        <v>-0.83258450031280518</v>
      </c>
      <c r="EB15" s="78">
        <v>-0.62328612804412842</v>
      </c>
      <c r="EC15" s="78">
        <v>-0.37560933828353882</v>
      </c>
      <c r="ED15" s="78">
        <v>-0.33506155014038086</v>
      </c>
      <c r="EE15" s="78">
        <v>-9.8638042807579041E-2</v>
      </c>
      <c r="EF15" s="78">
        <v>-0.15505002439022064</v>
      </c>
      <c r="EG15" s="78">
        <v>-8.6432322859764099E-2</v>
      </c>
      <c r="EH15" s="78">
        <v>5.2126239985227585E-2</v>
      </c>
      <c r="EI15" s="78">
        <v>0.17054016888141632</v>
      </c>
      <c r="EJ15" s="78">
        <v>0.21426118910312653</v>
      </c>
      <c r="EK15" s="78">
        <v>2.5985106825828552E-2</v>
      </c>
      <c r="EL15" s="78">
        <v>0.11119387298822403</v>
      </c>
      <c r="EM15" s="78">
        <v>0.1900259405374527</v>
      </c>
      <c r="EN15" s="78">
        <v>0.52473509311676025</v>
      </c>
      <c r="EO15" s="78">
        <v>0.48598968982696533</v>
      </c>
      <c r="EP15" s="78">
        <v>0.57868969440460205</v>
      </c>
      <c r="EQ15" s="78">
        <v>0.65821391344070435</v>
      </c>
      <c r="ER15" s="78">
        <v>0.62936604022979736</v>
      </c>
      <c r="ES15" s="78">
        <v>0.75472736358642578</v>
      </c>
      <c r="ET15" s="78">
        <v>0.80020534992218018</v>
      </c>
      <c r="EU15" s="78">
        <v>0.91528588533401489</v>
      </c>
      <c r="EV15" s="78">
        <v>0.75547695159912109</v>
      </c>
      <c r="EW15" s="78">
        <v>48.921718597412109</v>
      </c>
      <c r="EX15" s="78">
        <v>48.034267425537109</v>
      </c>
      <c r="EY15" s="78">
        <v>47.305675506591797</v>
      </c>
      <c r="EZ15" s="78">
        <v>46.68426513671875</v>
      </c>
      <c r="FA15" s="78">
        <v>46.186592102050781</v>
      </c>
      <c r="FB15" s="78">
        <v>45.713836669921875</v>
      </c>
      <c r="FC15" s="78">
        <v>45.254283905029297</v>
      </c>
      <c r="FD15" s="78">
        <v>45.385738372802734</v>
      </c>
      <c r="FE15" s="78">
        <v>49.257400512695313</v>
      </c>
      <c r="FF15" s="78">
        <v>54.154930114746094</v>
      </c>
      <c r="FG15" s="78">
        <v>58.016231536865234</v>
      </c>
      <c r="FH15" s="78">
        <v>61.37237548828125</v>
      </c>
      <c r="FI15" s="78">
        <v>63.947303771972656</v>
      </c>
      <c r="FJ15" s="78">
        <v>65.87030029296875</v>
      </c>
      <c r="FK15" s="78">
        <v>67.142677307128906</v>
      </c>
      <c r="FL15" s="78">
        <v>67.301170349121094</v>
      </c>
      <c r="FM15" s="78">
        <v>66.318283081054688</v>
      </c>
      <c r="FN15" s="78">
        <v>63.389205932617188</v>
      </c>
      <c r="FO15" s="78">
        <v>59.558689117431641</v>
      </c>
      <c r="FP15" s="78">
        <v>56.773956298828125</v>
      </c>
      <c r="FQ15" s="78">
        <v>54.734836578369141</v>
      </c>
      <c r="FR15" s="78">
        <v>53.481697082519531</v>
      </c>
      <c r="FS15" s="78">
        <v>51.994121551513672</v>
      </c>
      <c r="FT15" s="78">
        <v>50.625743865966797</v>
      </c>
      <c r="FU15" s="78">
        <v>6.0761597007513046E-2</v>
      </c>
      <c r="FV15" s="78">
        <v>9.9018104374408722E-2</v>
      </c>
      <c r="FW15" s="78">
        <v>7.3731772601604462E-2</v>
      </c>
      <c r="FX15" s="78">
        <v>0.10168527066707611</v>
      </c>
      <c r="FY15" s="78">
        <v>233.05262756347656</v>
      </c>
      <c r="FZ15" s="78">
        <v>1</v>
      </c>
    </row>
    <row r="16" spans="1:182" x14ac:dyDescent="0.2">
      <c r="A16" t="s">
        <v>186</v>
      </c>
      <c r="B16" t="s">
        <v>245</v>
      </c>
      <c r="C16" t="s">
        <v>2</v>
      </c>
      <c r="D16" t="s">
        <v>202</v>
      </c>
      <c r="E16" t="s">
        <v>239</v>
      </c>
      <c r="F16" t="s">
        <v>178</v>
      </c>
      <c r="G16" t="s">
        <v>1</v>
      </c>
      <c r="H16" s="78">
        <v>2841</v>
      </c>
      <c r="I16" s="78">
        <v>3.1534323692321777</v>
      </c>
      <c r="J16" s="78">
        <v>2.9845485687255859</v>
      </c>
      <c r="K16" s="78">
        <v>2.8384931087493896</v>
      </c>
      <c r="L16" s="78">
        <v>2.6092007160186768</v>
      </c>
      <c r="M16" s="78">
        <v>2.4835519790649414</v>
      </c>
      <c r="N16" s="78">
        <v>2.2697093486785889</v>
      </c>
      <c r="O16" s="78">
        <v>2.6164731979370117</v>
      </c>
      <c r="P16" s="78">
        <v>2.7038843631744385</v>
      </c>
      <c r="Q16" s="78">
        <v>2.2951257228851318</v>
      </c>
      <c r="R16" s="78">
        <v>2.1406393051147461</v>
      </c>
      <c r="S16" s="78">
        <v>2.1423323154449463</v>
      </c>
      <c r="T16" s="78">
        <v>2.0276870727539063</v>
      </c>
      <c r="U16" s="78">
        <v>1.8447967767715454</v>
      </c>
      <c r="V16" s="78">
        <v>1.7891281843185425</v>
      </c>
      <c r="W16" s="78">
        <v>1.8062255382537842</v>
      </c>
      <c r="X16" s="78">
        <v>1.9574048519134521</v>
      </c>
      <c r="Y16" s="78">
        <v>2.0588445663452148</v>
      </c>
      <c r="Z16" s="78">
        <v>2.5556299686431885</v>
      </c>
      <c r="AA16" s="78">
        <v>3.0947451591491699</v>
      </c>
      <c r="AB16" s="78">
        <v>3.1764693260192871</v>
      </c>
      <c r="AC16" s="78">
        <v>3.2550640106201172</v>
      </c>
      <c r="AD16" s="78">
        <v>3.2079424858093262</v>
      </c>
      <c r="AE16" s="78">
        <v>2.985856294631958</v>
      </c>
      <c r="AF16" s="78">
        <v>2.7602040767669678</v>
      </c>
      <c r="AG16" s="78">
        <v>-1.0790437459945679</v>
      </c>
      <c r="AH16" s="78">
        <v>-1.3223115205764771</v>
      </c>
      <c r="AI16" s="78">
        <v>-1.0184246301651001</v>
      </c>
      <c r="AJ16" s="78">
        <v>-0.83098685741424561</v>
      </c>
      <c r="AK16" s="78">
        <v>-0.61901456117630005</v>
      </c>
      <c r="AL16" s="78">
        <v>-0.50682747364044189</v>
      </c>
      <c r="AM16" s="78">
        <v>-0.2955077588558197</v>
      </c>
      <c r="AN16" s="78">
        <v>-0.33001303672790527</v>
      </c>
      <c r="AO16" s="78">
        <v>-0.28041189908981323</v>
      </c>
      <c r="AP16" s="78">
        <v>-0.17859329283237457</v>
      </c>
      <c r="AQ16" s="78">
        <v>-0.10890804976224899</v>
      </c>
      <c r="AR16" s="78">
        <v>-5.4597616195678711E-2</v>
      </c>
      <c r="AS16" s="78">
        <v>-0.18960753083229065</v>
      </c>
      <c r="AT16" s="78">
        <v>-0.13864445686340332</v>
      </c>
      <c r="AU16" s="78">
        <v>-8.2084715366363525E-2</v>
      </c>
      <c r="AV16" s="78">
        <v>0.16119810938835144</v>
      </c>
      <c r="AW16" s="78">
        <v>0.12544581294059753</v>
      </c>
      <c r="AX16" s="78">
        <v>0.15965732932090759</v>
      </c>
      <c r="AY16" s="78">
        <v>0.19451837241649628</v>
      </c>
      <c r="AZ16" s="78">
        <v>0.16432903707027435</v>
      </c>
      <c r="BA16" s="78">
        <v>0.25488442182540894</v>
      </c>
      <c r="BB16" s="78">
        <v>0.28879207372665405</v>
      </c>
      <c r="BC16" s="78">
        <v>0.3470458984375</v>
      </c>
      <c r="BD16" s="78">
        <v>0.17885817587375641</v>
      </c>
      <c r="BE16" s="78">
        <v>-0.90717446804046631</v>
      </c>
      <c r="BF16" s="78">
        <v>-1.1634095907211304</v>
      </c>
      <c r="BG16" s="78">
        <v>-0.87524312734603882</v>
      </c>
      <c r="BH16" s="78">
        <v>-0.70044815540313721</v>
      </c>
      <c r="BI16" s="78">
        <v>-0.50008797645568848</v>
      </c>
      <c r="BJ16" s="78">
        <v>-0.4161854088306427</v>
      </c>
      <c r="BK16" s="78">
        <v>-0.21900743246078491</v>
      </c>
      <c r="BL16" s="78">
        <v>-0.2555580735206604</v>
      </c>
      <c r="BM16" s="78">
        <v>-0.20606705546379089</v>
      </c>
      <c r="BN16" s="78">
        <v>-0.10503595322370529</v>
      </c>
      <c r="BO16" s="78">
        <v>-3.0122790485620499E-2</v>
      </c>
      <c r="BP16" s="78">
        <v>1.6386048868298531E-2</v>
      </c>
      <c r="BQ16" s="78">
        <v>-0.11869212985038757</v>
      </c>
      <c r="BR16" s="78">
        <v>-6.4245894551277161E-2</v>
      </c>
      <c r="BS16" s="78">
        <v>-7.6679405756294727E-3</v>
      </c>
      <c r="BT16" s="78">
        <v>0.2346235066652298</v>
      </c>
      <c r="BU16" s="78">
        <v>0.20157043635845184</v>
      </c>
      <c r="BV16" s="78">
        <v>0.24680083990097046</v>
      </c>
      <c r="BW16" s="78">
        <v>0.28923773765563965</v>
      </c>
      <c r="BX16" s="78">
        <v>0.26227372884750366</v>
      </c>
      <c r="BY16" s="78">
        <v>0.35264956951141357</v>
      </c>
      <c r="BZ16" s="78">
        <v>0.38613238930702209</v>
      </c>
      <c r="CA16" s="78">
        <v>0.45269143581390381</v>
      </c>
      <c r="CB16" s="78">
        <v>0.30269354581832886</v>
      </c>
      <c r="CC16" s="78">
        <v>-0.78813838958740234</v>
      </c>
      <c r="CD16" s="78">
        <v>-1.0533546209335327</v>
      </c>
      <c r="CE16" s="78">
        <v>-0.77607601881027222</v>
      </c>
      <c r="CF16" s="78">
        <v>-0.61003744602203369</v>
      </c>
      <c r="CG16" s="78">
        <v>-0.41771981120109558</v>
      </c>
      <c r="CH16" s="78">
        <v>-0.35340702533721924</v>
      </c>
      <c r="CI16" s="78">
        <v>-0.16602353751659393</v>
      </c>
      <c r="CJ16" s="78">
        <v>-0.20399080216884613</v>
      </c>
      <c r="CK16" s="78">
        <v>-0.15457603335380554</v>
      </c>
      <c r="CL16" s="78">
        <v>-5.4090365767478943E-2</v>
      </c>
      <c r="CM16" s="78">
        <v>2.4443639442324638E-2</v>
      </c>
      <c r="CN16" s="78">
        <v>6.5549120306968689E-2</v>
      </c>
      <c r="CO16" s="78">
        <v>-6.9576337933540344E-2</v>
      </c>
      <c r="CP16" s="78">
        <v>-1.2717677280306816E-2</v>
      </c>
      <c r="CQ16" s="78">
        <v>4.3872889131307602E-2</v>
      </c>
      <c r="CR16" s="78">
        <v>0.28547769784927368</v>
      </c>
      <c r="CS16" s="78">
        <v>0.25429412722587585</v>
      </c>
      <c r="CT16" s="78">
        <v>0.30715617537498474</v>
      </c>
      <c r="CU16" s="78">
        <v>0.35484009981155396</v>
      </c>
      <c r="CV16" s="78">
        <v>0.33010989427566528</v>
      </c>
      <c r="CW16" s="78">
        <v>0.42036142945289612</v>
      </c>
      <c r="CX16" s="78">
        <v>0.45355001091957092</v>
      </c>
      <c r="CY16" s="78">
        <v>0.52586120367050171</v>
      </c>
      <c r="CZ16" s="78">
        <v>0.38846153020858765</v>
      </c>
      <c r="DA16" s="78">
        <v>-0.66910231113433838</v>
      </c>
      <c r="DB16" s="78">
        <v>-0.94329959154129028</v>
      </c>
      <c r="DC16" s="78">
        <v>-0.67690891027450562</v>
      </c>
      <c r="DD16" s="78">
        <v>-0.51962673664093018</v>
      </c>
      <c r="DE16" s="78">
        <v>-0.33535164594650269</v>
      </c>
      <c r="DF16" s="78">
        <v>-0.29062864184379578</v>
      </c>
      <c r="DG16" s="78">
        <v>-0.11303964257240295</v>
      </c>
      <c r="DH16" s="78">
        <v>-0.15242353081703186</v>
      </c>
      <c r="DI16" s="78">
        <v>-0.10308501124382019</v>
      </c>
      <c r="DJ16" s="78">
        <v>-3.1447778455913067E-3</v>
      </c>
      <c r="DK16" s="78">
        <v>7.9010069370269775E-2</v>
      </c>
      <c r="DL16" s="78">
        <v>0.114712193608284</v>
      </c>
      <c r="DM16" s="78">
        <v>-2.0460547879338264E-2</v>
      </c>
      <c r="DN16" s="78">
        <v>3.8810539990663528E-2</v>
      </c>
      <c r="DO16" s="78">
        <v>9.5413722097873688E-2</v>
      </c>
      <c r="DP16" s="78">
        <v>0.33633190393447876</v>
      </c>
      <c r="DQ16" s="78">
        <v>0.30701780319213867</v>
      </c>
      <c r="DR16" s="78">
        <v>0.36751151084899902</v>
      </c>
      <c r="DS16" s="78">
        <v>0.42044246196746826</v>
      </c>
      <c r="DT16" s="78">
        <v>0.3979460597038269</v>
      </c>
      <c r="DU16" s="78">
        <v>0.48807328939437866</v>
      </c>
      <c r="DV16" s="78">
        <v>0.52096760272979736</v>
      </c>
      <c r="DW16" s="78">
        <v>0.59903097152709961</v>
      </c>
      <c r="DX16" s="78">
        <v>0.47422951459884644</v>
      </c>
      <c r="DY16" s="78">
        <v>-0.4972330629825592</v>
      </c>
      <c r="DZ16" s="78">
        <v>-0.7843976616859436</v>
      </c>
      <c r="EA16" s="78">
        <v>-0.53372734785079956</v>
      </c>
      <c r="EB16" s="78">
        <v>-0.38908803462982178</v>
      </c>
      <c r="EC16" s="78">
        <v>-0.21642507612705231</v>
      </c>
      <c r="ED16" s="78">
        <v>-0.19998659193515778</v>
      </c>
      <c r="EE16" s="78">
        <v>-3.6539305001497269E-2</v>
      </c>
      <c r="EF16" s="78">
        <v>-7.7968567609786987E-2</v>
      </c>
      <c r="EG16" s="78">
        <v>-2.8740158304572105E-2</v>
      </c>
      <c r="EH16" s="78">
        <v>7.0412561297416687E-2</v>
      </c>
      <c r="EI16" s="78">
        <v>0.15779532492160797</v>
      </c>
      <c r="EJ16" s="78">
        <v>0.18569585680961609</v>
      </c>
      <c r="EK16" s="78">
        <v>5.0454851239919662E-2</v>
      </c>
      <c r="EL16" s="78">
        <v>0.11320910602807999</v>
      </c>
      <c r="EM16" s="78">
        <v>0.16983048617839813</v>
      </c>
      <c r="EN16" s="78">
        <v>0.40975728631019592</v>
      </c>
      <c r="EO16" s="78">
        <v>0.38314244151115417</v>
      </c>
      <c r="EP16" s="78">
        <v>0.45465502142906189</v>
      </c>
      <c r="EQ16" s="78">
        <v>0.51516181230545044</v>
      </c>
      <c r="ER16" s="78">
        <v>0.49589073657989502</v>
      </c>
      <c r="ES16" s="78">
        <v>0.5858384370803833</v>
      </c>
      <c r="ET16" s="78">
        <v>0.61830794811248779</v>
      </c>
      <c r="EU16" s="78">
        <v>0.70467650890350342</v>
      </c>
      <c r="EV16" s="78">
        <v>0.59806489944458008</v>
      </c>
      <c r="EW16" s="78">
        <v>50.148178100585938</v>
      </c>
      <c r="EX16" s="78">
        <v>49.137409210205078</v>
      </c>
      <c r="EY16" s="78">
        <v>48.375885009765625</v>
      </c>
      <c r="EZ16" s="78">
        <v>47.828651428222656</v>
      </c>
      <c r="FA16" s="78">
        <v>47.353248596191406</v>
      </c>
      <c r="FB16" s="78">
        <v>46.807022094726563</v>
      </c>
      <c r="FC16" s="78">
        <v>46.426185607910156</v>
      </c>
      <c r="FD16" s="78">
        <v>46.619655609130859</v>
      </c>
      <c r="FE16" s="78">
        <v>50.68878173828125</v>
      </c>
      <c r="FF16" s="78">
        <v>55.226985931396484</v>
      </c>
      <c r="FG16" s="78">
        <v>58.68572998046875</v>
      </c>
      <c r="FH16" s="78">
        <v>61.792362213134766</v>
      </c>
      <c r="FI16" s="78">
        <v>64.39013671875</v>
      </c>
      <c r="FJ16" s="78">
        <v>66.243904113769531</v>
      </c>
      <c r="FK16" s="78">
        <v>67.143974304199219</v>
      </c>
      <c r="FL16" s="78">
        <v>67.475509643554688</v>
      </c>
      <c r="FM16" s="78">
        <v>66.591621398925781</v>
      </c>
      <c r="FN16" s="78">
        <v>64.240936279296875</v>
      </c>
      <c r="FO16" s="78">
        <v>60.307537078857422</v>
      </c>
      <c r="FP16" s="78">
        <v>57.744178771972656</v>
      </c>
      <c r="FQ16" s="78">
        <v>55.5341796875</v>
      </c>
      <c r="FR16" s="78">
        <v>54.243228912353516</v>
      </c>
      <c r="FS16" s="78">
        <v>53.041831970214844</v>
      </c>
      <c r="FT16" s="78">
        <v>51.760883331298828</v>
      </c>
      <c r="FU16" s="78">
        <v>5.9358768165111542E-2</v>
      </c>
      <c r="FV16" s="78">
        <v>9.673202782869339E-2</v>
      </c>
      <c r="FW16" s="78">
        <v>7.2029493749141693E-2</v>
      </c>
      <c r="FX16" s="78">
        <v>9.93376225233078E-2</v>
      </c>
      <c r="FY16" s="78">
        <v>179.63157653808594</v>
      </c>
      <c r="FZ16" s="78">
        <v>1</v>
      </c>
    </row>
    <row r="17" spans="1:182" x14ac:dyDescent="0.2">
      <c r="A17" t="s">
        <v>186</v>
      </c>
      <c r="B17" t="s">
        <v>245</v>
      </c>
      <c r="C17" t="s">
        <v>2</v>
      </c>
      <c r="D17" t="s">
        <v>202</v>
      </c>
      <c r="E17" t="s">
        <v>239</v>
      </c>
      <c r="F17" t="s">
        <v>179</v>
      </c>
      <c r="G17" t="s">
        <v>1</v>
      </c>
      <c r="H17" s="78">
        <v>67</v>
      </c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>
        <v>2.2512043360620737E-3</v>
      </c>
      <c r="FY17" s="78">
        <v>5.8421053886413574</v>
      </c>
      <c r="FZ17" s="78">
        <v>0</v>
      </c>
    </row>
    <row r="18" spans="1:182" x14ac:dyDescent="0.2">
      <c r="A18" t="s">
        <v>186</v>
      </c>
      <c r="B18" t="s">
        <v>245</v>
      </c>
      <c r="C18" t="s">
        <v>2</v>
      </c>
      <c r="D18" t="s">
        <v>202</v>
      </c>
      <c r="E18" t="s">
        <v>239</v>
      </c>
      <c r="F18" t="s">
        <v>180</v>
      </c>
      <c r="G18" t="s">
        <v>1</v>
      </c>
      <c r="H18" s="78">
        <v>35</v>
      </c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>
        <v>1.1789918644353747E-3</v>
      </c>
      <c r="FY18" s="78">
        <v>1</v>
      </c>
      <c r="FZ18" s="78">
        <v>0</v>
      </c>
    </row>
    <row r="19" spans="1:182" x14ac:dyDescent="0.2">
      <c r="A19" t="s">
        <v>186</v>
      </c>
      <c r="B19" t="s">
        <v>245</v>
      </c>
      <c r="C19" t="s">
        <v>2</v>
      </c>
      <c r="D19" t="s">
        <v>202</v>
      </c>
      <c r="E19" t="s">
        <v>239</v>
      </c>
      <c r="F19" t="s">
        <v>181</v>
      </c>
      <c r="G19" t="s">
        <v>1</v>
      </c>
      <c r="H19" s="78">
        <v>12</v>
      </c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>
        <v>3.3831558539532125E-4</v>
      </c>
      <c r="FY19" s="78">
        <v>0</v>
      </c>
      <c r="FZ19" s="78">
        <v>0</v>
      </c>
    </row>
    <row r="20" spans="1:182" x14ac:dyDescent="0.2">
      <c r="A20" t="s">
        <v>186</v>
      </c>
      <c r="B20" t="s">
        <v>245</v>
      </c>
      <c r="C20" t="s">
        <v>2</v>
      </c>
      <c r="D20" t="s">
        <v>202</v>
      </c>
      <c r="E20" t="s">
        <v>239</v>
      </c>
      <c r="F20" t="s">
        <v>182</v>
      </c>
      <c r="G20" t="s">
        <v>1</v>
      </c>
      <c r="H20" s="78">
        <v>350</v>
      </c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>
        <v>1.2234472669661045E-2</v>
      </c>
      <c r="FY20" s="78">
        <v>25.052631378173828</v>
      </c>
      <c r="FZ20" s="78">
        <v>0</v>
      </c>
    </row>
    <row r="21" spans="1:182" x14ac:dyDescent="0.2">
      <c r="A21" t="s">
        <v>186</v>
      </c>
      <c r="B21" t="s">
        <v>245</v>
      </c>
      <c r="C21" t="s">
        <v>2</v>
      </c>
      <c r="D21" t="s">
        <v>202</v>
      </c>
      <c r="E21" t="s">
        <v>239</v>
      </c>
      <c r="F21" t="s">
        <v>183</v>
      </c>
      <c r="G21" t="s">
        <v>1</v>
      </c>
      <c r="H21" s="78">
        <v>491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>
        <v>1.719188317656517E-2</v>
      </c>
      <c r="FY21" s="78">
        <v>8.0526313781738281</v>
      </c>
      <c r="FZ21" s="78">
        <v>0</v>
      </c>
    </row>
    <row r="22" spans="1:182" x14ac:dyDescent="0.2">
      <c r="A22" t="s">
        <v>186</v>
      </c>
      <c r="B22" t="s">
        <v>245</v>
      </c>
      <c r="C22" t="s">
        <v>2</v>
      </c>
      <c r="D22" t="s">
        <v>202</v>
      </c>
      <c r="E22" t="s">
        <v>239</v>
      </c>
      <c r="F22" t="s">
        <v>184</v>
      </c>
      <c r="G22" t="s">
        <v>1</v>
      </c>
      <c r="H22" s="78">
        <v>127</v>
      </c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>
        <v>4.3543665669858456E-3</v>
      </c>
      <c r="FY22" s="78">
        <v>8.1578950881958008</v>
      </c>
      <c r="FZ22" s="78">
        <v>0</v>
      </c>
    </row>
    <row r="23" spans="1:182" x14ac:dyDescent="0.2">
      <c r="A23" t="s">
        <v>186</v>
      </c>
      <c r="B23" t="s">
        <v>245</v>
      </c>
      <c r="C23" t="s">
        <v>2</v>
      </c>
      <c r="D23" t="s">
        <v>202</v>
      </c>
      <c r="E23" t="s">
        <v>239</v>
      </c>
      <c r="F23" t="s">
        <v>185</v>
      </c>
      <c r="G23" t="s">
        <v>1</v>
      </c>
      <c r="H23" s="78">
        <v>33</v>
      </c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>
        <v>1.0751837398856878E-3</v>
      </c>
      <c r="FY23" s="78">
        <v>5.3157896995544434</v>
      </c>
      <c r="FZ23" s="78">
        <v>0</v>
      </c>
    </row>
    <row r="24" spans="1:182" x14ac:dyDescent="0.2">
      <c r="A24" t="s">
        <v>186</v>
      </c>
      <c r="B24" t="s">
        <v>245</v>
      </c>
      <c r="C24" t="s">
        <v>2</v>
      </c>
      <c r="D24" t="s">
        <v>202</v>
      </c>
      <c r="E24" t="s">
        <v>204</v>
      </c>
      <c r="F24" t="s">
        <v>1</v>
      </c>
      <c r="G24" t="s">
        <v>198</v>
      </c>
      <c r="H24" s="78">
        <v>5507</v>
      </c>
      <c r="I24" s="78">
        <v>5.1831636428833008</v>
      </c>
      <c r="J24" s="78">
        <v>5.0262045860290527</v>
      </c>
      <c r="K24" s="78">
        <v>4.6689624786376953</v>
      </c>
      <c r="L24" s="78">
        <v>4.4393272399902344</v>
      </c>
      <c r="M24" s="78">
        <v>4.0793266296386719</v>
      </c>
      <c r="N24" s="78">
        <v>4.0355744361877441</v>
      </c>
      <c r="O24" s="78">
        <v>4.4851808547973633</v>
      </c>
      <c r="P24" s="78">
        <v>4.7691268920898438</v>
      </c>
      <c r="Q24" s="78">
        <v>4.6047787666320801</v>
      </c>
      <c r="R24" s="78">
        <v>4.6423850059509277</v>
      </c>
      <c r="S24" s="78">
        <v>4.6569609642028809</v>
      </c>
      <c r="T24" s="78">
        <v>4.6311311721801758</v>
      </c>
      <c r="U24" s="78">
        <v>4.6495881080627441</v>
      </c>
      <c r="V24" s="78">
        <v>4.416588306427002</v>
      </c>
      <c r="W24" s="78">
        <v>4.3461627960205078</v>
      </c>
      <c r="X24" s="78">
        <v>4.2980489730834961</v>
      </c>
      <c r="Y24" s="78">
        <v>4.514012336730957</v>
      </c>
      <c r="Z24" s="78">
        <v>4.9518251419067383</v>
      </c>
      <c r="AA24" s="78">
        <v>5.726017951965332</v>
      </c>
      <c r="AB24" s="78">
        <v>6.349825382232666</v>
      </c>
      <c r="AC24" s="78">
        <v>6.2639665603637695</v>
      </c>
      <c r="AD24" s="78">
        <v>6.0669541358947754</v>
      </c>
      <c r="AE24" s="78">
        <v>5.7658686637878418</v>
      </c>
      <c r="AF24" s="78">
        <v>5.1631979942321777</v>
      </c>
      <c r="AG24" s="78">
        <v>-1.2322804927825928</v>
      </c>
      <c r="AH24" s="78">
        <v>-1.3329477310180664</v>
      </c>
      <c r="AI24" s="78">
        <v>-1.1453878879547119</v>
      </c>
      <c r="AJ24" s="78">
        <v>-0.83463060855865479</v>
      </c>
      <c r="AK24" s="78">
        <v>-0.63493478298187256</v>
      </c>
      <c r="AL24" s="78">
        <v>-0.34222307801246643</v>
      </c>
      <c r="AM24" s="78">
        <v>-7.0824548602104187E-2</v>
      </c>
      <c r="AN24" s="78">
        <v>-0.29624471068382263</v>
      </c>
      <c r="AO24" s="78">
        <v>-0.47497007250785828</v>
      </c>
      <c r="AP24" s="78">
        <v>-0.5138629674911499</v>
      </c>
      <c r="AQ24" s="78">
        <v>-0.43566587567329407</v>
      </c>
      <c r="AR24" s="78">
        <v>-0.47564560174942017</v>
      </c>
      <c r="AS24" s="78">
        <v>-0.42270085215568542</v>
      </c>
      <c r="AT24" s="78">
        <v>-0.44011798501014709</v>
      </c>
      <c r="AU24" s="78">
        <v>-0.13529714941978455</v>
      </c>
      <c r="AV24" s="78">
        <v>0.11961792409420013</v>
      </c>
      <c r="AW24" s="78">
        <v>0.26685613393783569</v>
      </c>
      <c r="AX24" s="78">
        <v>0.24066482484340668</v>
      </c>
      <c r="AY24" s="78">
        <v>0.36553820967674255</v>
      </c>
      <c r="AZ24" s="78">
        <v>0.53353375196456909</v>
      </c>
      <c r="BA24" s="78">
        <v>0.34354057908058167</v>
      </c>
      <c r="BB24" s="78">
        <v>0.55169510841369629</v>
      </c>
      <c r="BC24" s="78">
        <v>0.70479327440261841</v>
      </c>
      <c r="BD24" s="78">
        <v>0.37454172968864441</v>
      </c>
      <c r="BE24" s="78">
        <v>-1.0374325513839722</v>
      </c>
      <c r="BF24" s="78">
        <v>-1.1548177003860474</v>
      </c>
      <c r="BG24" s="78">
        <v>-0.9876168966293335</v>
      </c>
      <c r="BH24" s="78">
        <v>-0.69686061143875122</v>
      </c>
      <c r="BI24" s="78">
        <v>-0.50541061162948608</v>
      </c>
      <c r="BJ24" s="78">
        <v>-0.23665210604667664</v>
      </c>
      <c r="BK24" s="78">
        <v>3.2741259783506393E-2</v>
      </c>
      <c r="BL24" s="78">
        <v>-0.19436252117156982</v>
      </c>
      <c r="BM24" s="78">
        <v>-0.37481027841567993</v>
      </c>
      <c r="BN24" s="78">
        <v>-0.40401795506477356</v>
      </c>
      <c r="BO24" s="78">
        <v>-0.33546885848045349</v>
      </c>
      <c r="BP24" s="78">
        <v>-0.37424033880233765</v>
      </c>
      <c r="BQ24" s="78">
        <v>-0.3292156457901001</v>
      </c>
      <c r="BR24" s="78">
        <v>-0.34728297591209412</v>
      </c>
      <c r="BS24" s="78">
        <v>-3.8609109818935394E-2</v>
      </c>
      <c r="BT24" s="78">
        <v>0.21076159179210663</v>
      </c>
      <c r="BU24" s="78">
        <v>0.35472849011421204</v>
      </c>
      <c r="BV24" s="78">
        <v>0.33238989114761353</v>
      </c>
      <c r="BW24" s="78">
        <v>0.46899652481079102</v>
      </c>
      <c r="BX24" s="78">
        <v>0.6552080512046814</v>
      </c>
      <c r="BY24" s="78">
        <v>0.47875645756721497</v>
      </c>
      <c r="BZ24" s="78">
        <v>0.68331098556518555</v>
      </c>
      <c r="CA24" s="78">
        <v>0.84993845224380493</v>
      </c>
      <c r="CB24" s="78">
        <v>0.53021848201751709</v>
      </c>
      <c r="CC24" s="78">
        <v>-0.90248149633407593</v>
      </c>
      <c r="CD24" s="78">
        <v>-1.0314453840255737</v>
      </c>
      <c r="CE24" s="78">
        <v>-0.87834519147872925</v>
      </c>
      <c r="CF24" s="78">
        <v>-0.60144156217575073</v>
      </c>
      <c r="CG24" s="78">
        <v>-0.41570261120796204</v>
      </c>
      <c r="CH24" s="78">
        <v>-0.16353397071361542</v>
      </c>
      <c r="CI24" s="78">
        <v>0.1044706255197525</v>
      </c>
      <c r="CJ24" s="78">
        <v>-0.12379922717809677</v>
      </c>
      <c r="CK24" s="78">
        <v>-0.30543988943099976</v>
      </c>
      <c r="CL24" s="78">
        <v>-0.32793959975242615</v>
      </c>
      <c r="CM24" s="78">
        <v>-0.26607272028923035</v>
      </c>
      <c r="CN24" s="78">
        <v>-0.30400735139846802</v>
      </c>
      <c r="CO24" s="78">
        <v>-0.26446810364723206</v>
      </c>
      <c r="CP24" s="78">
        <v>-0.28298571705818176</v>
      </c>
      <c r="CQ24" s="78">
        <v>2.8356729075312614E-2</v>
      </c>
      <c r="CR24" s="78">
        <v>0.27388742566108704</v>
      </c>
      <c r="CS24" s="78">
        <v>0.41558858752250671</v>
      </c>
      <c r="CT24" s="78">
        <v>0.39591839909553528</v>
      </c>
      <c r="CU24" s="78">
        <v>0.54065144062042236</v>
      </c>
      <c r="CV24" s="78">
        <v>0.73947930335998535</v>
      </c>
      <c r="CW24" s="78">
        <v>0.5724065899848938</v>
      </c>
      <c r="CX24" s="78">
        <v>0.77446770668029785</v>
      </c>
      <c r="CY24" s="78">
        <v>0.95046555995941162</v>
      </c>
      <c r="CZ24" s="78">
        <v>0.63803970813751221</v>
      </c>
      <c r="DA24" s="78">
        <v>-0.76753044128417969</v>
      </c>
      <c r="DB24" s="78">
        <v>-0.9080730676651001</v>
      </c>
      <c r="DC24" s="78">
        <v>-0.769073486328125</v>
      </c>
      <c r="DD24" s="78">
        <v>-0.50602251291275024</v>
      </c>
      <c r="DE24" s="78">
        <v>-0.3259945809841156</v>
      </c>
      <c r="DF24" s="78">
        <v>-9.0415842831134796E-2</v>
      </c>
      <c r="DG24" s="78">
        <v>0.17619998753070831</v>
      </c>
      <c r="DH24" s="78">
        <v>-5.323592945933342E-2</v>
      </c>
      <c r="DI24" s="78">
        <v>-0.23606950044631958</v>
      </c>
      <c r="DJ24" s="78">
        <v>-0.25186124444007874</v>
      </c>
      <c r="DK24" s="78">
        <v>-0.1966765820980072</v>
      </c>
      <c r="DL24" s="78">
        <v>-0.23377437889575958</v>
      </c>
      <c r="DM24" s="78">
        <v>-0.19972054660320282</v>
      </c>
      <c r="DN24" s="78">
        <v>-0.21868845820426941</v>
      </c>
      <c r="DO24" s="78">
        <v>9.5322564244270325E-2</v>
      </c>
      <c r="DP24" s="78">
        <v>0.33701324462890625</v>
      </c>
      <c r="DQ24" s="78">
        <v>0.47644868493080139</v>
      </c>
      <c r="DR24" s="78">
        <v>0.45944690704345703</v>
      </c>
      <c r="DS24" s="78">
        <v>0.61230635643005371</v>
      </c>
      <c r="DT24" s="78">
        <v>0.82375055551528931</v>
      </c>
      <c r="DU24" s="78">
        <v>0.66605669260025024</v>
      </c>
      <c r="DV24" s="78">
        <v>0.86562442779541016</v>
      </c>
      <c r="DW24" s="78">
        <v>1.0509927272796631</v>
      </c>
      <c r="DX24" s="78">
        <v>0.74586093425750732</v>
      </c>
      <c r="DY24" s="78">
        <v>-0.57268255949020386</v>
      </c>
      <c r="DZ24" s="78">
        <v>-0.72994303703308105</v>
      </c>
      <c r="EA24" s="78">
        <v>-0.61130255460739136</v>
      </c>
      <c r="EB24" s="78">
        <v>-0.36825248599052429</v>
      </c>
      <c r="EC24" s="78">
        <v>-0.19647045433521271</v>
      </c>
      <c r="ED24" s="78">
        <v>1.5155122615396976E-2</v>
      </c>
      <c r="EE24" s="78">
        <v>0.27976581454277039</v>
      </c>
      <c r="EF24" s="78">
        <v>4.8646263778209686E-2</v>
      </c>
      <c r="EG24" s="78">
        <v>-0.13590969145298004</v>
      </c>
      <c r="EH24" s="78">
        <v>-0.1420162171125412</v>
      </c>
      <c r="EI24" s="78">
        <v>-9.6479572355747223E-2</v>
      </c>
      <c r="EJ24" s="78">
        <v>-0.13236911594867706</v>
      </c>
      <c r="EK24" s="78">
        <v>-0.10623536258935928</v>
      </c>
      <c r="EL24" s="78">
        <v>-0.12585343420505524</v>
      </c>
      <c r="EM24" s="78">
        <v>0.19201059639453888</v>
      </c>
      <c r="EN24" s="78">
        <v>0.42815691232681274</v>
      </c>
      <c r="EO24" s="78">
        <v>0.56432104110717773</v>
      </c>
      <c r="EP24" s="78">
        <v>0.55117195844650269</v>
      </c>
      <c r="EQ24" s="78">
        <v>0.71576470136642456</v>
      </c>
      <c r="ER24" s="78">
        <v>0.94542485475540161</v>
      </c>
      <c r="ES24" s="78">
        <v>0.80127263069152832</v>
      </c>
      <c r="ET24" s="78">
        <v>0.99724030494689941</v>
      </c>
      <c r="EU24" s="78">
        <v>1.1961379051208496</v>
      </c>
      <c r="EV24" s="78">
        <v>0.90153765678405762</v>
      </c>
      <c r="EW24" s="78">
        <v>51.014907836914063</v>
      </c>
      <c r="EX24" s="78">
        <v>50.236782073974609</v>
      </c>
      <c r="EY24" s="78">
        <v>49.379077911376953</v>
      </c>
      <c r="EZ24" s="78">
        <v>48.659500122070313</v>
      </c>
      <c r="FA24" s="78">
        <v>48.226734161376953</v>
      </c>
      <c r="FB24" s="78">
        <v>47.832611083984375</v>
      </c>
      <c r="FC24" s="78">
        <v>47.601913452148438</v>
      </c>
      <c r="FD24" s="78">
        <v>47.645023345947266</v>
      </c>
      <c r="FE24" s="78">
        <v>49.511600494384766</v>
      </c>
      <c r="FF24" s="78">
        <v>52.598365783691406</v>
      </c>
      <c r="FG24" s="78">
        <v>55.27142333984375</v>
      </c>
      <c r="FH24" s="78">
        <v>57.355606079101563</v>
      </c>
      <c r="FI24" s="78">
        <v>59.267974853515625</v>
      </c>
      <c r="FJ24" s="78">
        <v>60.648143768310547</v>
      </c>
      <c r="FK24" s="78">
        <v>61.677333831787109</v>
      </c>
      <c r="FL24" s="78">
        <v>61.860725402832031</v>
      </c>
      <c r="FM24" s="78">
        <v>61.509845733642578</v>
      </c>
      <c r="FN24" s="78">
        <v>60.772750854492188</v>
      </c>
      <c r="FO24" s="78">
        <v>59.22418212890625</v>
      </c>
      <c r="FP24" s="78">
        <v>56.836338043212891</v>
      </c>
      <c r="FQ24" s="78">
        <v>55.056301116943359</v>
      </c>
      <c r="FR24" s="78">
        <v>53.727836608886719</v>
      </c>
      <c r="FS24" s="78">
        <v>52.472362518310547</v>
      </c>
      <c r="FT24" s="78">
        <v>51.523105621337891</v>
      </c>
      <c r="FU24" s="78">
        <v>6.2643520534038544E-2</v>
      </c>
      <c r="FV24" s="78">
        <v>0.10667287558317184</v>
      </c>
      <c r="FW24" s="78">
        <v>8.2553789019584656E-2</v>
      </c>
      <c r="FX24" s="78">
        <v>0.12595538794994354</v>
      </c>
      <c r="FY24" s="78">
        <v>271.31817626953125</v>
      </c>
      <c r="FZ24" s="78">
        <v>1</v>
      </c>
    </row>
    <row r="25" spans="1:182" x14ac:dyDescent="0.2">
      <c r="A25" t="s">
        <v>186</v>
      </c>
      <c r="B25" t="s">
        <v>245</v>
      </c>
      <c r="C25" t="s">
        <v>2</v>
      </c>
      <c r="D25" t="s">
        <v>202</v>
      </c>
      <c r="E25" t="s">
        <v>204</v>
      </c>
      <c r="F25" t="s">
        <v>1</v>
      </c>
      <c r="G25" t="s">
        <v>200</v>
      </c>
      <c r="H25" s="78">
        <v>134</v>
      </c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>
        <v>2.3707794025540352E-3</v>
      </c>
      <c r="FY25" s="78">
        <v>17.727272033691406</v>
      </c>
      <c r="FZ25" s="78">
        <v>0</v>
      </c>
    </row>
    <row r="26" spans="1:182" x14ac:dyDescent="0.2">
      <c r="A26" t="s">
        <v>186</v>
      </c>
      <c r="B26" t="s">
        <v>245</v>
      </c>
      <c r="C26" t="s">
        <v>2</v>
      </c>
      <c r="D26" t="s">
        <v>202</v>
      </c>
      <c r="E26" t="s">
        <v>204</v>
      </c>
      <c r="F26" t="s">
        <v>1</v>
      </c>
      <c r="G26" t="s">
        <v>1</v>
      </c>
      <c r="H26" s="78">
        <v>5641</v>
      </c>
      <c r="I26" s="78">
        <v>5.3166346549987793</v>
      </c>
      <c r="J26" s="78">
        <v>5.1714963912963867</v>
      </c>
      <c r="K26" s="78">
        <v>4.8227896690368652</v>
      </c>
      <c r="L26" s="78">
        <v>4.5632853507995605</v>
      </c>
      <c r="M26" s="78">
        <v>4.188908576965332</v>
      </c>
      <c r="N26" s="78">
        <v>4.1344118118286133</v>
      </c>
      <c r="O26" s="78">
        <v>4.5773124694824219</v>
      </c>
      <c r="P26" s="78">
        <v>4.8593096733093262</v>
      </c>
      <c r="Q26" s="78">
        <v>4.6976613998413086</v>
      </c>
      <c r="R26" s="78">
        <v>4.7416858673095703</v>
      </c>
      <c r="S26" s="78">
        <v>4.7675485610961914</v>
      </c>
      <c r="T26" s="78">
        <v>4.7370243072509766</v>
      </c>
      <c r="U26" s="78">
        <v>4.7549700736999512</v>
      </c>
      <c r="V26" s="78">
        <v>4.5198392868041992</v>
      </c>
      <c r="W26" s="78">
        <v>4.4493622779846191</v>
      </c>
      <c r="X26" s="78">
        <v>4.4090948104858398</v>
      </c>
      <c r="Y26" s="78">
        <v>4.6278591156005859</v>
      </c>
      <c r="Z26" s="78">
        <v>5.066490650177002</v>
      </c>
      <c r="AA26" s="78">
        <v>5.852325439453125</v>
      </c>
      <c r="AB26" s="78">
        <v>6.4934301376342773</v>
      </c>
      <c r="AC26" s="78">
        <v>6.4088525772094727</v>
      </c>
      <c r="AD26" s="78">
        <v>6.2143826484680176</v>
      </c>
      <c r="AE26" s="78">
        <v>5.913355827331543</v>
      </c>
      <c r="AF26" s="78">
        <v>5.311133861541748</v>
      </c>
      <c r="AG26" s="78">
        <v>-1.2542986869812012</v>
      </c>
      <c r="AH26" s="78">
        <v>-1.3580989837646484</v>
      </c>
      <c r="AI26" s="78">
        <v>-1.1668076515197754</v>
      </c>
      <c r="AJ26" s="78">
        <v>-0.84930658340454102</v>
      </c>
      <c r="AK26" s="78">
        <v>-0.645088791847229</v>
      </c>
      <c r="AL26" s="78">
        <v>-0.34623393416404724</v>
      </c>
      <c r="AM26" s="78">
        <v>-6.8313553929328918E-2</v>
      </c>
      <c r="AN26" s="78">
        <v>-0.29928761720657349</v>
      </c>
      <c r="AO26" s="78">
        <v>-0.48243227601051331</v>
      </c>
      <c r="AP26" s="78">
        <v>-0.52187556028366089</v>
      </c>
      <c r="AQ26" s="78">
        <v>-0.44217017292976379</v>
      </c>
      <c r="AR26" s="78">
        <v>-0.48307329416275024</v>
      </c>
      <c r="AS26" s="78">
        <v>-0.42916408181190491</v>
      </c>
      <c r="AT26" s="78">
        <v>-0.44703161716461182</v>
      </c>
      <c r="AU26" s="78">
        <v>-0.13463613390922546</v>
      </c>
      <c r="AV26" s="78">
        <v>0.12625502049922943</v>
      </c>
      <c r="AW26" s="78">
        <v>0.27694216370582581</v>
      </c>
      <c r="AX26" s="78">
        <v>0.25027111172676086</v>
      </c>
      <c r="AY26" s="78">
        <v>0.37866270542144775</v>
      </c>
      <c r="AZ26" s="78">
        <v>0.55149078369140625</v>
      </c>
      <c r="BA26" s="78">
        <v>0.35742819309234619</v>
      </c>
      <c r="BB26" s="78">
        <v>0.57050049304962158</v>
      </c>
      <c r="BC26" s="78">
        <v>0.72787714004516602</v>
      </c>
      <c r="BD26" s="78">
        <v>0.39002028107643127</v>
      </c>
      <c r="BE26" s="78">
        <v>-1.0594162940979004</v>
      </c>
      <c r="BF26" s="78">
        <v>-1.1799373626708984</v>
      </c>
      <c r="BG26" s="78">
        <v>-1.0090087652206421</v>
      </c>
      <c r="BH26" s="78">
        <v>-0.71151220798492432</v>
      </c>
      <c r="BI26" s="78">
        <v>-0.515541672706604</v>
      </c>
      <c r="BJ26" s="78">
        <v>-0.24064426124095917</v>
      </c>
      <c r="BK26" s="78">
        <v>3.5270605236291885E-2</v>
      </c>
      <c r="BL26" s="78">
        <v>-0.19738738238811493</v>
      </c>
      <c r="BM26" s="78">
        <v>-0.38225471973419189</v>
      </c>
      <c r="BN26" s="78">
        <v>-0.41201105713844299</v>
      </c>
      <c r="BO26" s="78">
        <v>-0.34195542335510254</v>
      </c>
      <c r="BP26" s="78">
        <v>-0.38165006041526794</v>
      </c>
      <c r="BQ26" s="78">
        <v>-0.33566233515739441</v>
      </c>
      <c r="BR26" s="78">
        <v>-0.35418015718460083</v>
      </c>
      <c r="BS26" s="78">
        <v>-3.793097659945488E-2</v>
      </c>
      <c r="BT26" s="78">
        <v>0.21741484105587006</v>
      </c>
      <c r="BU26" s="78">
        <v>0.36483007669448853</v>
      </c>
      <c r="BV26" s="78">
        <v>0.34201240539550781</v>
      </c>
      <c r="BW26" s="78">
        <v>0.48213934898376465</v>
      </c>
      <c r="BX26" s="78">
        <v>0.67318665981292725</v>
      </c>
      <c r="BY26" s="78">
        <v>0.49266806244850159</v>
      </c>
      <c r="BZ26" s="78">
        <v>0.70213967561721802</v>
      </c>
      <c r="CA26" s="78">
        <v>0.87304800748825073</v>
      </c>
      <c r="CB26" s="78">
        <v>0.54572457075119019</v>
      </c>
      <c r="CC26" s="78">
        <v>-0.92444127798080444</v>
      </c>
      <c r="CD26" s="78">
        <v>-1.056543231010437</v>
      </c>
      <c r="CE26" s="78">
        <v>-0.89971768856048584</v>
      </c>
      <c r="CF26" s="78">
        <v>-0.61607623100280762</v>
      </c>
      <c r="CG26" s="78">
        <v>-0.42581778764724731</v>
      </c>
      <c r="CH26" s="78">
        <v>-0.1675131767988205</v>
      </c>
      <c r="CI26" s="78">
        <v>0.10701267421245575</v>
      </c>
      <c r="CJ26" s="78">
        <v>-0.12681159377098083</v>
      </c>
      <c r="CK26" s="78">
        <v>-0.31287205219268799</v>
      </c>
      <c r="CL26" s="78">
        <v>-0.33591923117637634</v>
      </c>
      <c r="CM26" s="78">
        <v>-0.27254697680473328</v>
      </c>
      <c r="CN26" s="78">
        <v>-0.31140464544296265</v>
      </c>
      <c r="CO26" s="78">
        <v>-0.2709033191204071</v>
      </c>
      <c r="CP26" s="78">
        <v>-0.28987151384353638</v>
      </c>
      <c r="CQ26" s="78">
        <v>2.9046723619103432E-2</v>
      </c>
      <c r="CR26" s="78">
        <v>0.28055185079574585</v>
      </c>
      <c r="CS26" s="78">
        <v>0.42570096254348755</v>
      </c>
      <c r="CT26" s="78">
        <v>0.40555217862129211</v>
      </c>
      <c r="CU26" s="78">
        <v>0.55380696058273315</v>
      </c>
      <c r="CV26" s="78">
        <v>0.75747281312942505</v>
      </c>
      <c r="CW26" s="78">
        <v>0.58633476495742798</v>
      </c>
      <c r="CX26" s="78">
        <v>0.79331254959106445</v>
      </c>
      <c r="CY26" s="78">
        <v>0.97359293699264526</v>
      </c>
      <c r="CZ26" s="78">
        <v>0.6535649299621582</v>
      </c>
      <c r="DA26" s="78">
        <v>-0.78946632146835327</v>
      </c>
      <c r="DB26" s="78">
        <v>-0.93314903974533081</v>
      </c>
      <c r="DC26" s="78">
        <v>-0.79042667150497437</v>
      </c>
      <c r="DD26" s="78">
        <v>-0.52064025402069092</v>
      </c>
      <c r="DE26" s="78">
        <v>-0.33609387278556824</v>
      </c>
      <c r="DF26" s="78">
        <v>-9.4382099807262421E-2</v>
      </c>
      <c r="DG26" s="78">
        <v>0.17875474691390991</v>
      </c>
      <c r="DH26" s="78">
        <v>-5.6235797703266144E-2</v>
      </c>
      <c r="DI26" s="78">
        <v>-0.24348938465118408</v>
      </c>
      <c r="DJ26" s="78">
        <v>-0.25982740521430969</v>
      </c>
      <c r="DK26" s="78">
        <v>-0.20313854515552521</v>
      </c>
      <c r="DL26" s="78">
        <v>-0.24115923047065735</v>
      </c>
      <c r="DM26" s="78">
        <v>-0.20614428818225861</v>
      </c>
      <c r="DN26" s="78">
        <v>-0.22556287050247192</v>
      </c>
      <c r="DO26" s="78">
        <v>9.6024423837661743E-2</v>
      </c>
      <c r="DP26" s="78">
        <v>0.34368884563446045</v>
      </c>
      <c r="DQ26" s="78">
        <v>0.48657184839248657</v>
      </c>
      <c r="DR26" s="78">
        <v>0.46909195184707642</v>
      </c>
      <c r="DS26" s="78">
        <v>0.62547457218170166</v>
      </c>
      <c r="DT26" s="78">
        <v>0.84175896644592285</v>
      </c>
      <c r="DU26" s="78">
        <v>0.68000149726867676</v>
      </c>
      <c r="DV26" s="78">
        <v>0.88448542356491089</v>
      </c>
      <c r="DW26" s="78">
        <v>1.074137806892395</v>
      </c>
      <c r="DX26" s="78">
        <v>0.76140528917312622</v>
      </c>
      <c r="DY26" s="78">
        <v>-0.59458392858505249</v>
      </c>
      <c r="DZ26" s="78">
        <v>-0.75498747825622559</v>
      </c>
      <c r="EA26" s="78">
        <v>-0.63262772560119629</v>
      </c>
      <c r="EB26" s="78">
        <v>-0.38284584879875183</v>
      </c>
      <c r="EC26" s="78">
        <v>-0.20654679834842682</v>
      </c>
      <c r="ED26" s="78">
        <v>1.1207567527890205E-2</v>
      </c>
      <c r="EE26" s="78">
        <v>0.28233888745307922</v>
      </c>
      <c r="EF26" s="78">
        <v>4.5664440840482712E-2</v>
      </c>
      <c r="EG26" s="78">
        <v>-0.14331182837486267</v>
      </c>
      <c r="EH26" s="78">
        <v>-0.14996291697025299</v>
      </c>
      <c r="EI26" s="78">
        <v>-0.10292378813028336</v>
      </c>
      <c r="EJ26" s="78">
        <v>-0.13973599672317505</v>
      </c>
      <c r="EK26" s="78">
        <v>-0.1126425489783287</v>
      </c>
      <c r="EL26" s="78">
        <v>-0.13271141052246094</v>
      </c>
      <c r="EM26" s="78">
        <v>0.19272957742214203</v>
      </c>
      <c r="EN26" s="78">
        <v>0.43484866619110107</v>
      </c>
      <c r="EO26" s="78">
        <v>0.5744597315788269</v>
      </c>
      <c r="EP26" s="78">
        <v>0.56083327531814575</v>
      </c>
      <c r="EQ26" s="78">
        <v>0.72895121574401855</v>
      </c>
      <c r="ER26" s="78">
        <v>0.96345484256744385</v>
      </c>
      <c r="ES26" s="78">
        <v>0.81524133682250977</v>
      </c>
      <c r="ET26" s="78">
        <v>1.0161246061325073</v>
      </c>
      <c r="EU26" s="78">
        <v>1.2193087339401245</v>
      </c>
      <c r="EV26" s="78">
        <v>0.91710954904556274</v>
      </c>
      <c r="EW26" s="78">
        <v>51.0191650390625</v>
      </c>
      <c r="EX26" s="78">
        <v>50.237556457519531</v>
      </c>
      <c r="EY26" s="78">
        <v>49.374916076660156</v>
      </c>
      <c r="EZ26" s="78">
        <v>48.643173217773438</v>
      </c>
      <c r="FA26" s="78">
        <v>48.206298828125</v>
      </c>
      <c r="FB26" s="78">
        <v>47.813079833984375</v>
      </c>
      <c r="FC26" s="78">
        <v>47.601055145263672</v>
      </c>
      <c r="FD26" s="78">
        <v>47.645977020263672</v>
      </c>
      <c r="FE26" s="78">
        <v>49.505416870117188</v>
      </c>
      <c r="FF26" s="78">
        <v>52.591804504394531</v>
      </c>
      <c r="FG26" s="78">
        <v>55.272186279296875</v>
      </c>
      <c r="FH26" s="78">
        <v>57.355659484863281</v>
      </c>
      <c r="FI26" s="78">
        <v>59.267841339111328</v>
      </c>
      <c r="FJ26" s="78">
        <v>60.634525299072266</v>
      </c>
      <c r="FK26" s="78">
        <v>61.668590545654297</v>
      </c>
      <c r="FL26" s="78">
        <v>61.857341766357422</v>
      </c>
      <c r="FM26" s="78">
        <v>61.528766632080078</v>
      </c>
      <c r="FN26" s="78">
        <v>60.776866912841797</v>
      </c>
      <c r="FO26" s="78">
        <v>59.226821899414063</v>
      </c>
      <c r="FP26" s="78">
        <v>56.845489501953125</v>
      </c>
      <c r="FQ26" s="78">
        <v>55.072322845458984</v>
      </c>
      <c r="FR26" s="78">
        <v>53.743255615234375</v>
      </c>
      <c r="FS26" s="78">
        <v>52.500469207763672</v>
      </c>
      <c r="FT26" s="78">
        <v>51.556289672851563</v>
      </c>
      <c r="FU26" s="78">
        <v>6.2654614448547363E-2</v>
      </c>
      <c r="FV26" s="78">
        <v>0.10669177025556564</v>
      </c>
      <c r="FW26" s="78">
        <v>8.256840705871582E-2</v>
      </c>
      <c r="FX26" s="78">
        <v>0.12597769498825073</v>
      </c>
      <c r="FY26" s="78">
        <v>289.04544067382813</v>
      </c>
      <c r="FZ26" s="78">
        <v>1</v>
      </c>
    </row>
    <row r="27" spans="1:182" x14ac:dyDescent="0.2">
      <c r="A27" t="s">
        <v>186</v>
      </c>
      <c r="B27" t="s">
        <v>245</v>
      </c>
      <c r="C27" t="s">
        <v>2</v>
      </c>
      <c r="D27" t="s">
        <v>202</v>
      </c>
      <c r="E27" t="s">
        <v>204</v>
      </c>
      <c r="F27" t="s">
        <v>178</v>
      </c>
      <c r="G27" t="s">
        <v>1</v>
      </c>
      <c r="H27" s="78">
        <v>4114</v>
      </c>
      <c r="I27" s="78">
        <v>3.8382000923156738</v>
      </c>
      <c r="J27" s="78">
        <v>3.7147808074951172</v>
      </c>
      <c r="K27" s="78">
        <v>3.4151506423950195</v>
      </c>
      <c r="L27" s="78">
        <v>3.2358677387237549</v>
      </c>
      <c r="M27" s="78">
        <v>3.0141596794128418</v>
      </c>
      <c r="N27" s="78">
        <v>2.9964277744293213</v>
      </c>
      <c r="O27" s="78">
        <v>3.4029536247253418</v>
      </c>
      <c r="P27" s="78">
        <v>3.6223669052124023</v>
      </c>
      <c r="Q27" s="78">
        <v>3.41745924949646</v>
      </c>
      <c r="R27" s="78">
        <v>3.4443864822387695</v>
      </c>
      <c r="S27" s="78">
        <v>3.5056912899017334</v>
      </c>
      <c r="T27" s="78">
        <v>3.4930856227874756</v>
      </c>
      <c r="U27" s="78">
        <v>3.4551408290863037</v>
      </c>
      <c r="V27" s="78">
        <v>3.321256160736084</v>
      </c>
      <c r="W27" s="78">
        <v>3.2577865123748779</v>
      </c>
      <c r="X27" s="78">
        <v>3.2322826385498047</v>
      </c>
      <c r="Y27" s="78">
        <v>3.3912510871887207</v>
      </c>
      <c r="Z27" s="78">
        <v>3.6986558437347412</v>
      </c>
      <c r="AA27" s="78">
        <v>4.3029518127441406</v>
      </c>
      <c r="AB27" s="78">
        <v>4.7752251625061035</v>
      </c>
      <c r="AC27" s="78">
        <v>4.6986408233642578</v>
      </c>
      <c r="AD27" s="78">
        <v>4.596747875213623</v>
      </c>
      <c r="AE27" s="78">
        <v>4.2736115455627441</v>
      </c>
      <c r="AF27" s="78">
        <v>3.7832894325256348</v>
      </c>
      <c r="AG27" s="78">
        <v>-0.9976646900177002</v>
      </c>
      <c r="AH27" s="78">
        <v>-1.0662537813186646</v>
      </c>
      <c r="AI27" s="78">
        <v>-0.91808235645294189</v>
      </c>
      <c r="AJ27" s="78">
        <v>-0.67801815271377563</v>
      </c>
      <c r="AK27" s="78">
        <v>-0.52557307481765747</v>
      </c>
      <c r="AL27" s="78">
        <v>-0.29742607474327087</v>
      </c>
      <c r="AM27" s="78">
        <v>-9.3884691596031189E-2</v>
      </c>
      <c r="AN27" s="78">
        <v>-0.26161852478981018</v>
      </c>
      <c r="AO27" s="78">
        <v>-0.3944537341594696</v>
      </c>
      <c r="AP27" s="78">
        <v>-0.42734053730964661</v>
      </c>
      <c r="AQ27" s="78">
        <v>-0.3651062548160553</v>
      </c>
      <c r="AR27" s="78">
        <v>-0.3954511284828186</v>
      </c>
      <c r="AS27" s="78">
        <v>-0.35276526212692261</v>
      </c>
      <c r="AT27" s="78">
        <v>-0.36551949381828308</v>
      </c>
      <c r="AU27" s="78">
        <v>-0.13932773470878601</v>
      </c>
      <c r="AV27" s="78">
        <v>5.3299963474273682E-2</v>
      </c>
      <c r="AW27" s="78">
        <v>0.16458845138549805</v>
      </c>
      <c r="AX27" s="78">
        <v>0.14349794387817383</v>
      </c>
      <c r="AY27" s="78">
        <v>0.23214229941368103</v>
      </c>
      <c r="AZ27" s="78">
        <v>0.35043618083000183</v>
      </c>
      <c r="BA27" s="78">
        <v>0.20314423739910126</v>
      </c>
      <c r="BB27" s="78">
        <v>0.36007025837898254</v>
      </c>
      <c r="BC27" s="78">
        <v>0.4690893292427063</v>
      </c>
      <c r="BD27" s="78">
        <v>0.21820841729640961</v>
      </c>
      <c r="BE27" s="78">
        <v>-0.80655801296234131</v>
      </c>
      <c r="BF27" s="78">
        <v>-0.89154398441314697</v>
      </c>
      <c r="BG27" s="78">
        <v>-0.76334071159362793</v>
      </c>
      <c r="BH27" s="78">
        <v>-0.54289340972900391</v>
      </c>
      <c r="BI27" s="78">
        <v>-0.39853590726852417</v>
      </c>
      <c r="BJ27" s="78">
        <v>-0.19388213753700256</v>
      </c>
      <c r="BK27" s="78">
        <v>7.6925847679376602E-3</v>
      </c>
      <c r="BL27" s="78">
        <v>-0.1616925448179245</v>
      </c>
      <c r="BM27" s="78">
        <v>-0.29621705412864685</v>
      </c>
      <c r="BN27" s="78">
        <v>-0.31960460543632507</v>
      </c>
      <c r="BO27" s="78">
        <v>-0.26683309674263</v>
      </c>
      <c r="BP27" s="78">
        <v>-0.29599291086196899</v>
      </c>
      <c r="BQ27" s="78">
        <v>-0.26107504963874817</v>
      </c>
      <c r="BR27" s="78">
        <v>-0.27446696162223816</v>
      </c>
      <c r="BS27" s="78">
        <v>-4.4496174901723862E-2</v>
      </c>
      <c r="BT27" s="78">
        <v>0.14269360899925232</v>
      </c>
      <c r="BU27" s="78">
        <v>0.25077357888221741</v>
      </c>
      <c r="BV27" s="78">
        <v>0.23346184194087982</v>
      </c>
      <c r="BW27" s="78">
        <v>0.33361414074897766</v>
      </c>
      <c r="BX27" s="78">
        <v>0.46977424621582031</v>
      </c>
      <c r="BY27" s="78">
        <v>0.33576390147209167</v>
      </c>
      <c r="BZ27" s="78">
        <v>0.48915901780128479</v>
      </c>
      <c r="CA27" s="78">
        <v>0.61144763231277466</v>
      </c>
      <c r="CB27" s="78">
        <v>0.37089607119560242</v>
      </c>
      <c r="CC27" s="78">
        <v>-0.67419809103012085</v>
      </c>
      <c r="CD27" s="78">
        <v>-0.77054047584533691</v>
      </c>
      <c r="CE27" s="78">
        <v>-0.65616708993911743</v>
      </c>
      <c r="CF27" s="78">
        <v>-0.44930645823478699</v>
      </c>
      <c r="CG27" s="78">
        <v>-0.31055033206939697</v>
      </c>
      <c r="CH27" s="78">
        <v>-0.1221679225564003</v>
      </c>
      <c r="CI27" s="78">
        <v>7.8044697642326355E-2</v>
      </c>
      <c r="CJ27" s="78">
        <v>-9.2484109103679657E-2</v>
      </c>
      <c r="CK27" s="78">
        <v>-0.22817863523960114</v>
      </c>
      <c r="CL27" s="78">
        <v>-0.24498701095581055</v>
      </c>
      <c r="CM27" s="78">
        <v>-0.19876942038536072</v>
      </c>
      <c r="CN27" s="78">
        <v>-0.22710844874382019</v>
      </c>
      <c r="CO27" s="78">
        <v>-0.19757068157196045</v>
      </c>
      <c r="CP27" s="78">
        <v>-0.21140424907207489</v>
      </c>
      <c r="CQ27" s="78">
        <v>2.118387259542942E-2</v>
      </c>
      <c r="CR27" s="78">
        <v>0.20460738241672516</v>
      </c>
      <c r="CS27" s="78">
        <v>0.31046512722969055</v>
      </c>
      <c r="CT27" s="78">
        <v>0.2957705557346344</v>
      </c>
      <c r="CU27" s="78">
        <v>0.40389323234558105</v>
      </c>
      <c r="CV27" s="78">
        <v>0.55242741107940674</v>
      </c>
      <c r="CW27" s="78">
        <v>0.42761588096618652</v>
      </c>
      <c r="CX27" s="78">
        <v>0.57856547832489014</v>
      </c>
      <c r="CY27" s="78">
        <v>0.71004456281661987</v>
      </c>
      <c r="CZ27" s="78">
        <v>0.47664704918861389</v>
      </c>
      <c r="DA27" s="78">
        <v>-0.54183816909790039</v>
      </c>
      <c r="DB27" s="78">
        <v>-0.64953696727752686</v>
      </c>
      <c r="DC27" s="78">
        <v>-0.54899346828460693</v>
      </c>
      <c r="DD27" s="78">
        <v>-0.35571947693824768</v>
      </c>
      <c r="DE27" s="78">
        <v>-0.22256477177143097</v>
      </c>
      <c r="DF27" s="78">
        <v>-5.0453711301088333E-2</v>
      </c>
      <c r="DG27" s="78">
        <v>0.1483968049287796</v>
      </c>
      <c r="DH27" s="78">
        <v>-2.3275675252079964E-2</v>
      </c>
      <c r="DI27" s="78">
        <v>-0.16014021635055542</v>
      </c>
      <c r="DJ27" s="78">
        <v>-0.17036941647529602</v>
      </c>
      <c r="DK27" s="78">
        <v>-0.13070572912693024</v>
      </c>
      <c r="DL27" s="78">
        <v>-0.15822398662567139</v>
      </c>
      <c r="DM27" s="78">
        <v>-0.13406632840633392</v>
      </c>
      <c r="DN27" s="78">
        <v>-0.14834155142307281</v>
      </c>
      <c r="DO27" s="78">
        <v>8.6863920092582703E-2</v>
      </c>
      <c r="DP27" s="78">
        <v>0.266521155834198</v>
      </c>
      <c r="DQ27" s="78">
        <v>0.3701566755771637</v>
      </c>
      <c r="DR27" s="78">
        <v>0.35807928442955017</v>
      </c>
      <c r="DS27" s="78">
        <v>0.47417232394218445</v>
      </c>
      <c r="DT27" s="78">
        <v>0.63508057594299316</v>
      </c>
      <c r="DU27" s="78">
        <v>0.51946783065795898</v>
      </c>
      <c r="DV27" s="78">
        <v>0.66797196865081787</v>
      </c>
      <c r="DW27" s="78">
        <v>0.80864149332046509</v>
      </c>
      <c r="DX27" s="78">
        <v>0.58239805698394775</v>
      </c>
      <c r="DY27" s="78">
        <v>-0.3507314920425415</v>
      </c>
      <c r="DZ27" s="78">
        <v>-0.47482714056968689</v>
      </c>
      <c r="EA27" s="78">
        <v>-0.39425185322761536</v>
      </c>
      <c r="EB27" s="78">
        <v>-0.22059477865695953</v>
      </c>
      <c r="EC27" s="78">
        <v>-9.5527589321136475E-2</v>
      </c>
      <c r="ED27" s="78">
        <v>5.309021845459938E-2</v>
      </c>
      <c r="EE27" s="78">
        <v>0.2499740868806839</v>
      </c>
      <c r="EF27" s="78">
        <v>7.6650314033031464E-2</v>
      </c>
      <c r="EG27" s="78">
        <v>-6.1903532594442368E-2</v>
      </c>
      <c r="EH27" s="78">
        <v>-6.263347715139389E-2</v>
      </c>
      <c r="EI27" s="78">
        <v>-3.2432574778795242E-2</v>
      </c>
      <c r="EJ27" s="78">
        <v>-5.8765780180692673E-2</v>
      </c>
      <c r="EK27" s="78">
        <v>-4.2376115918159485E-2</v>
      </c>
      <c r="EL27" s="78">
        <v>-5.7289019227027893E-2</v>
      </c>
      <c r="EM27" s="78">
        <v>0.18169547617435455</v>
      </c>
      <c r="EN27" s="78">
        <v>0.35591480135917664</v>
      </c>
      <c r="EO27" s="78">
        <v>0.45634180307388306</v>
      </c>
      <c r="EP27" s="78">
        <v>0.44804316759109497</v>
      </c>
      <c r="EQ27" s="78">
        <v>0.57564419507980347</v>
      </c>
      <c r="ER27" s="78">
        <v>0.75441861152648926</v>
      </c>
      <c r="ES27" s="78">
        <v>0.6520875096321106</v>
      </c>
      <c r="ET27" s="78">
        <v>0.79706066846847534</v>
      </c>
      <c r="EU27" s="78">
        <v>0.95099979639053345</v>
      </c>
      <c r="EV27" s="78">
        <v>0.73508566617965698</v>
      </c>
      <c r="EW27" s="78">
        <v>51.975414276123047</v>
      </c>
      <c r="EX27" s="78">
        <v>51.200023651123047</v>
      </c>
      <c r="EY27" s="78">
        <v>50.321311950683594</v>
      </c>
      <c r="EZ27" s="78">
        <v>49.679946899414063</v>
      </c>
      <c r="FA27" s="78">
        <v>49.304176330566406</v>
      </c>
      <c r="FB27" s="78">
        <v>48.871440887451172</v>
      </c>
      <c r="FC27" s="78">
        <v>48.587100982666016</v>
      </c>
      <c r="FD27" s="78">
        <v>48.680339813232422</v>
      </c>
      <c r="FE27" s="78">
        <v>50.536277770996094</v>
      </c>
      <c r="FF27" s="78">
        <v>53.514518737792969</v>
      </c>
      <c r="FG27" s="78">
        <v>56.055561065673828</v>
      </c>
      <c r="FH27" s="78">
        <v>58.068920135498047</v>
      </c>
      <c r="FI27" s="78">
        <v>59.862464904785156</v>
      </c>
      <c r="FJ27" s="78">
        <v>61.274765014648438</v>
      </c>
      <c r="FK27" s="78">
        <v>62.182762145996094</v>
      </c>
      <c r="FL27" s="78">
        <v>62.090774536132813</v>
      </c>
      <c r="FM27" s="78">
        <v>61.598930358886719</v>
      </c>
      <c r="FN27" s="78">
        <v>60.803390502929688</v>
      </c>
      <c r="FO27" s="78">
        <v>59.313758850097656</v>
      </c>
      <c r="FP27" s="78">
        <v>57.201961517333984</v>
      </c>
      <c r="FQ27" s="78">
        <v>55.602924346923828</v>
      </c>
      <c r="FR27" s="78">
        <v>54.365787506103516</v>
      </c>
      <c r="FS27" s="78">
        <v>53.363986968994141</v>
      </c>
      <c r="FT27" s="78">
        <v>52.585693359375</v>
      </c>
      <c r="FU27" s="78">
        <v>6.1440721154212952E-2</v>
      </c>
      <c r="FV27" s="78">
        <v>0.1046246811747551</v>
      </c>
      <c r="FW27" s="78">
        <v>8.0968700349330902E-2</v>
      </c>
      <c r="FX27" s="78">
        <v>0.12353695929050446</v>
      </c>
      <c r="FY27" s="78">
        <v>222.95454406738281</v>
      </c>
      <c r="FZ27" s="78">
        <v>1</v>
      </c>
    </row>
    <row r="28" spans="1:182" x14ac:dyDescent="0.2">
      <c r="A28" t="s">
        <v>186</v>
      </c>
      <c r="B28" t="s">
        <v>245</v>
      </c>
      <c r="C28" t="s">
        <v>2</v>
      </c>
      <c r="D28" t="s">
        <v>202</v>
      </c>
      <c r="E28" t="s">
        <v>204</v>
      </c>
      <c r="F28" t="s">
        <v>179</v>
      </c>
      <c r="G28" t="s">
        <v>1</v>
      </c>
      <c r="H28" s="78">
        <v>91</v>
      </c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>
        <v>2.521455055102706E-3</v>
      </c>
      <c r="FY28" s="78">
        <v>6</v>
      </c>
      <c r="FZ28" s="78">
        <v>0</v>
      </c>
    </row>
    <row r="29" spans="1:182" x14ac:dyDescent="0.2">
      <c r="A29" t="s">
        <v>186</v>
      </c>
      <c r="B29" t="s">
        <v>245</v>
      </c>
      <c r="C29" t="s">
        <v>2</v>
      </c>
      <c r="D29" t="s">
        <v>202</v>
      </c>
      <c r="E29" t="s">
        <v>204</v>
      </c>
      <c r="F29" t="s">
        <v>180</v>
      </c>
      <c r="G29" t="s">
        <v>1</v>
      </c>
      <c r="H29" s="78">
        <v>51</v>
      </c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>
        <v>1.3876380398869514E-3</v>
      </c>
      <c r="FY29" s="78">
        <v>2.2727272510528564</v>
      </c>
      <c r="FZ29" s="78">
        <v>0</v>
      </c>
    </row>
    <row r="30" spans="1:182" x14ac:dyDescent="0.2">
      <c r="A30" t="s">
        <v>186</v>
      </c>
      <c r="B30" t="s">
        <v>245</v>
      </c>
      <c r="C30" t="s">
        <v>2</v>
      </c>
      <c r="D30" t="s">
        <v>202</v>
      </c>
      <c r="E30" t="s">
        <v>204</v>
      </c>
      <c r="F30" t="s">
        <v>181</v>
      </c>
      <c r="G30" t="s">
        <v>1</v>
      </c>
      <c r="H30" s="78">
        <v>16</v>
      </c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>
        <v>4.0779999108053744E-4</v>
      </c>
      <c r="FY30" s="78">
        <v>0</v>
      </c>
      <c r="FZ30" s="78">
        <v>0</v>
      </c>
    </row>
    <row r="31" spans="1:182" x14ac:dyDescent="0.2">
      <c r="A31" t="s">
        <v>186</v>
      </c>
      <c r="B31" t="s">
        <v>245</v>
      </c>
      <c r="C31" t="s">
        <v>2</v>
      </c>
      <c r="D31" t="s">
        <v>202</v>
      </c>
      <c r="E31" t="s">
        <v>204</v>
      </c>
      <c r="F31" t="s">
        <v>182</v>
      </c>
      <c r="G31" t="s">
        <v>1</v>
      </c>
      <c r="H31" s="78">
        <v>549</v>
      </c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>
        <v>1.6447890549898148E-2</v>
      </c>
      <c r="FY31" s="78">
        <v>32</v>
      </c>
      <c r="FZ31" s="78">
        <v>0</v>
      </c>
    </row>
    <row r="32" spans="1:182" x14ac:dyDescent="0.2">
      <c r="A32" t="s">
        <v>186</v>
      </c>
      <c r="B32" t="s">
        <v>245</v>
      </c>
      <c r="C32" t="s">
        <v>2</v>
      </c>
      <c r="D32" t="s">
        <v>202</v>
      </c>
      <c r="E32" t="s">
        <v>204</v>
      </c>
      <c r="F32" t="s">
        <v>183</v>
      </c>
      <c r="G32" t="s">
        <v>1</v>
      </c>
      <c r="H32" s="78">
        <v>581</v>
      </c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>
        <v>1.7217395827174187E-2</v>
      </c>
      <c r="FY32" s="78">
        <v>9.9545450210571289</v>
      </c>
      <c r="FZ32" s="78">
        <v>0</v>
      </c>
    </row>
    <row r="33" spans="1:182" x14ac:dyDescent="0.2">
      <c r="A33" t="s">
        <v>186</v>
      </c>
      <c r="B33" t="s">
        <v>245</v>
      </c>
      <c r="C33" t="s">
        <v>2</v>
      </c>
      <c r="D33" t="s">
        <v>202</v>
      </c>
      <c r="E33" t="s">
        <v>204</v>
      </c>
      <c r="F33" t="s">
        <v>184</v>
      </c>
      <c r="G33" t="s">
        <v>1</v>
      </c>
      <c r="H33" s="78">
        <v>195</v>
      </c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>
        <v>5.662946030497551E-3</v>
      </c>
      <c r="FY33" s="78">
        <v>9.8636360168457031</v>
      </c>
      <c r="FZ33" s="78">
        <v>0</v>
      </c>
    </row>
    <row r="34" spans="1:182" x14ac:dyDescent="0.2">
      <c r="A34" t="s">
        <v>186</v>
      </c>
      <c r="B34" t="s">
        <v>245</v>
      </c>
      <c r="C34" t="s">
        <v>2</v>
      </c>
      <c r="D34" t="s">
        <v>202</v>
      </c>
      <c r="E34" t="s">
        <v>204</v>
      </c>
      <c r="F34" t="s">
        <v>185</v>
      </c>
      <c r="G34" t="s">
        <v>1</v>
      </c>
      <c r="H34" s="78">
        <v>44</v>
      </c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>
        <v>1.2287339195609093E-3</v>
      </c>
      <c r="FY34" s="78">
        <v>6</v>
      </c>
      <c r="FZ34" s="78">
        <v>0</v>
      </c>
    </row>
    <row r="35" spans="1:182" x14ac:dyDescent="0.2">
      <c r="A35" t="s">
        <v>186</v>
      </c>
      <c r="B35" t="s">
        <v>245</v>
      </c>
      <c r="C35" t="s">
        <v>2</v>
      </c>
      <c r="D35" t="s">
        <v>202</v>
      </c>
      <c r="E35" t="s">
        <v>205</v>
      </c>
      <c r="F35" t="s">
        <v>1</v>
      </c>
      <c r="G35" t="s">
        <v>198</v>
      </c>
      <c r="H35" s="78">
        <v>5429</v>
      </c>
      <c r="I35" s="78">
        <v>4.1564488410949707</v>
      </c>
      <c r="J35" s="78">
        <v>4.1939229965209961</v>
      </c>
      <c r="K35" s="78">
        <v>4.0494117736816406</v>
      </c>
      <c r="L35" s="78">
        <v>3.6059885025024414</v>
      </c>
      <c r="M35" s="78">
        <v>3.4051580429077148</v>
      </c>
      <c r="N35" s="78">
        <v>3.3945395946502686</v>
      </c>
      <c r="O35" s="78">
        <v>3.5822789669036865</v>
      </c>
      <c r="P35" s="78">
        <v>4.017552375793457</v>
      </c>
      <c r="Q35" s="78">
        <v>4.1678562164306641</v>
      </c>
      <c r="R35" s="78">
        <v>4.3813595771789551</v>
      </c>
      <c r="S35" s="78">
        <v>4.5701284408569336</v>
      </c>
      <c r="T35" s="78">
        <v>4.6992888450622559</v>
      </c>
      <c r="U35" s="78">
        <v>4.7709765434265137</v>
      </c>
      <c r="V35" s="78">
        <v>4.506342887878418</v>
      </c>
      <c r="W35" s="78">
        <v>4.4528484344482422</v>
      </c>
      <c r="X35" s="78">
        <v>4.3173418045043945</v>
      </c>
      <c r="Y35" s="78">
        <v>4.4373674392700195</v>
      </c>
      <c r="Z35" s="78">
        <v>4.8702154159545898</v>
      </c>
      <c r="AA35" s="78">
        <v>5.2729768753051758</v>
      </c>
      <c r="AB35" s="78">
        <v>5.6969757080078125</v>
      </c>
      <c r="AC35" s="78">
        <v>5.6888151168823242</v>
      </c>
      <c r="AD35" s="78">
        <v>5.1887702941894531</v>
      </c>
      <c r="AE35" s="78">
        <v>4.7329449653625488</v>
      </c>
      <c r="AF35" s="78">
        <v>4.3463230133056641</v>
      </c>
      <c r="AG35" s="78">
        <v>-0.76565587520599365</v>
      </c>
      <c r="AH35" s="78">
        <v>-0.5233878493309021</v>
      </c>
      <c r="AI35" s="78">
        <v>-0.29221206903457642</v>
      </c>
      <c r="AJ35" s="78">
        <v>-0.41220444440841675</v>
      </c>
      <c r="AK35" s="78">
        <v>-0.28340619802474976</v>
      </c>
      <c r="AL35" s="78">
        <v>-0.16050481796264648</v>
      </c>
      <c r="AM35" s="78">
        <v>-0.11369349807500839</v>
      </c>
      <c r="AN35" s="78">
        <v>-0.16185322403907776</v>
      </c>
      <c r="AO35" s="78">
        <v>-0.40875959396362305</v>
      </c>
      <c r="AP35" s="78">
        <v>-0.48697948455810547</v>
      </c>
      <c r="AQ35" s="78">
        <v>-0.40029403567314148</v>
      </c>
      <c r="AR35" s="78">
        <v>-0.45810258388519287</v>
      </c>
      <c r="AS35" s="78">
        <v>-0.48545938730239868</v>
      </c>
      <c r="AT35" s="78">
        <v>-0.44279202818870544</v>
      </c>
      <c r="AU35" s="78">
        <v>-0.17075544595718384</v>
      </c>
      <c r="AV35" s="78">
        <v>-3.1400140374898911E-2</v>
      </c>
      <c r="AW35" s="78">
        <v>3.9822246879339218E-2</v>
      </c>
      <c r="AX35" s="78">
        <v>-2.2845448926091194E-2</v>
      </c>
      <c r="AY35" s="78">
        <v>0.10112818330526352</v>
      </c>
      <c r="AZ35" s="78">
        <v>0.2155989408493042</v>
      </c>
      <c r="BA35" s="78">
        <v>-0.10208501666784286</v>
      </c>
      <c r="BB35" s="78">
        <v>-0.23758228123188019</v>
      </c>
      <c r="BC35" s="78">
        <v>-0.12379451841115952</v>
      </c>
      <c r="BD35" s="78">
        <v>-2.0220614969730377E-3</v>
      </c>
      <c r="BE35" s="78">
        <v>-0.58102071285247803</v>
      </c>
      <c r="BF35" s="78">
        <v>-0.34838986396789551</v>
      </c>
      <c r="BG35" s="78">
        <v>-0.12555797398090363</v>
      </c>
      <c r="BH35" s="78">
        <v>-0.26043963432312012</v>
      </c>
      <c r="BI35" s="78">
        <v>-0.15358911454677582</v>
      </c>
      <c r="BJ35" s="78">
        <v>-5.6921575218439102E-2</v>
      </c>
      <c r="BK35" s="78">
        <v>-1.1770482175052166E-2</v>
      </c>
      <c r="BL35" s="78">
        <v>-6.4082562923431396E-2</v>
      </c>
      <c r="BM35" s="78">
        <v>-0.30123069882392883</v>
      </c>
      <c r="BN35" s="78">
        <v>-0.36618044972419739</v>
      </c>
      <c r="BO35" s="78">
        <v>-0.29450181126594543</v>
      </c>
      <c r="BP35" s="78">
        <v>-0.3587094247341156</v>
      </c>
      <c r="BQ35" s="78">
        <v>-0.38290619850158691</v>
      </c>
      <c r="BR35" s="78">
        <v>-0.33797731995582581</v>
      </c>
      <c r="BS35" s="78">
        <v>-5.9637613594532013E-2</v>
      </c>
      <c r="BT35" s="78">
        <v>7.9873956739902496E-2</v>
      </c>
      <c r="BU35" s="78">
        <v>0.14511850476264954</v>
      </c>
      <c r="BV35" s="78">
        <v>8.3514004945755005E-2</v>
      </c>
      <c r="BW35" s="78">
        <v>0.21877367794513702</v>
      </c>
      <c r="BX35" s="78">
        <v>0.34826555848121643</v>
      </c>
      <c r="BY35" s="78">
        <v>3.634624183177948E-2</v>
      </c>
      <c r="BZ35" s="78">
        <v>-9.8724551498889923E-2</v>
      </c>
      <c r="CA35" s="78">
        <v>2.1614931523799896E-2</v>
      </c>
      <c r="CB35" s="78">
        <v>0.15170027315616608</v>
      </c>
      <c r="CC35" s="78">
        <v>-0.45314294099807739</v>
      </c>
      <c r="CD35" s="78">
        <v>-0.22718678414821625</v>
      </c>
      <c r="CE35" s="78">
        <v>-1.0133855044841766E-2</v>
      </c>
      <c r="CF35" s="78">
        <v>-0.15532778203487396</v>
      </c>
      <c r="CG35" s="78">
        <v>-6.3678190112113953E-2</v>
      </c>
      <c r="CH35" s="78">
        <v>1.4819866046309471E-2</v>
      </c>
      <c r="CI35" s="78">
        <v>5.8821089565753937E-2</v>
      </c>
      <c r="CJ35" s="78">
        <v>3.6330937873572111E-3</v>
      </c>
      <c r="CK35" s="78">
        <v>-0.2267564982175827</v>
      </c>
      <c r="CL35" s="78">
        <v>-0.28251543641090393</v>
      </c>
      <c r="CM35" s="78">
        <v>-0.22123044729232788</v>
      </c>
      <c r="CN35" s="78">
        <v>-0.28987002372741699</v>
      </c>
      <c r="CO35" s="78">
        <v>-0.31187817454338074</v>
      </c>
      <c r="CP35" s="78">
        <v>-0.26538294553756714</v>
      </c>
      <c r="CQ35" s="78">
        <v>1.7322259023785591E-2</v>
      </c>
      <c r="CR35" s="78">
        <v>0.15694205462932587</v>
      </c>
      <c r="CS35" s="78">
        <v>0.21804638206958771</v>
      </c>
      <c r="CT35" s="78">
        <v>0.15717823803424835</v>
      </c>
      <c r="CU35" s="78">
        <v>0.30025458335876465</v>
      </c>
      <c r="CV35" s="78">
        <v>0.44015005230903625</v>
      </c>
      <c r="CW35" s="78">
        <v>0.13222330808639526</v>
      </c>
      <c r="CX35" s="78">
        <v>-2.5521090719848871E-3</v>
      </c>
      <c r="CY35" s="78">
        <v>0.12232507020235062</v>
      </c>
      <c r="CZ35" s="78">
        <v>0.25816789269447327</v>
      </c>
      <c r="DA35" s="78">
        <v>-0.32526516914367676</v>
      </c>
      <c r="DB35" s="78">
        <v>-0.10598371922969818</v>
      </c>
      <c r="DC35" s="78">
        <v>0.10529026389122009</v>
      </c>
      <c r="DD35" s="78">
        <v>-5.0215933471918106E-2</v>
      </c>
      <c r="DE35" s="78">
        <v>2.6232734322547913E-2</v>
      </c>
      <c r="DF35" s="78">
        <v>8.6561307311058044E-2</v>
      </c>
      <c r="DG35" s="78">
        <v>0.12941266596317291</v>
      </c>
      <c r="DH35" s="78">
        <v>7.1348749101161957E-2</v>
      </c>
      <c r="DI35" s="78">
        <v>-0.15228229761123657</v>
      </c>
      <c r="DJ35" s="78">
        <v>-0.19885040819644928</v>
      </c>
      <c r="DK35" s="78">
        <v>-0.14795908331871033</v>
      </c>
      <c r="DL35" s="78">
        <v>-0.22103062272071838</v>
      </c>
      <c r="DM35" s="78">
        <v>-0.24085015058517456</v>
      </c>
      <c r="DN35" s="78">
        <v>-0.19278858602046967</v>
      </c>
      <c r="DO35" s="78">
        <v>9.4282127916812897E-2</v>
      </c>
      <c r="DP35" s="78">
        <v>0.23401015996932983</v>
      </c>
      <c r="DQ35" s="78">
        <v>0.29097425937652588</v>
      </c>
      <c r="DR35" s="78">
        <v>0.2308424711227417</v>
      </c>
      <c r="DS35" s="78">
        <v>0.38173550367355347</v>
      </c>
      <c r="DT35" s="78">
        <v>0.53203451633453369</v>
      </c>
      <c r="DU35" s="78">
        <v>0.22810037434101105</v>
      </c>
      <c r="DV35" s="78">
        <v>9.3620330095291138E-2</v>
      </c>
      <c r="DW35" s="78">
        <v>0.22303521633148193</v>
      </c>
      <c r="DX35" s="78">
        <v>0.36463552713394165</v>
      </c>
      <c r="DY35" s="78">
        <v>-0.14063000679016113</v>
      </c>
      <c r="DZ35" s="78">
        <v>6.9014258682727814E-2</v>
      </c>
      <c r="EA35" s="78">
        <v>0.27194437384605408</v>
      </c>
      <c r="EB35" s="78">
        <v>0.10154888033866882</v>
      </c>
      <c r="EC35" s="78">
        <v>0.15604983270168304</v>
      </c>
      <c r="ED35" s="78">
        <v>0.19014455378055573</v>
      </c>
      <c r="EE35" s="78">
        <v>0.23133568465709686</v>
      </c>
      <c r="EF35" s="78">
        <v>0.16911940276622772</v>
      </c>
      <c r="EG35" s="78">
        <v>-4.4753391295671463E-2</v>
      </c>
      <c r="EH35" s="78">
        <v>-7.805139571428299E-2</v>
      </c>
      <c r="EI35" s="78">
        <v>-4.2166870087385178E-2</v>
      </c>
      <c r="EJ35" s="78">
        <v>-0.12163747102022171</v>
      </c>
      <c r="EK35" s="78">
        <v>-0.13829696178436279</v>
      </c>
      <c r="EL35" s="78">
        <v>-8.7973847985267639E-2</v>
      </c>
      <c r="EM35" s="78">
        <v>0.20539996027946472</v>
      </c>
      <c r="EN35" s="78">
        <v>0.34528425335884094</v>
      </c>
      <c r="EO35" s="78">
        <v>0.3962705135345459</v>
      </c>
      <c r="EP35" s="78">
        <v>0.33720192313194275</v>
      </c>
      <c r="EQ35" s="78">
        <v>0.49938097596168518</v>
      </c>
      <c r="ER35" s="78">
        <v>0.66470116376876831</v>
      </c>
      <c r="ES35" s="78">
        <v>0.36653164029121399</v>
      </c>
      <c r="ET35" s="78">
        <v>0.232478067278862</v>
      </c>
      <c r="EU35" s="78">
        <v>0.36844465136528015</v>
      </c>
      <c r="EV35" s="78">
        <v>0.51835787296295166</v>
      </c>
      <c r="EW35" s="78">
        <v>54.636127471923828</v>
      </c>
      <c r="EX35" s="78">
        <v>53.881202697753906</v>
      </c>
      <c r="EY35" s="78">
        <v>53.308383941650391</v>
      </c>
      <c r="EZ35" s="78">
        <v>52.567966461181641</v>
      </c>
      <c r="FA35" s="78">
        <v>51.958904266357422</v>
      </c>
      <c r="FB35" s="78">
        <v>51.418212890625</v>
      </c>
      <c r="FC35" s="78">
        <v>50.921714782714844</v>
      </c>
      <c r="FD35" s="78">
        <v>51.502170562744141</v>
      </c>
      <c r="FE35" s="78">
        <v>54.718826293945313</v>
      </c>
      <c r="FF35" s="78">
        <v>57.723869323730469</v>
      </c>
      <c r="FG35" s="78">
        <v>60.731643676757813</v>
      </c>
      <c r="FH35" s="78">
        <v>63.372604370117188</v>
      </c>
      <c r="FI35" s="78">
        <v>65.78887939453125</v>
      </c>
      <c r="FJ35" s="78">
        <v>67.576988220214844</v>
      </c>
      <c r="FK35" s="78">
        <v>68.758941650390625</v>
      </c>
      <c r="FL35" s="78">
        <v>69.220687866210938</v>
      </c>
      <c r="FM35" s="78">
        <v>68.849502563476563</v>
      </c>
      <c r="FN35" s="78">
        <v>67.566604614257813</v>
      </c>
      <c r="FO35" s="78">
        <v>65.607597351074219</v>
      </c>
      <c r="FP35" s="78">
        <v>62.562217712402344</v>
      </c>
      <c r="FQ35" s="78">
        <v>59.865806579589844</v>
      </c>
      <c r="FR35" s="78">
        <v>58.394275665283203</v>
      </c>
      <c r="FS35" s="78">
        <v>57.106487274169922</v>
      </c>
      <c r="FT35" s="78">
        <v>55.897506713867188</v>
      </c>
      <c r="FU35" s="78">
        <v>6.9965183734893799E-2</v>
      </c>
      <c r="FV35" s="78">
        <v>0.12055744230747223</v>
      </c>
      <c r="FW35" s="78">
        <v>8.3748705685138702E-2</v>
      </c>
      <c r="FX35" s="78">
        <v>0.13177604973316193</v>
      </c>
      <c r="FY35" s="78">
        <v>320.1363525390625</v>
      </c>
      <c r="FZ35" s="78">
        <v>1</v>
      </c>
    </row>
    <row r="36" spans="1:182" x14ac:dyDescent="0.2">
      <c r="A36" t="s">
        <v>186</v>
      </c>
      <c r="B36" t="s">
        <v>245</v>
      </c>
      <c r="C36" t="s">
        <v>2</v>
      </c>
      <c r="D36" t="s">
        <v>202</v>
      </c>
      <c r="E36" t="s">
        <v>205</v>
      </c>
      <c r="F36" t="s">
        <v>1</v>
      </c>
      <c r="G36" t="s">
        <v>200</v>
      </c>
      <c r="H36" s="78">
        <v>164</v>
      </c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>
        <v>3.1667514704167843E-3</v>
      </c>
      <c r="FY36" s="78">
        <v>20.772727966308594</v>
      </c>
      <c r="FZ36" s="78">
        <v>0</v>
      </c>
    </row>
    <row r="37" spans="1:182" x14ac:dyDescent="0.2">
      <c r="A37" t="s">
        <v>186</v>
      </c>
      <c r="B37" t="s">
        <v>245</v>
      </c>
      <c r="C37" t="s">
        <v>2</v>
      </c>
      <c r="D37" t="s">
        <v>202</v>
      </c>
      <c r="E37" t="s">
        <v>205</v>
      </c>
      <c r="F37" t="s">
        <v>1</v>
      </c>
      <c r="G37" t="s">
        <v>1</v>
      </c>
      <c r="H37" s="78">
        <v>5593</v>
      </c>
      <c r="I37" s="78">
        <v>4.3008103370666504</v>
      </c>
      <c r="J37" s="78">
        <v>4.3468961715698242</v>
      </c>
      <c r="K37" s="78">
        <v>4.2190461158752441</v>
      </c>
      <c r="L37" s="78">
        <v>3.7547681331634521</v>
      </c>
      <c r="M37" s="78">
        <v>3.5455405712127686</v>
      </c>
      <c r="N37" s="78">
        <v>3.5046334266662598</v>
      </c>
      <c r="O37" s="78">
        <v>3.6927709579467773</v>
      </c>
      <c r="P37" s="78">
        <v>4.1237387657165527</v>
      </c>
      <c r="Q37" s="78">
        <v>4.2797117233276367</v>
      </c>
      <c r="R37" s="78">
        <v>4.4988288879394531</v>
      </c>
      <c r="S37" s="78">
        <v>4.6920757293701172</v>
      </c>
      <c r="T37" s="78">
        <v>4.8265810012817383</v>
      </c>
      <c r="U37" s="78">
        <v>4.9050254821777344</v>
      </c>
      <c r="V37" s="78">
        <v>4.6433072090148926</v>
      </c>
      <c r="W37" s="78">
        <v>4.5876526832580566</v>
      </c>
      <c r="X37" s="78">
        <v>4.4475746154785156</v>
      </c>
      <c r="Y37" s="78">
        <v>4.5772690773010254</v>
      </c>
      <c r="Z37" s="78">
        <v>5.0146903991699219</v>
      </c>
      <c r="AA37" s="78">
        <v>5.4340782165527344</v>
      </c>
      <c r="AB37" s="78">
        <v>5.8755736351013184</v>
      </c>
      <c r="AC37" s="78">
        <v>5.8662810325622559</v>
      </c>
      <c r="AD37" s="78">
        <v>5.3588786125183105</v>
      </c>
      <c r="AE37" s="78">
        <v>4.8852205276489258</v>
      </c>
      <c r="AF37" s="78">
        <v>4.4854884147644043</v>
      </c>
      <c r="AG37" s="78">
        <v>-0.7794346809387207</v>
      </c>
      <c r="AH37" s="78">
        <v>-0.53033626079559326</v>
      </c>
      <c r="AI37" s="78">
        <v>-0.29259964823722839</v>
      </c>
      <c r="AJ37" s="78">
        <v>-0.41697075963020325</v>
      </c>
      <c r="AK37" s="78">
        <v>-0.28539323806762695</v>
      </c>
      <c r="AL37" s="78">
        <v>-0.16010776162147522</v>
      </c>
      <c r="AM37" s="78">
        <v>-0.11196643114089966</v>
      </c>
      <c r="AN37" s="78">
        <v>-0.16179125010967255</v>
      </c>
      <c r="AO37" s="78">
        <v>-0.41566202044487</v>
      </c>
      <c r="AP37" s="78">
        <v>-0.4955727756023407</v>
      </c>
      <c r="AQ37" s="78">
        <v>-0.4070286750793457</v>
      </c>
      <c r="AR37" s="78">
        <v>-0.46690759062767029</v>
      </c>
      <c r="AS37" s="78">
        <v>-0.49493077397346497</v>
      </c>
      <c r="AT37" s="78">
        <v>-0.45085996389389038</v>
      </c>
      <c r="AU37" s="78">
        <v>-0.17028647661209106</v>
      </c>
      <c r="AV37" s="78">
        <v>-2.6713579893112183E-2</v>
      </c>
      <c r="AW37" s="78">
        <v>4.6357564628124237E-2</v>
      </c>
      <c r="AX37" s="78">
        <v>-1.814936101436615E-2</v>
      </c>
      <c r="AY37" s="78">
        <v>0.11014082282781601</v>
      </c>
      <c r="AZ37" s="78">
        <v>0.2288302481174469</v>
      </c>
      <c r="BA37" s="78">
        <v>-9.815843403339386E-2</v>
      </c>
      <c r="BB37" s="78">
        <v>-0.23772722482681274</v>
      </c>
      <c r="BC37" s="78">
        <v>-0.12017036229372025</v>
      </c>
      <c r="BD37" s="78">
        <v>5.7015800848603249E-3</v>
      </c>
      <c r="BE37" s="78">
        <v>-0.59474623203277588</v>
      </c>
      <c r="BF37" s="78">
        <v>-0.35528773069381714</v>
      </c>
      <c r="BG37" s="78">
        <v>-0.12589742243289948</v>
      </c>
      <c r="BH37" s="78">
        <v>-0.2651621401309967</v>
      </c>
      <c r="BI37" s="78">
        <v>-0.15553867816925049</v>
      </c>
      <c r="BJ37" s="78">
        <v>-5.6494604796171188E-2</v>
      </c>
      <c r="BK37" s="78">
        <v>-1.0013988241553307E-2</v>
      </c>
      <c r="BL37" s="78">
        <v>-6.3992366194725037E-2</v>
      </c>
      <c r="BM37" s="78">
        <v>-0.3081020712852478</v>
      </c>
      <c r="BN37" s="78">
        <v>-0.3747389018535614</v>
      </c>
      <c r="BO37" s="78">
        <v>-0.30120593309402466</v>
      </c>
      <c r="BP37" s="78">
        <v>-0.36748573184013367</v>
      </c>
      <c r="BQ37" s="78">
        <v>-0.39234796166419983</v>
      </c>
      <c r="BR37" s="78">
        <v>-0.34601497650146484</v>
      </c>
      <c r="BS37" s="78">
        <v>-5.9136558324098587E-2</v>
      </c>
      <c r="BT37" s="78">
        <v>8.4592640399932861E-2</v>
      </c>
      <c r="BU37" s="78">
        <v>0.1516842246055603</v>
      </c>
      <c r="BV37" s="78">
        <v>8.8240794837474823E-2</v>
      </c>
      <c r="BW37" s="78">
        <v>0.22782027721405029</v>
      </c>
      <c r="BX37" s="78">
        <v>0.36153516173362732</v>
      </c>
      <c r="BY37" s="78">
        <v>4.0312789380550385E-2</v>
      </c>
      <c r="BZ37" s="78">
        <v>-9.8829410970211029E-2</v>
      </c>
      <c r="CA37" s="78">
        <v>2.5281067937612534E-2</v>
      </c>
      <c r="CB37" s="78">
        <v>0.15946829319000244</v>
      </c>
      <c r="CC37" s="78">
        <v>-0.46683153510093689</v>
      </c>
      <c r="CD37" s="78">
        <v>-0.23404967784881592</v>
      </c>
      <c r="CE37" s="78">
        <v>-1.04399798437953E-2</v>
      </c>
      <c r="CF37" s="78">
        <v>-0.16001994907855988</v>
      </c>
      <c r="CG37" s="78">
        <v>-6.560179591178894E-2</v>
      </c>
      <c r="CH37" s="78">
        <v>1.5267547219991684E-2</v>
      </c>
      <c r="CI37" s="78">
        <v>6.0597963631153107E-2</v>
      </c>
      <c r="CJ37" s="78">
        <v>3.742842935025692E-3</v>
      </c>
      <c r="CK37" s="78">
        <v>-0.23360638320446014</v>
      </c>
      <c r="CL37" s="78">
        <v>-0.29104971885681152</v>
      </c>
      <c r="CM37" s="78">
        <v>-0.22791340947151184</v>
      </c>
      <c r="CN37" s="78">
        <v>-0.29862645268440247</v>
      </c>
      <c r="CO37" s="78">
        <v>-0.32129943370819092</v>
      </c>
      <c r="CP37" s="78">
        <v>-0.27339965105056763</v>
      </c>
      <c r="CQ37" s="78">
        <v>1.7845531925559044E-2</v>
      </c>
      <c r="CR37" s="78">
        <v>0.16168299317359924</v>
      </c>
      <c r="CS37" s="78">
        <v>0.22463315725326538</v>
      </c>
      <c r="CT37" s="78">
        <v>0.16192629933357239</v>
      </c>
      <c r="CU37" s="78">
        <v>0.309324711561203</v>
      </c>
      <c r="CV37" s="78">
        <v>0.45344617962837219</v>
      </c>
      <c r="CW37" s="78">
        <v>0.13621753454208374</v>
      </c>
      <c r="CX37" s="78">
        <v>-2.6292034890502691E-3</v>
      </c>
      <c r="CY37" s="78">
        <v>0.12602028250694275</v>
      </c>
      <c r="CZ37" s="78">
        <v>0.26596665382385254</v>
      </c>
      <c r="DA37" s="78">
        <v>-0.33891686797142029</v>
      </c>
      <c r="DB37" s="78">
        <v>-0.1128116175532341</v>
      </c>
      <c r="DC37" s="78">
        <v>0.10501746833324432</v>
      </c>
      <c r="DD37" s="78">
        <v>-5.4877754300832748E-2</v>
      </c>
      <c r="DE37" s="78">
        <v>2.4335086345672607E-2</v>
      </c>
      <c r="DF37" s="78">
        <v>8.7029695510864258E-2</v>
      </c>
      <c r="DG37" s="78">
        <v>0.13120990991592407</v>
      </c>
      <c r="DH37" s="78">
        <v>7.147805392742157E-2</v>
      </c>
      <c r="DI37" s="78">
        <v>-0.15911068022251129</v>
      </c>
      <c r="DJ37" s="78">
        <v>-0.20736053586006165</v>
      </c>
      <c r="DK37" s="78">
        <v>-0.15462088584899902</v>
      </c>
      <c r="DL37" s="78">
        <v>-0.22976717352867126</v>
      </c>
      <c r="DM37" s="78">
        <v>-0.25025090575218201</v>
      </c>
      <c r="DN37" s="78">
        <v>-0.20078432559967041</v>
      </c>
      <c r="DO37" s="78">
        <v>9.4827622175216675E-2</v>
      </c>
      <c r="DP37" s="78">
        <v>0.23877334594726563</v>
      </c>
      <c r="DQ37" s="78">
        <v>0.29758208990097046</v>
      </c>
      <c r="DR37" s="78">
        <v>0.23561179637908936</v>
      </c>
      <c r="DS37" s="78">
        <v>0.39082914590835571</v>
      </c>
      <c r="DT37" s="78">
        <v>0.54535722732543945</v>
      </c>
      <c r="DU37" s="78">
        <v>0.23212228715419769</v>
      </c>
      <c r="DV37" s="78">
        <v>9.3570999801158905E-2</v>
      </c>
      <c r="DW37" s="78">
        <v>0.22675949335098267</v>
      </c>
      <c r="DX37" s="78">
        <v>0.37246501445770264</v>
      </c>
      <c r="DY37" s="78">
        <v>-0.15422837436199188</v>
      </c>
      <c r="DZ37" s="78">
        <v>6.2236882746219635E-2</v>
      </c>
      <c r="EA37" s="78">
        <v>0.27171969413757324</v>
      </c>
      <c r="EB37" s="78">
        <v>9.693087637424469E-2</v>
      </c>
      <c r="EC37" s="78">
        <v>0.15418966114521027</v>
      </c>
      <c r="ED37" s="78">
        <v>0.19064284861087799</v>
      </c>
      <c r="EE37" s="78">
        <v>0.23316235840320587</v>
      </c>
      <c r="EF37" s="78">
        <v>0.16927693784236908</v>
      </c>
      <c r="EG37" s="78">
        <v>-5.1550731062889099E-2</v>
      </c>
      <c r="EH37" s="78">
        <v>-8.6526647210121155E-2</v>
      </c>
      <c r="EI37" s="78">
        <v>-4.8798136413097382E-2</v>
      </c>
      <c r="EJ37" s="78">
        <v>-0.13034532964229584</v>
      </c>
      <c r="EK37" s="78">
        <v>-0.14766810834407806</v>
      </c>
      <c r="EL37" s="78">
        <v>-9.5939338207244873E-2</v>
      </c>
      <c r="EM37" s="78">
        <v>0.20597752928733826</v>
      </c>
      <c r="EN37" s="78">
        <v>0.35007956624031067</v>
      </c>
      <c r="EO37" s="78">
        <v>0.40290874242782593</v>
      </c>
      <c r="EP37" s="78">
        <v>0.34200197458267212</v>
      </c>
      <c r="EQ37" s="78">
        <v>0.50850862264633179</v>
      </c>
      <c r="ER37" s="78">
        <v>0.67806214094161987</v>
      </c>
      <c r="ES37" s="78">
        <v>0.37059351801872253</v>
      </c>
      <c r="ET37" s="78">
        <v>0.23246882855892181</v>
      </c>
      <c r="EU37" s="78">
        <v>0.37221091985702515</v>
      </c>
      <c r="EV37" s="78">
        <v>0.52623170614242554</v>
      </c>
      <c r="EW37" s="78">
        <v>54.673397064208984</v>
      </c>
      <c r="EX37" s="78">
        <v>53.918975830078125</v>
      </c>
      <c r="EY37" s="78">
        <v>53.357738494873047</v>
      </c>
      <c r="EZ37" s="78">
        <v>52.622776031494141</v>
      </c>
      <c r="FA37" s="78">
        <v>52.019069671630859</v>
      </c>
      <c r="FB37" s="78">
        <v>51.453258514404297</v>
      </c>
      <c r="FC37" s="78">
        <v>50.953472137451172</v>
      </c>
      <c r="FD37" s="78">
        <v>51.519126892089844</v>
      </c>
      <c r="FE37" s="78">
        <v>54.717842102050781</v>
      </c>
      <c r="FF37" s="78">
        <v>57.720146179199219</v>
      </c>
      <c r="FG37" s="78">
        <v>60.737766265869141</v>
      </c>
      <c r="FH37" s="78">
        <v>63.389301300048828</v>
      </c>
      <c r="FI37" s="78">
        <v>65.800750732421875</v>
      </c>
      <c r="FJ37" s="78">
        <v>67.575210571289063</v>
      </c>
      <c r="FK37" s="78">
        <v>68.782257080078125</v>
      </c>
      <c r="FL37" s="78">
        <v>69.237258911132813</v>
      </c>
      <c r="FM37" s="78">
        <v>68.865768432617188</v>
      </c>
      <c r="FN37" s="78">
        <v>67.592987060546875</v>
      </c>
      <c r="FO37" s="78">
        <v>65.658309936523438</v>
      </c>
      <c r="FP37" s="78">
        <v>62.616230010986328</v>
      </c>
      <c r="FQ37" s="78">
        <v>59.927707672119141</v>
      </c>
      <c r="FR37" s="78">
        <v>58.443626403808594</v>
      </c>
      <c r="FS37" s="78">
        <v>57.160755157470703</v>
      </c>
      <c r="FT37" s="78">
        <v>55.949306488037109</v>
      </c>
      <c r="FU37" s="78">
        <v>6.9985382258892059E-2</v>
      </c>
      <c r="FV37" s="78">
        <v>0.12059224396944046</v>
      </c>
      <c r="FW37" s="78">
        <v>8.377288281917572E-2</v>
      </c>
      <c r="FX37" s="78">
        <v>0.13181409239768982</v>
      </c>
      <c r="FY37" s="78">
        <v>340.90908813476563</v>
      </c>
      <c r="FZ37" s="78">
        <v>1</v>
      </c>
    </row>
    <row r="38" spans="1:182" x14ac:dyDescent="0.2">
      <c r="A38" t="s">
        <v>186</v>
      </c>
      <c r="B38" t="s">
        <v>245</v>
      </c>
      <c r="C38" t="s">
        <v>2</v>
      </c>
      <c r="D38" t="s">
        <v>202</v>
      </c>
      <c r="E38" t="s">
        <v>205</v>
      </c>
      <c r="F38" t="s">
        <v>178</v>
      </c>
      <c r="G38" t="s">
        <v>1</v>
      </c>
      <c r="H38" s="78">
        <v>4073</v>
      </c>
      <c r="I38" s="78">
        <v>3.0571749210357666</v>
      </c>
      <c r="J38" s="78">
        <v>3.1636147499084473</v>
      </c>
      <c r="K38" s="78">
        <v>3.056628942489624</v>
      </c>
      <c r="L38" s="78">
        <v>2.7505090236663818</v>
      </c>
      <c r="M38" s="78">
        <v>2.5759844779968262</v>
      </c>
      <c r="N38" s="78">
        <v>2.5757837295532227</v>
      </c>
      <c r="O38" s="78">
        <v>2.7485795021057129</v>
      </c>
      <c r="P38" s="78">
        <v>3.0518243312835693</v>
      </c>
      <c r="Q38" s="78">
        <v>3.1475884914398193</v>
      </c>
      <c r="R38" s="78">
        <v>3.2868318557739258</v>
      </c>
      <c r="S38" s="78">
        <v>3.4802894592285156</v>
      </c>
      <c r="T38" s="78">
        <v>3.5891058444976807</v>
      </c>
      <c r="U38" s="78">
        <v>3.6315522193908691</v>
      </c>
      <c r="V38" s="78">
        <v>3.4191782474517822</v>
      </c>
      <c r="W38" s="78">
        <v>3.3301541805267334</v>
      </c>
      <c r="X38" s="78">
        <v>3.2601118087768555</v>
      </c>
      <c r="Y38" s="78">
        <v>3.3411743640899658</v>
      </c>
      <c r="Z38" s="78">
        <v>3.6162476539611816</v>
      </c>
      <c r="AA38" s="78">
        <v>3.9677615165710449</v>
      </c>
      <c r="AB38" s="78">
        <v>4.3294053077697754</v>
      </c>
      <c r="AC38" s="78">
        <v>4.3778204917907715</v>
      </c>
      <c r="AD38" s="78">
        <v>4.0004572868347168</v>
      </c>
      <c r="AE38" s="78">
        <v>3.561511754989624</v>
      </c>
      <c r="AF38" s="78">
        <v>3.2181057929992676</v>
      </c>
      <c r="AG38" s="78">
        <v>-0.64656144380569458</v>
      </c>
      <c r="AH38" s="78">
        <v>-0.46103906631469727</v>
      </c>
      <c r="AI38" s="78">
        <v>-0.28434377908706665</v>
      </c>
      <c r="AJ38" s="78">
        <v>-0.3685479462146759</v>
      </c>
      <c r="AK38" s="78">
        <v>-0.26334387063980103</v>
      </c>
      <c r="AL38" s="78">
        <v>-0.16088907420635223</v>
      </c>
      <c r="AM38" s="78">
        <v>-0.1251211017370224</v>
      </c>
      <c r="AN38" s="78">
        <v>-0.15962950885295868</v>
      </c>
      <c r="AO38" s="78">
        <v>-0.34867903590202332</v>
      </c>
      <c r="AP38" s="78">
        <v>-0.41254702210426331</v>
      </c>
      <c r="AQ38" s="78">
        <v>-0.34164929389953613</v>
      </c>
      <c r="AR38" s="78">
        <v>-0.3825187087059021</v>
      </c>
      <c r="AS38" s="78">
        <v>-0.40427735447883606</v>
      </c>
      <c r="AT38" s="78">
        <v>-0.37315067648887634</v>
      </c>
      <c r="AU38" s="78">
        <v>-0.17152342200279236</v>
      </c>
      <c r="AV38" s="78">
        <v>-6.7035920917987823E-2</v>
      </c>
      <c r="AW38" s="78">
        <v>-1.1266987770795822E-2</v>
      </c>
      <c r="AX38" s="78">
        <v>-5.8697618544101715E-2</v>
      </c>
      <c r="AY38" s="78">
        <v>2.9901323840022087E-2</v>
      </c>
      <c r="AZ38" s="78">
        <v>0.10991150140762329</v>
      </c>
      <c r="BA38" s="78">
        <v>-0.13067707419395447</v>
      </c>
      <c r="BB38" s="78">
        <v>-0.23249787092208862</v>
      </c>
      <c r="BC38" s="78">
        <v>-0.14969082176685333</v>
      </c>
      <c r="BD38" s="78">
        <v>-6.15815669298172E-2</v>
      </c>
      <c r="BE38" s="78">
        <v>-0.46541973948478699</v>
      </c>
      <c r="BF38" s="78">
        <v>-0.28935220837593079</v>
      </c>
      <c r="BG38" s="78">
        <v>-0.12084291875362396</v>
      </c>
      <c r="BH38" s="78">
        <v>-0.21965464949607849</v>
      </c>
      <c r="BI38" s="78">
        <v>-0.13598303496837616</v>
      </c>
      <c r="BJ38" s="78">
        <v>-5.926571786403656E-2</v>
      </c>
      <c r="BK38" s="78">
        <v>-2.5126557797193527E-2</v>
      </c>
      <c r="BL38" s="78">
        <v>-6.3708759844303131E-2</v>
      </c>
      <c r="BM38" s="78">
        <v>-0.2431846559047699</v>
      </c>
      <c r="BN38" s="78">
        <v>-0.29403364658355713</v>
      </c>
      <c r="BO38" s="78">
        <v>-0.23785877227783203</v>
      </c>
      <c r="BP38" s="78">
        <v>-0.28500616550445557</v>
      </c>
      <c r="BQ38" s="78">
        <v>-0.30366456508636475</v>
      </c>
      <c r="BR38" s="78">
        <v>-0.2703191339969635</v>
      </c>
      <c r="BS38" s="78">
        <v>-6.2508039176464081E-2</v>
      </c>
      <c r="BT38" s="78">
        <v>4.2132776230573654E-2</v>
      </c>
      <c r="BU38" s="78">
        <v>9.2036977410316467E-2</v>
      </c>
      <c r="BV38" s="78">
        <v>4.5649420469999313E-2</v>
      </c>
      <c r="BW38" s="78">
        <v>0.14532086253166199</v>
      </c>
      <c r="BX38" s="78">
        <v>0.24006794393062592</v>
      </c>
      <c r="BY38" s="78">
        <v>5.1349424757063389E-3</v>
      </c>
      <c r="BZ38" s="78">
        <v>-9.6267446875572205E-2</v>
      </c>
      <c r="CA38" s="78">
        <v>-7.0326486602425575E-3</v>
      </c>
      <c r="CB38" s="78">
        <v>8.9232206344604492E-2</v>
      </c>
      <c r="CC38" s="78">
        <v>-0.33996152877807617</v>
      </c>
      <c r="CD38" s="78">
        <v>-0.17044240236282349</v>
      </c>
      <c r="CE38" s="78">
        <v>-7.6027247123420238E-3</v>
      </c>
      <c r="CF38" s="78">
        <v>-0.116531603038311</v>
      </c>
      <c r="CG38" s="78">
        <v>-4.7773305326700211E-2</v>
      </c>
      <c r="CH38" s="78">
        <v>1.1118312366306782E-2</v>
      </c>
      <c r="CI38" s="78">
        <v>4.4129360467195511E-2</v>
      </c>
      <c r="CJ38" s="78">
        <v>2.7256568428128958E-3</v>
      </c>
      <c r="CK38" s="78">
        <v>-0.17011958360671997</v>
      </c>
      <c r="CL38" s="78">
        <v>-0.21195162832736969</v>
      </c>
      <c r="CM38" s="78">
        <v>-0.16597376763820648</v>
      </c>
      <c r="CN38" s="78">
        <v>-0.21746926009654999</v>
      </c>
      <c r="CO38" s="78">
        <v>-0.2339804470539093</v>
      </c>
      <c r="CP38" s="78">
        <v>-0.19909830391407013</v>
      </c>
      <c r="CQ38" s="78">
        <v>1.2995682656764984E-2</v>
      </c>
      <c r="CR38" s="78">
        <v>0.11774268001317978</v>
      </c>
      <c r="CS38" s="78">
        <v>0.16358499228954315</v>
      </c>
      <c r="CT38" s="78">
        <v>0.11791986227035522</v>
      </c>
      <c r="CU38" s="78">
        <v>0.22526007890701294</v>
      </c>
      <c r="CV38" s="78">
        <v>0.33021390438079834</v>
      </c>
      <c r="CW38" s="78">
        <v>9.9197931587696075E-2</v>
      </c>
      <c r="CX38" s="78">
        <v>-1.9146694103255868E-3</v>
      </c>
      <c r="CY38" s="78">
        <v>9.1771967709064484E-2</v>
      </c>
      <c r="CZ38" s="78">
        <v>0.19368536770343781</v>
      </c>
      <c r="DA38" s="78">
        <v>-0.21450333297252655</v>
      </c>
      <c r="DB38" s="78">
        <v>-5.1532603800296783E-2</v>
      </c>
      <c r="DC38" s="78">
        <v>0.10563747584819794</v>
      </c>
      <c r="DD38" s="78">
        <v>-1.340856309980154E-2</v>
      </c>
      <c r="DE38" s="78">
        <v>4.0436424314975739E-2</v>
      </c>
      <c r="DF38" s="78">
        <v>8.1502340734004974E-2</v>
      </c>
      <c r="DG38" s="78">
        <v>0.11338527500629425</v>
      </c>
      <c r="DH38" s="78">
        <v>6.916007399559021E-2</v>
      </c>
      <c r="DI38" s="78">
        <v>-9.7054503858089447E-2</v>
      </c>
      <c r="DJ38" s="78">
        <v>-0.12986961007118225</v>
      </c>
      <c r="DK38" s="78">
        <v>-9.4088762998580933E-2</v>
      </c>
      <c r="DL38" s="78">
        <v>-0.1499323695898056</v>
      </c>
      <c r="DM38" s="78">
        <v>-0.16429632902145386</v>
      </c>
      <c r="DN38" s="78">
        <v>-0.12787748873233795</v>
      </c>
      <c r="DO38" s="78">
        <v>8.8499404489994049E-2</v>
      </c>
      <c r="DP38" s="78">
        <v>0.19335258007049561</v>
      </c>
      <c r="DQ38" s="78">
        <v>0.23513300716876984</v>
      </c>
      <c r="DR38" s="78">
        <v>0.19019030034542084</v>
      </c>
      <c r="DS38" s="78">
        <v>0.30519929528236389</v>
      </c>
      <c r="DT38" s="78">
        <v>0.42035984992980957</v>
      </c>
      <c r="DU38" s="78">
        <v>0.19326092302799225</v>
      </c>
      <c r="DV38" s="78">
        <v>9.2438109219074249E-2</v>
      </c>
      <c r="DW38" s="78">
        <v>0.19057658314704895</v>
      </c>
      <c r="DX38" s="78">
        <v>0.29813852906227112</v>
      </c>
      <c r="DY38" s="78">
        <v>-3.3361613750457764E-2</v>
      </c>
      <c r="DZ38" s="78">
        <v>0.12015426158905029</v>
      </c>
      <c r="EA38" s="78">
        <v>0.26913833618164063</v>
      </c>
      <c r="EB38" s="78">
        <v>0.1354847252368927</v>
      </c>
      <c r="EC38" s="78">
        <v>0.1677972674369812</v>
      </c>
      <c r="ED38" s="78">
        <v>0.18312570452690125</v>
      </c>
      <c r="EE38" s="78">
        <v>0.21337983012199402</v>
      </c>
      <c r="EF38" s="78">
        <v>0.16508083045482635</v>
      </c>
      <c r="EG38" s="78">
        <v>8.4398658946156502E-3</v>
      </c>
      <c r="EH38" s="78">
        <v>-1.1356225237250328E-2</v>
      </c>
      <c r="EI38" s="78">
        <v>9.7017697989940643E-3</v>
      </c>
      <c r="EJ38" s="78">
        <v>-5.2419811487197876E-2</v>
      </c>
      <c r="EK38" s="78">
        <v>-6.3683539628982544E-2</v>
      </c>
      <c r="EL38" s="78">
        <v>-2.5045942515134811E-2</v>
      </c>
      <c r="EM38" s="78">
        <v>0.19751478731632233</v>
      </c>
      <c r="EN38" s="78">
        <v>0.30252128839492798</v>
      </c>
      <c r="EO38" s="78">
        <v>0.33843696117401123</v>
      </c>
      <c r="EP38" s="78">
        <v>0.29453733563423157</v>
      </c>
      <c r="EQ38" s="78">
        <v>0.42061883211135864</v>
      </c>
      <c r="ER38" s="78">
        <v>0.55051630735397339</v>
      </c>
      <c r="ES38" s="78">
        <v>0.32907292246818542</v>
      </c>
      <c r="ET38" s="78">
        <v>0.22866852581501007</v>
      </c>
      <c r="EU38" s="78">
        <v>0.3332347571849823</v>
      </c>
      <c r="EV38" s="78">
        <v>0.44895228743553162</v>
      </c>
      <c r="EW38" s="78">
        <v>54.890155792236328</v>
      </c>
      <c r="EX38" s="78">
        <v>54.248622894287109</v>
      </c>
      <c r="EY38" s="78">
        <v>53.646705627441406</v>
      </c>
      <c r="EZ38" s="78">
        <v>52.925079345703125</v>
      </c>
      <c r="FA38" s="78">
        <v>52.341697692871094</v>
      </c>
      <c r="FB38" s="78">
        <v>51.843563079833984</v>
      </c>
      <c r="FC38" s="78">
        <v>51.418300628662109</v>
      </c>
      <c r="FD38" s="78">
        <v>51.948329925537109</v>
      </c>
      <c r="FE38" s="78">
        <v>54.868198394775391</v>
      </c>
      <c r="FF38" s="78">
        <v>57.677871704101563</v>
      </c>
      <c r="FG38" s="78">
        <v>60.382682800292969</v>
      </c>
      <c r="FH38" s="78">
        <v>63.003265380859375</v>
      </c>
      <c r="FI38" s="78">
        <v>65.375732421875</v>
      </c>
      <c r="FJ38" s="78">
        <v>67.055023193359375</v>
      </c>
      <c r="FK38" s="78">
        <v>68.164947509765625</v>
      </c>
      <c r="FL38" s="78">
        <v>68.665031433105469</v>
      </c>
      <c r="FM38" s="78">
        <v>68.181556701660156</v>
      </c>
      <c r="FN38" s="78">
        <v>66.658805847167969</v>
      </c>
      <c r="FO38" s="78">
        <v>64.635704040527344</v>
      </c>
      <c r="FP38" s="78">
        <v>61.752632141113281</v>
      </c>
      <c r="FQ38" s="78">
        <v>59.310840606689453</v>
      </c>
      <c r="FR38" s="78">
        <v>57.990142822265625</v>
      </c>
      <c r="FS38" s="78">
        <v>56.927440643310547</v>
      </c>
      <c r="FT38" s="78">
        <v>55.947280883789063</v>
      </c>
      <c r="FU38" s="78">
        <v>6.8641379475593567E-2</v>
      </c>
      <c r="FV38" s="78">
        <v>0.11827638745307922</v>
      </c>
      <c r="FW38" s="78">
        <v>8.2164108753204346E-2</v>
      </c>
      <c r="FX38" s="78">
        <v>0.12928272783756256</v>
      </c>
      <c r="FY38" s="78">
        <v>263.5</v>
      </c>
      <c r="FZ38" s="78">
        <v>1</v>
      </c>
    </row>
    <row r="39" spans="1:182" x14ac:dyDescent="0.2">
      <c r="A39" t="s">
        <v>186</v>
      </c>
      <c r="B39" t="s">
        <v>245</v>
      </c>
      <c r="C39" t="s">
        <v>2</v>
      </c>
      <c r="D39" t="s">
        <v>202</v>
      </c>
      <c r="E39" t="s">
        <v>205</v>
      </c>
      <c r="F39" t="s">
        <v>179</v>
      </c>
      <c r="G39" t="s">
        <v>1</v>
      </c>
      <c r="H39" s="78">
        <v>96</v>
      </c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>
        <v>2.8688134625554085E-3</v>
      </c>
      <c r="FY39" s="78">
        <v>7.3636364936828613</v>
      </c>
      <c r="FZ39" s="78">
        <v>0</v>
      </c>
    </row>
    <row r="40" spans="1:182" x14ac:dyDescent="0.2">
      <c r="A40" t="s">
        <v>186</v>
      </c>
      <c r="B40" t="s">
        <v>245</v>
      </c>
      <c r="C40" t="s">
        <v>2</v>
      </c>
      <c r="D40" t="s">
        <v>202</v>
      </c>
      <c r="E40" t="s">
        <v>205</v>
      </c>
      <c r="F40" t="s">
        <v>180</v>
      </c>
      <c r="G40" t="s">
        <v>1</v>
      </c>
      <c r="H40" s="78">
        <v>58</v>
      </c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>
        <v>1.671303529292345E-3</v>
      </c>
      <c r="FY40" s="78">
        <v>3</v>
      </c>
      <c r="FZ40" s="78">
        <v>0</v>
      </c>
    </row>
    <row r="41" spans="1:182" x14ac:dyDescent="0.2">
      <c r="A41" t="s">
        <v>186</v>
      </c>
      <c r="B41" t="s">
        <v>245</v>
      </c>
      <c r="C41" t="s">
        <v>2</v>
      </c>
      <c r="D41" t="s">
        <v>202</v>
      </c>
      <c r="E41" t="s">
        <v>205</v>
      </c>
      <c r="F41" t="s">
        <v>181</v>
      </c>
      <c r="G41" t="s">
        <v>1</v>
      </c>
      <c r="H41" s="78">
        <v>17</v>
      </c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>
        <v>4.4158901437185705E-4</v>
      </c>
      <c r="FY41" s="78">
        <v>0</v>
      </c>
      <c r="FZ41" s="78">
        <v>0</v>
      </c>
    </row>
    <row r="42" spans="1:182" x14ac:dyDescent="0.2">
      <c r="A42" t="s">
        <v>186</v>
      </c>
      <c r="B42" t="s">
        <v>245</v>
      </c>
      <c r="C42" t="s">
        <v>2</v>
      </c>
      <c r="D42" t="s">
        <v>202</v>
      </c>
      <c r="E42" t="s">
        <v>205</v>
      </c>
      <c r="F42" t="s">
        <v>182</v>
      </c>
      <c r="G42" t="s">
        <v>1</v>
      </c>
      <c r="H42" s="78">
        <v>541</v>
      </c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>
        <v>1.7052704468369484E-2</v>
      </c>
      <c r="FY42" s="78">
        <v>36.409091949462891</v>
      </c>
      <c r="FZ42" s="78">
        <v>0</v>
      </c>
    </row>
    <row r="43" spans="1:182" x14ac:dyDescent="0.2">
      <c r="A43" t="s">
        <v>186</v>
      </c>
      <c r="B43" t="s">
        <v>245</v>
      </c>
      <c r="C43" t="s">
        <v>2</v>
      </c>
      <c r="D43" t="s">
        <v>202</v>
      </c>
      <c r="E43" t="s">
        <v>205</v>
      </c>
      <c r="F43" t="s">
        <v>183</v>
      </c>
      <c r="G43" t="s">
        <v>1</v>
      </c>
      <c r="H43" s="78">
        <v>578</v>
      </c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>
        <v>1.8003184348344803E-2</v>
      </c>
      <c r="FY43" s="78">
        <v>11.272727012634277</v>
      </c>
      <c r="FZ43" s="78">
        <v>0</v>
      </c>
    </row>
    <row r="44" spans="1:182" x14ac:dyDescent="0.2">
      <c r="A44" t="s">
        <v>186</v>
      </c>
      <c r="B44" t="s">
        <v>245</v>
      </c>
      <c r="C44" t="s">
        <v>2</v>
      </c>
      <c r="D44" t="s">
        <v>202</v>
      </c>
      <c r="E44" t="s">
        <v>205</v>
      </c>
      <c r="F44" t="s">
        <v>184</v>
      </c>
      <c r="G44" t="s">
        <v>1</v>
      </c>
      <c r="H44" s="78">
        <v>185</v>
      </c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>
        <v>5.7523963041603565E-3</v>
      </c>
      <c r="FY44" s="78">
        <v>13</v>
      </c>
      <c r="FZ44" s="78">
        <v>0</v>
      </c>
    </row>
    <row r="45" spans="1:182" x14ac:dyDescent="0.2">
      <c r="A45" t="s">
        <v>186</v>
      </c>
      <c r="B45" t="s">
        <v>245</v>
      </c>
      <c r="C45" t="s">
        <v>2</v>
      </c>
      <c r="D45" t="s">
        <v>202</v>
      </c>
      <c r="E45" t="s">
        <v>205</v>
      </c>
      <c r="F45" t="s">
        <v>185</v>
      </c>
      <c r="G45" t="s">
        <v>1</v>
      </c>
      <c r="H45" s="78">
        <v>45</v>
      </c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>
        <v>1.3087572297081351E-3</v>
      </c>
      <c r="FY45" s="78">
        <v>6.3636364936828613</v>
      </c>
      <c r="FZ45" s="78">
        <v>0</v>
      </c>
    </row>
    <row r="46" spans="1:182" x14ac:dyDescent="0.2">
      <c r="A46" t="s">
        <v>186</v>
      </c>
      <c r="B46" t="s">
        <v>245</v>
      </c>
      <c r="C46" t="s">
        <v>2</v>
      </c>
      <c r="D46" t="s">
        <v>202</v>
      </c>
      <c r="E46" t="s">
        <v>206</v>
      </c>
      <c r="F46" t="s">
        <v>1</v>
      </c>
      <c r="G46" t="s">
        <v>198</v>
      </c>
      <c r="H46" s="78">
        <v>5329</v>
      </c>
      <c r="I46" s="78">
        <v>4.5558862686157227</v>
      </c>
      <c r="J46" s="78">
        <v>4.4965939521789551</v>
      </c>
      <c r="K46" s="78">
        <v>4.314061164855957</v>
      </c>
      <c r="L46" s="78">
        <v>3.9614832401275635</v>
      </c>
      <c r="M46" s="78">
        <v>3.7411379814147949</v>
      </c>
      <c r="N46" s="78">
        <v>3.5264842510223389</v>
      </c>
      <c r="O46" s="78">
        <v>3.6215724945068359</v>
      </c>
      <c r="P46" s="78">
        <v>3.9554846286773682</v>
      </c>
      <c r="Q46" s="78">
        <v>4.2446660995483398</v>
      </c>
      <c r="R46" s="78">
        <v>4.4966645240783691</v>
      </c>
      <c r="S46" s="78">
        <v>4.6683449745178223</v>
      </c>
      <c r="T46" s="78">
        <v>4.8918566703796387</v>
      </c>
      <c r="U46" s="78">
        <v>5.2937517166137695</v>
      </c>
      <c r="V46" s="78">
        <v>5.597078800201416</v>
      </c>
      <c r="W46" s="78">
        <v>5.6163067817687988</v>
      </c>
      <c r="X46" s="78">
        <v>5.6574163436889648</v>
      </c>
      <c r="Y46" s="78">
        <v>5.9774684906005859</v>
      </c>
      <c r="Z46" s="78">
        <v>6.5530548095703125</v>
      </c>
      <c r="AA46" s="78">
        <v>6.7063026428222656</v>
      </c>
      <c r="AB46" s="78">
        <v>6.3585638999938965</v>
      </c>
      <c r="AC46" s="78">
        <v>6.2653131484985352</v>
      </c>
      <c r="AD46" s="78">
        <v>5.9414410591125488</v>
      </c>
      <c r="AE46" s="78">
        <v>5.2572088241577148</v>
      </c>
      <c r="AF46" s="78">
        <v>4.6020255088806152</v>
      </c>
      <c r="AG46" s="78">
        <v>-0.87626552581787109</v>
      </c>
      <c r="AH46" s="78">
        <v>-0.71480989456176758</v>
      </c>
      <c r="AI46" s="78">
        <v>-0.37005463242530823</v>
      </c>
      <c r="AJ46" s="78">
        <v>-0.34180644154548645</v>
      </c>
      <c r="AK46" s="78">
        <v>-0.16233178973197937</v>
      </c>
      <c r="AL46" s="78">
        <v>-7.321321964263916E-2</v>
      </c>
      <c r="AM46" s="78">
        <v>-6.7404665052890778E-2</v>
      </c>
      <c r="AN46" s="78">
        <v>-0.14950603246688843</v>
      </c>
      <c r="AO46" s="78">
        <v>-0.29777488112449646</v>
      </c>
      <c r="AP46" s="78">
        <v>-0.35307949781417847</v>
      </c>
      <c r="AQ46" s="78">
        <v>-0.35249036550521851</v>
      </c>
      <c r="AR46" s="78">
        <v>-0.46023136377334595</v>
      </c>
      <c r="AS46" s="78">
        <v>-0.2840004563331604</v>
      </c>
      <c r="AT46" s="78">
        <v>7.642287015914917E-2</v>
      </c>
      <c r="AU46" s="78">
        <v>0.26921126246452332</v>
      </c>
      <c r="AV46" s="78">
        <v>0.53343623876571655</v>
      </c>
      <c r="AW46" s="78">
        <v>0.62745523452758789</v>
      </c>
      <c r="AX46" s="78">
        <v>0.75670748949050903</v>
      </c>
      <c r="AY46" s="78">
        <v>0.74851328134536743</v>
      </c>
      <c r="AZ46" s="78">
        <v>0.45993015170097351</v>
      </c>
      <c r="BA46" s="78">
        <v>0.16641756892204285</v>
      </c>
      <c r="BB46" s="78">
        <v>1.735711470246315E-2</v>
      </c>
      <c r="BC46" s="78">
        <v>-6.120261549949646E-2</v>
      </c>
      <c r="BD46" s="78">
        <v>-0.20444615185260773</v>
      </c>
      <c r="BE46" s="78">
        <v>-0.67017686367034912</v>
      </c>
      <c r="BF46" s="78">
        <v>-0.53899019956588745</v>
      </c>
      <c r="BG46" s="78">
        <v>-0.2150321900844574</v>
      </c>
      <c r="BH46" s="78">
        <v>-0.19400030374526978</v>
      </c>
      <c r="BI46" s="78">
        <v>-3.550521656870842E-2</v>
      </c>
      <c r="BJ46" s="78">
        <v>3.5318393260240555E-2</v>
      </c>
      <c r="BK46" s="78">
        <v>4.6517923474311829E-2</v>
      </c>
      <c r="BL46" s="78">
        <v>-5.3458675742149353E-2</v>
      </c>
      <c r="BM46" s="78">
        <v>-0.1863761842250824</v>
      </c>
      <c r="BN46" s="78">
        <v>-0.24255749583244324</v>
      </c>
      <c r="BO46" s="78">
        <v>-0.24468415975570679</v>
      </c>
      <c r="BP46" s="78">
        <v>-0.34811773896217346</v>
      </c>
      <c r="BQ46" s="78">
        <v>-0.16988456249237061</v>
      </c>
      <c r="BR46" s="78">
        <v>0.20054413378238678</v>
      </c>
      <c r="BS46" s="78">
        <v>0.40257596969604492</v>
      </c>
      <c r="BT46" s="78">
        <v>0.67276763916015625</v>
      </c>
      <c r="BU46" s="78">
        <v>0.76510047912597656</v>
      </c>
      <c r="BV46" s="78">
        <v>0.90591371059417725</v>
      </c>
      <c r="BW46" s="78">
        <v>0.90610140562057495</v>
      </c>
      <c r="BX46" s="78">
        <v>0.62058264017105103</v>
      </c>
      <c r="BY46" s="78">
        <v>0.32122570276260376</v>
      </c>
      <c r="BZ46" s="78">
        <v>0.17444035410881042</v>
      </c>
      <c r="CA46" s="78">
        <v>0.10885094106197357</v>
      </c>
      <c r="CB46" s="78">
        <v>-1.9979445263743401E-2</v>
      </c>
      <c r="CC46" s="78">
        <v>-0.52744048833847046</v>
      </c>
      <c r="CD46" s="78">
        <v>-0.41721799969673157</v>
      </c>
      <c r="CE46" s="78">
        <v>-0.10766413062810898</v>
      </c>
      <c r="CF46" s="78">
        <v>-9.1630205512046814E-2</v>
      </c>
      <c r="CG46" s="78">
        <v>5.2334479987621307E-2</v>
      </c>
      <c r="CH46" s="78">
        <v>0.11048705875873566</v>
      </c>
      <c r="CI46" s="78">
        <v>0.12542036175727844</v>
      </c>
      <c r="CJ46" s="78">
        <v>1.3063427992165089E-2</v>
      </c>
      <c r="CK46" s="78">
        <v>-0.10922180116176605</v>
      </c>
      <c r="CL46" s="78">
        <v>-0.16601027548313141</v>
      </c>
      <c r="CM46" s="78">
        <v>-0.17001789808273315</v>
      </c>
      <c r="CN46" s="78">
        <v>-0.27046817541122437</v>
      </c>
      <c r="CO46" s="78">
        <v>-9.0848229825496674E-2</v>
      </c>
      <c r="CP46" s="78">
        <v>0.28651013970375061</v>
      </c>
      <c r="CQ46" s="78">
        <v>0.49494397640228271</v>
      </c>
      <c r="CR46" s="78">
        <v>0.76926815509796143</v>
      </c>
      <c r="CS46" s="78">
        <v>0.86043316125869751</v>
      </c>
      <c r="CT46" s="78">
        <v>1.0092535018920898</v>
      </c>
      <c r="CU46" s="78">
        <v>1.0152465105056763</v>
      </c>
      <c r="CV46" s="78">
        <v>0.73185008764266968</v>
      </c>
      <c r="CW46" s="78">
        <v>0.42844536900520325</v>
      </c>
      <c r="CX46" s="78">
        <v>0.28323572874069214</v>
      </c>
      <c r="CY46" s="78">
        <v>0.22662951052188873</v>
      </c>
      <c r="CZ46" s="78">
        <v>0.10778163373470306</v>
      </c>
      <c r="DA46" s="78">
        <v>-0.3847041130065918</v>
      </c>
      <c r="DB46" s="78">
        <v>-0.29544579982757568</v>
      </c>
      <c r="DC46" s="78">
        <v>-2.9606861062347889E-4</v>
      </c>
      <c r="DD46" s="78">
        <v>1.0739886201918125E-2</v>
      </c>
      <c r="DE46" s="78">
        <v>0.14017418026924133</v>
      </c>
      <c r="DF46" s="78">
        <v>0.18565572798252106</v>
      </c>
      <c r="DG46" s="78">
        <v>0.20432280004024506</v>
      </c>
      <c r="DH46" s="78">
        <v>7.9585529863834381E-2</v>
      </c>
      <c r="DI46" s="78">
        <v>-3.2067414373159409E-2</v>
      </c>
      <c r="DJ46" s="78">
        <v>-8.9463062584400177E-2</v>
      </c>
      <c r="DK46" s="78">
        <v>-9.5351636409759521E-2</v>
      </c>
      <c r="DL46" s="78">
        <v>-0.19281862676143646</v>
      </c>
      <c r="DM46" s="78">
        <v>-1.1811902746558189E-2</v>
      </c>
      <c r="DN46" s="78">
        <v>0.37247616052627563</v>
      </c>
      <c r="DO46" s="78">
        <v>0.58731198310852051</v>
      </c>
      <c r="DP46" s="78">
        <v>0.8657686710357666</v>
      </c>
      <c r="DQ46" s="78">
        <v>0.95576584339141846</v>
      </c>
      <c r="DR46" s="78">
        <v>1.1125932931900024</v>
      </c>
      <c r="DS46" s="78">
        <v>1.1243915557861328</v>
      </c>
      <c r="DT46" s="78">
        <v>0.84311753511428833</v>
      </c>
      <c r="DU46" s="78">
        <v>0.53566503524780273</v>
      </c>
      <c r="DV46" s="78">
        <v>0.39203110337257385</v>
      </c>
      <c r="DW46" s="78">
        <v>0.34440809488296509</v>
      </c>
      <c r="DX46" s="78">
        <v>0.23554271459579468</v>
      </c>
      <c r="DY46" s="78">
        <v>-0.17861543595790863</v>
      </c>
      <c r="DZ46" s="78">
        <v>-0.11962609738111496</v>
      </c>
      <c r="EA46" s="78">
        <v>0.15472635626792908</v>
      </c>
      <c r="EB46" s="78">
        <v>0.15854604542255402</v>
      </c>
      <c r="EC46" s="78">
        <v>0.26700076460838318</v>
      </c>
      <c r="ED46" s="78">
        <v>0.29418733716011047</v>
      </c>
      <c r="EE46" s="78">
        <v>0.31824538111686707</v>
      </c>
      <c r="EF46" s="78">
        <v>0.17563287913799286</v>
      </c>
      <c r="EG46" s="78">
        <v>7.9331271350383759E-2</v>
      </c>
      <c r="EH46" s="78">
        <v>2.1058956161141396E-2</v>
      </c>
      <c r="EI46" s="78">
        <v>1.2454584240913391E-2</v>
      </c>
      <c r="EJ46" s="78">
        <v>-8.0705001950263977E-2</v>
      </c>
      <c r="EK46" s="78">
        <v>0.10230400413274765</v>
      </c>
      <c r="EL46" s="78">
        <v>0.49659740924835205</v>
      </c>
      <c r="EM46" s="78">
        <v>0.7206767201423645</v>
      </c>
      <c r="EN46" s="78">
        <v>1.0051000118255615</v>
      </c>
      <c r="EO46" s="78">
        <v>1.0934110879898071</v>
      </c>
      <c r="EP46" s="78">
        <v>1.2617995738983154</v>
      </c>
      <c r="EQ46" s="78">
        <v>1.2819797992706299</v>
      </c>
      <c r="ER46" s="78">
        <v>1.0037699937820435</v>
      </c>
      <c r="ES46" s="78">
        <v>0.69047319889068604</v>
      </c>
      <c r="ET46" s="78">
        <v>0.54911434650421143</v>
      </c>
      <c r="EU46" s="78">
        <v>0.51446163654327393</v>
      </c>
      <c r="EV46" s="78">
        <v>0.42000943422317505</v>
      </c>
      <c r="EW46" s="78">
        <v>60.357875823974609</v>
      </c>
      <c r="EX46" s="78">
        <v>59.156547546386719</v>
      </c>
      <c r="EY46" s="78">
        <v>58.203445434570313</v>
      </c>
      <c r="EZ46" s="78">
        <v>57.377754211425781</v>
      </c>
      <c r="FA46" s="78">
        <v>56.724021911621094</v>
      </c>
      <c r="FB46" s="78">
        <v>56.108352661132813</v>
      </c>
      <c r="FC46" s="78">
        <v>55.615436553955078</v>
      </c>
      <c r="FD46" s="78">
        <v>57.959232330322266</v>
      </c>
      <c r="FE46" s="78">
        <v>61.504325866699219</v>
      </c>
      <c r="FF46" s="78">
        <v>65.010017395019531</v>
      </c>
      <c r="FG46" s="78">
        <v>68.225242614746094</v>
      </c>
      <c r="FH46" s="78">
        <v>71.239311218261719</v>
      </c>
      <c r="FI46" s="78">
        <v>74.343879699707031</v>
      </c>
      <c r="FJ46" s="78">
        <v>76.676925659179688</v>
      </c>
      <c r="FK46" s="78">
        <v>78.50567626953125</v>
      </c>
      <c r="FL46" s="78">
        <v>79.085029602050781</v>
      </c>
      <c r="FM46" s="78">
        <v>78.985610961914063</v>
      </c>
      <c r="FN46" s="78">
        <v>77.27069091796875</v>
      </c>
      <c r="FO46" s="78">
        <v>74.894432067871094</v>
      </c>
      <c r="FP46" s="78">
        <v>71.421951293945313</v>
      </c>
      <c r="FQ46" s="78">
        <v>67.192214965820313</v>
      </c>
      <c r="FR46" s="78">
        <v>64.685333251953125</v>
      </c>
      <c r="FS46" s="78">
        <v>63.002330780029297</v>
      </c>
      <c r="FT46" s="78">
        <v>61.581062316894531</v>
      </c>
      <c r="FU46" s="78">
        <v>8.6043506860733032E-2</v>
      </c>
      <c r="FV46" s="78">
        <v>0.1665940135717392</v>
      </c>
      <c r="FW46" s="78">
        <v>8.8464975357055664E-2</v>
      </c>
      <c r="FX46" s="78">
        <v>0.15463212132453918</v>
      </c>
      <c r="FY46" s="78">
        <v>344.64999389648438</v>
      </c>
      <c r="FZ46" s="78">
        <v>1</v>
      </c>
    </row>
    <row r="47" spans="1:182" x14ac:dyDescent="0.2">
      <c r="A47" t="s">
        <v>186</v>
      </c>
      <c r="B47" t="s">
        <v>245</v>
      </c>
      <c r="C47" t="s">
        <v>2</v>
      </c>
      <c r="D47" t="s">
        <v>202</v>
      </c>
      <c r="E47" t="s">
        <v>206</v>
      </c>
      <c r="F47" t="s">
        <v>1</v>
      </c>
      <c r="G47" t="s">
        <v>200</v>
      </c>
      <c r="H47" s="78">
        <v>183</v>
      </c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>
        <v>4.2415778152644634E-3</v>
      </c>
      <c r="FY47" s="78">
        <v>23.149999618530273</v>
      </c>
      <c r="FZ47" s="78">
        <v>0</v>
      </c>
    </row>
    <row r="48" spans="1:182" x14ac:dyDescent="0.2">
      <c r="A48" t="s">
        <v>186</v>
      </c>
      <c r="B48" t="s">
        <v>245</v>
      </c>
      <c r="C48" t="s">
        <v>2</v>
      </c>
      <c r="D48" t="s">
        <v>202</v>
      </c>
      <c r="E48" t="s">
        <v>206</v>
      </c>
      <c r="F48" t="s">
        <v>1</v>
      </c>
      <c r="G48" t="s">
        <v>1</v>
      </c>
      <c r="H48" s="78">
        <v>5512</v>
      </c>
      <c r="I48" s="78">
        <v>4.7515573501586914</v>
      </c>
      <c r="J48" s="78">
        <v>4.704434871673584</v>
      </c>
      <c r="K48" s="78">
        <v>4.5315976142883301</v>
      </c>
      <c r="L48" s="78">
        <v>4.1411662101745605</v>
      </c>
      <c r="M48" s="78">
        <v>3.9053618907928467</v>
      </c>
      <c r="N48" s="78">
        <v>3.6759727001190186</v>
      </c>
      <c r="O48" s="78">
        <v>3.7615330219268799</v>
      </c>
      <c r="P48" s="78">
        <v>4.0712223052978516</v>
      </c>
      <c r="Q48" s="78">
        <v>4.3604741096496582</v>
      </c>
      <c r="R48" s="78">
        <v>4.6192998886108398</v>
      </c>
      <c r="S48" s="78">
        <v>4.7920374870300293</v>
      </c>
      <c r="T48" s="78">
        <v>5.0308599472045898</v>
      </c>
      <c r="U48" s="78">
        <v>5.4582147598266602</v>
      </c>
      <c r="V48" s="78">
        <v>5.7775049209594727</v>
      </c>
      <c r="W48" s="78">
        <v>5.8149471282958984</v>
      </c>
      <c r="X48" s="78">
        <v>5.8694882392883301</v>
      </c>
      <c r="Y48" s="78">
        <v>6.1984519958496094</v>
      </c>
      <c r="Z48" s="78">
        <v>6.7849206924438477</v>
      </c>
      <c r="AA48" s="78">
        <v>6.9348573684692383</v>
      </c>
      <c r="AB48" s="78">
        <v>6.5802183151245117</v>
      </c>
      <c r="AC48" s="78">
        <v>6.489008903503418</v>
      </c>
      <c r="AD48" s="78">
        <v>6.1572432518005371</v>
      </c>
      <c r="AE48" s="78">
        <v>5.4573197364807129</v>
      </c>
      <c r="AF48" s="78">
        <v>4.7761979103088379</v>
      </c>
      <c r="AG48" s="78">
        <v>-0.89450925588607788</v>
      </c>
      <c r="AH48" s="78">
        <v>-0.72924929857254028</v>
      </c>
      <c r="AI48" s="78">
        <v>-0.37385055422782898</v>
      </c>
      <c r="AJ48" s="78">
        <v>-0.34504717588424683</v>
      </c>
      <c r="AK48" s="78">
        <v>-0.16061533987522125</v>
      </c>
      <c r="AL48" s="78">
        <v>-6.9488152861595154E-2</v>
      </c>
      <c r="AM48" s="78">
        <v>-6.3170209527015686E-2</v>
      </c>
      <c r="AN48" s="78">
        <v>-0.149118572473526</v>
      </c>
      <c r="AO48" s="78">
        <v>-0.30159652233123779</v>
      </c>
      <c r="AP48" s="78">
        <v>-0.35885071754455566</v>
      </c>
      <c r="AQ48" s="78">
        <v>-0.35839748382568359</v>
      </c>
      <c r="AR48" s="78">
        <v>-0.46959072351455688</v>
      </c>
      <c r="AS48" s="78">
        <v>-0.28719288110733032</v>
      </c>
      <c r="AT48" s="78">
        <v>8.6182728409767151E-2</v>
      </c>
      <c r="AU48" s="78">
        <v>0.28612291812896729</v>
      </c>
      <c r="AV48" s="78">
        <v>0.559764564037323</v>
      </c>
      <c r="AW48" s="78">
        <v>0.65691524744033813</v>
      </c>
      <c r="AX48" s="78">
        <v>0.79127055406570435</v>
      </c>
      <c r="AY48" s="78">
        <v>0.78327685594558716</v>
      </c>
      <c r="AZ48" s="78">
        <v>0.48495987057685852</v>
      </c>
      <c r="BA48" s="78">
        <v>0.1810319721698761</v>
      </c>
      <c r="BB48" s="78">
        <v>2.6983512565493584E-2</v>
      </c>
      <c r="BC48" s="78">
        <v>-5.3528331220149994E-2</v>
      </c>
      <c r="BD48" s="78">
        <v>-0.2008623331785202</v>
      </c>
      <c r="BE48" s="78">
        <v>-0.6883431077003479</v>
      </c>
      <c r="BF48" s="78">
        <v>-0.55336344242095947</v>
      </c>
      <c r="BG48" s="78">
        <v>-0.21876980364322662</v>
      </c>
      <c r="BH48" s="78">
        <v>-0.19718542695045471</v>
      </c>
      <c r="BI48" s="78">
        <v>-3.3741068094968796E-2</v>
      </c>
      <c r="BJ48" s="78">
        <v>3.9084281772375107E-2</v>
      </c>
      <c r="BK48" s="78">
        <v>5.0795231014490128E-2</v>
      </c>
      <c r="BL48" s="78">
        <v>-5.3035091608762741E-2</v>
      </c>
      <c r="BM48" s="78">
        <v>-0.19015592336654663</v>
      </c>
      <c r="BN48" s="78">
        <v>-0.2482871413230896</v>
      </c>
      <c r="BO48" s="78">
        <v>-0.25055071711540222</v>
      </c>
      <c r="BP48" s="78">
        <v>-0.35743492841720581</v>
      </c>
      <c r="BQ48" s="78">
        <v>-0.17303405702114105</v>
      </c>
      <c r="BR48" s="78">
        <v>0.21035067737102509</v>
      </c>
      <c r="BS48" s="78">
        <v>0.41953778266906738</v>
      </c>
      <c r="BT48" s="78">
        <v>0.69914835691452026</v>
      </c>
      <c r="BU48" s="78">
        <v>0.79461222887039185</v>
      </c>
      <c r="BV48" s="78">
        <v>0.94053292274475098</v>
      </c>
      <c r="BW48" s="78">
        <v>0.94092434644699097</v>
      </c>
      <c r="BX48" s="78">
        <v>0.64567279815673828</v>
      </c>
      <c r="BY48" s="78">
        <v>0.33589833974838257</v>
      </c>
      <c r="BZ48" s="78">
        <v>0.18412584066390991</v>
      </c>
      <c r="CA48" s="78">
        <v>0.11658918857574463</v>
      </c>
      <c r="CB48" s="78">
        <v>-1.6326239332556725E-2</v>
      </c>
      <c r="CC48" s="78">
        <v>-0.54555302858352661</v>
      </c>
      <c r="CD48" s="78">
        <v>-0.4315454363822937</v>
      </c>
      <c r="CE48" s="78">
        <v>-0.11136136204004288</v>
      </c>
      <c r="CF48" s="78">
        <v>-9.4776824116706848E-2</v>
      </c>
      <c r="CG48" s="78">
        <v>5.413166806101799E-2</v>
      </c>
      <c r="CH48" s="78">
        <v>0.11428122222423553</v>
      </c>
      <c r="CI48" s="78">
        <v>0.12972734868526459</v>
      </c>
      <c r="CJ48" s="78">
        <v>1.3512031175196171E-2</v>
      </c>
      <c r="CK48" s="78">
        <v>-0.11297252029180527</v>
      </c>
      <c r="CL48" s="78">
        <v>-0.17171113193035126</v>
      </c>
      <c r="CM48" s="78">
        <v>-0.17585638165473938</v>
      </c>
      <c r="CN48" s="78">
        <v>-0.27975615859031677</v>
      </c>
      <c r="CO48" s="78">
        <v>-9.3967996537685394E-2</v>
      </c>
      <c r="CP48" s="78">
        <v>0.29634901881217957</v>
      </c>
      <c r="CQ48" s="78">
        <v>0.51194053888320923</v>
      </c>
      <c r="CR48" s="78">
        <v>0.79568517208099365</v>
      </c>
      <c r="CS48" s="78">
        <v>0.88998079299926758</v>
      </c>
      <c r="CT48" s="78">
        <v>1.0439115762710571</v>
      </c>
      <c r="CU48" s="78">
        <v>1.0501104593276978</v>
      </c>
      <c r="CV48" s="78">
        <v>0.75698208808898926</v>
      </c>
      <c r="CW48" s="78">
        <v>0.44315832853317261</v>
      </c>
      <c r="CX48" s="78">
        <v>0.29296213388442993</v>
      </c>
      <c r="CY48" s="78">
        <v>0.2344120591878891</v>
      </c>
      <c r="CZ48" s="78">
        <v>0.1114828959107399</v>
      </c>
      <c r="DA48" s="78">
        <v>-0.40276294946670532</v>
      </c>
      <c r="DB48" s="78">
        <v>-0.30972743034362793</v>
      </c>
      <c r="DC48" s="78">
        <v>-3.9529153145849705E-3</v>
      </c>
      <c r="DD48" s="78">
        <v>7.6317721977829933E-3</v>
      </c>
      <c r="DE48" s="78">
        <v>0.14200440049171448</v>
      </c>
      <c r="DF48" s="78">
        <v>0.18947815895080566</v>
      </c>
      <c r="DG48" s="78">
        <v>0.20865947008132935</v>
      </c>
      <c r="DH48" s="78">
        <v>8.0059155821800232E-2</v>
      </c>
      <c r="DI48" s="78">
        <v>-3.5789113491773605E-2</v>
      </c>
      <c r="DJ48" s="78">
        <v>-9.5135129988193512E-2</v>
      </c>
      <c r="DK48" s="78">
        <v>-0.10116203874349594</v>
      </c>
      <c r="DL48" s="78">
        <v>-0.20207740366458893</v>
      </c>
      <c r="DM48" s="78">
        <v>-1.4901940710842609E-2</v>
      </c>
      <c r="DN48" s="78">
        <v>0.38234737515449524</v>
      </c>
      <c r="DO48" s="78">
        <v>0.60434329509735107</v>
      </c>
      <c r="DP48" s="78">
        <v>0.89222198724746704</v>
      </c>
      <c r="DQ48" s="78">
        <v>0.98534935712814331</v>
      </c>
      <c r="DR48" s="78">
        <v>1.1472902297973633</v>
      </c>
      <c r="DS48" s="78">
        <v>1.1592966318130493</v>
      </c>
      <c r="DT48" s="78">
        <v>0.86829137802124023</v>
      </c>
      <c r="DU48" s="78">
        <v>0.55041831731796265</v>
      </c>
      <c r="DV48" s="78">
        <v>0.40179842710494995</v>
      </c>
      <c r="DW48" s="78">
        <v>0.35223492980003357</v>
      </c>
      <c r="DX48" s="78">
        <v>0.23929202556610107</v>
      </c>
      <c r="DY48" s="78">
        <v>-0.19659677147865295</v>
      </c>
      <c r="DZ48" s="78">
        <v>-0.13384160399436951</v>
      </c>
      <c r="EA48" s="78">
        <v>0.15112783014774323</v>
      </c>
      <c r="EB48" s="78">
        <v>0.15549352765083313</v>
      </c>
      <c r="EC48" s="78">
        <v>0.26887866854667664</v>
      </c>
      <c r="ED48" s="78">
        <v>0.29805061221122742</v>
      </c>
      <c r="EE48" s="78">
        <v>0.32262489199638367</v>
      </c>
      <c r="EF48" s="78">
        <v>0.17614263296127319</v>
      </c>
      <c r="EG48" s="78">
        <v>7.5651474297046661E-2</v>
      </c>
      <c r="EH48" s="78">
        <v>1.5428462997078896E-2</v>
      </c>
      <c r="EI48" s="78">
        <v>6.6847344860434532E-3</v>
      </c>
      <c r="EJ48" s="78">
        <v>-8.9921608567237854E-2</v>
      </c>
      <c r="EK48" s="78">
        <v>9.9256888031959534E-2</v>
      </c>
      <c r="EL48" s="78">
        <v>0.50651532411575317</v>
      </c>
      <c r="EM48" s="78">
        <v>0.73775815963745117</v>
      </c>
      <c r="EN48" s="78">
        <v>1.0316057205200195</v>
      </c>
      <c r="EO48" s="78">
        <v>1.1230463981628418</v>
      </c>
      <c r="EP48" s="78">
        <v>1.2965526580810547</v>
      </c>
      <c r="EQ48" s="78">
        <v>1.3169440031051636</v>
      </c>
      <c r="ER48" s="78">
        <v>1.0290043354034424</v>
      </c>
      <c r="ES48" s="78">
        <v>0.7052847146987915</v>
      </c>
      <c r="ET48" s="78">
        <v>0.55894076824188232</v>
      </c>
      <c r="EU48" s="78">
        <v>0.52235245704650879</v>
      </c>
      <c r="EV48" s="78">
        <v>0.423828125</v>
      </c>
      <c r="EW48" s="78">
        <v>60.373966217041016</v>
      </c>
      <c r="EX48" s="78">
        <v>59.159786224365234</v>
      </c>
      <c r="EY48" s="78">
        <v>58.218147277832031</v>
      </c>
      <c r="EZ48" s="78">
        <v>57.413021087646484</v>
      </c>
      <c r="FA48" s="78">
        <v>56.732536315917969</v>
      </c>
      <c r="FB48" s="78">
        <v>56.134365081787109</v>
      </c>
      <c r="FC48" s="78">
        <v>55.645988464355469</v>
      </c>
      <c r="FD48" s="78">
        <v>57.977729797363281</v>
      </c>
      <c r="FE48" s="78">
        <v>61.512882232666016</v>
      </c>
      <c r="FF48" s="78">
        <v>65.020462036132813</v>
      </c>
      <c r="FG48" s="78">
        <v>68.237937927246094</v>
      </c>
      <c r="FH48" s="78">
        <v>71.242835998535156</v>
      </c>
      <c r="FI48" s="78">
        <v>74.356056213378906</v>
      </c>
      <c r="FJ48" s="78">
        <v>76.674049377441406</v>
      </c>
      <c r="FK48" s="78">
        <v>78.519386291503906</v>
      </c>
      <c r="FL48" s="78">
        <v>79.125442504882813</v>
      </c>
      <c r="FM48" s="78">
        <v>79.031463623046875</v>
      </c>
      <c r="FN48" s="78">
        <v>77.3433837890625</v>
      </c>
      <c r="FO48" s="78">
        <v>74.968154907226563</v>
      </c>
      <c r="FP48" s="78">
        <v>71.50128173828125</v>
      </c>
      <c r="FQ48" s="78">
        <v>67.272796630859375</v>
      </c>
      <c r="FR48" s="78">
        <v>64.754661560058594</v>
      </c>
      <c r="FS48" s="78">
        <v>63.067295074462891</v>
      </c>
      <c r="FT48" s="78">
        <v>61.647144317626953</v>
      </c>
      <c r="FU48" s="78">
        <v>8.6075872182846069E-2</v>
      </c>
      <c r="FV48" s="78">
        <v>0.16665667295455933</v>
      </c>
      <c r="FW48" s="78">
        <v>8.8498249650001526E-2</v>
      </c>
      <c r="FX48" s="78">
        <v>0.15469028055667877</v>
      </c>
      <c r="FY48" s="78">
        <v>367.79998779296875</v>
      </c>
      <c r="FZ48" s="78">
        <v>1</v>
      </c>
    </row>
    <row r="49" spans="1:182" x14ac:dyDescent="0.2">
      <c r="A49" t="s">
        <v>186</v>
      </c>
      <c r="B49" t="s">
        <v>245</v>
      </c>
      <c r="C49" t="s">
        <v>2</v>
      </c>
      <c r="D49" t="s">
        <v>202</v>
      </c>
      <c r="E49" t="s">
        <v>206</v>
      </c>
      <c r="F49" t="s">
        <v>178</v>
      </c>
      <c r="G49" t="s">
        <v>1</v>
      </c>
      <c r="H49" s="78">
        <v>4024</v>
      </c>
      <c r="I49" s="78">
        <v>3.4288175106048584</v>
      </c>
      <c r="J49" s="78">
        <v>3.451439380645752</v>
      </c>
      <c r="K49" s="78">
        <v>3.2879781723022461</v>
      </c>
      <c r="L49" s="78">
        <v>2.9948227405548096</v>
      </c>
      <c r="M49" s="78">
        <v>2.794607400894165</v>
      </c>
      <c r="N49" s="78">
        <v>2.6450469493865967</v>
      </c>
      <c r="O49" s="78">
        <v>2.7443785667419434</v>
      </c>
      <c r="P49" s="78">
        <v>2.9567854404449463</v>
      </c>
      <c r="Q49" s="78">
        <v>3.1923618316650391</v>
      </c>
      <c r="R49" s="78">
        <v>3.3226585388183594</v>
      </c>
      <c r="S49" s="78">
        <v>3.4975059032440186</v>
      </c>
      <c r="T49" s="78">
        <v>3.6983435153961182</v>
      </c>
      <c r="U49" s="78">
        <v>4.0159549713134766</v>
      </c>
      <c r="V49" s="78">
        <v>4.2459378242492676</v>
      </c>
      <c r="W49" s="78">
        <v>4.2481026649475098</v>
      </c>
      <c r="X49" s="78">
        <v>4.2734346389770508</v>
      </c>
      <c r="Y49" s="78">
        <v>4.4844160079956055</v>
      </c>
      <c r="Z49" s="78">
        <v>4.9022679328918457</v>
      </c>
      <c r="AA49" s="78">
        <v>5.0469446182250977</v>
      </c>
      <c r="AB49" s="78">
        <v>4.834174633026123</v>
      </c>
      <c r="AC49" s="78">
        <v>4.7656679153442383</v>
      </c>
      <c r="AD49" s="78">
        <v>4.5297727584838867</v>
      </c>
      <c r="AE49" s="78">
        <v>3.9638433456420898</v>
      </c>
      <c r="AF49" s="78">
        <v>3.4529991149902344</v>
      </c>
      <c r="AG49" s="78">
        <v>-0.74080932140350342</v>
      </c>
      <c r="AH49" s="78">
        <v>-0.6072700023651123</v>
      </c>
      <c r="AI49" s="78">
        <v>-0.33895531296730042</v>
      </c>
      <c r="AJ49" s="78">
        <v>-0.31485399603843689</v>
      </c>
      <c r="AK49" s="78">
        <v>-0.17127497494220734</v>
      </c>
      <c r="AL49" s="78">
        <v>-9.6955858170986176E-2</v>
      </c>
      <c r="AM49" s="78">
        <v>-9.4639644026756287E-2</v>
      </c>
      <c r="AN49" s="78">
        <v>-0.14977215230464935</v>
      </c>
      <c r="AO49" s="78">
        <v>-0.26762622594833374</v>
      </c>
      <c r="AP49" s="78">
        <v>-0.30905088782310486</v>
      </c>
      <c r="AQ49" s="78">
        <v>-0.30756330490112305</v>
      </c>
      <c r="AR49" s="78">
        <v>-0.39057382941246033</v>
      </c>
      <c r="AS49" s="78">
        <v>-0.25826829671859741</v>
      </c>
      <c r="AT49" s="78">
        <v>1.0050615295767784E-2</v>
      </c>
      <c r="AU49" s="78">
        <v>0.15207862854003906</v>
      </c>
      <c r="AV49" s="78">
        <v>0.3493075966835022</v>
      </c>
      <c r="AW49" s="78">
        <v>0.42094996571540833</v>
      </c>
      <c r="AX49" s="78">
        <v>0.51411110162734985</v>
      </c>
      <c r="AY49" s="78">
        <v>0.50470525026321411</v>
      </c>
      <c r="AZ49" s="78">
        <v>0.28561568260192871</v>
      </c>
      <c r="BA49" s="78">
        <v>6.6224351525306702E-2</v>
      </c>
      <c r="BB49" s="78">
        <v>-4.7206759452819824E-2</v>
      </c>
      <c r="BC49" s="78">
        <v>-0.11150830239057541</v>
      </c>
      <c r="BD49" s="78">
        <v>-0.22520747780799866</v>
      </c>
      <c r="BE49" s="78">
        <v>-0.53843873739242554</v>
      </c>
      <c r="BF49" s="78">
        <v>-0.43462225794792175</v>
      </c>
      <c r="BG49" s="78">
        <v>-0.18672966957092285</v>
      </c>
      <c r="BH49" s="78">
        <v>-0.16971442103385925</v>
      </c>
      <c r="BI49" s="78">
        <v>-4.6736497431993484E-2</v>
      </c>
      <c r="BJ49" s="78">
        <v>9.6177272498607635E-3</v>
      </c>
      <c r="BK49" s="78">
        <v>1.72276571393013E-2</v>
      </c>
      <c r="BL49" s="78">
        <v>-5.5457599461078644E-2</v>
      </c>
      <c r="BM49" s="78">
        <v>-0.15823730826377869</v>
      </c>
      <c r="BN49" s="78">
        <v>-0.20052282512187958</v>
      </c>
      <c r="BO49" s="78">
        <v>-0.20170201361179352</v>
      </c>
      <c r="BP49" s="78">
        <v>-0.28048285841941833</v>
      </c>
      <c r="BQ49" s="78">
        <v>-0.1462111622095108</v>
      </c>
      <c r="BR49" s="78">
        <v>0.1319325864315033</v>
      </c>
      <c r="BS49" s="78">
        <v>0.28303730487823486</v>
      </c>
      <c r="BT49" s="78">
        <v>0.48612529039382935</v>
      </c>
      <c r="BU49" s="78">
        <v>0.55611193180084229</v>
      </c>
      <c r="BV49" s="78">
        <v>0.66062551736831665</v>
      </c>
      <c r="BW49" s="78">
        <v>0.65945035219192505</v>
      </c>
      <c r="BX49" s="78">
        <v>0.44336983561515808</v>
      </c>
      <c r="BY49" s="78">
        <v>0.21823959052562714</v>
      </c>
      <c r="BZ49" s="78">
        <v>0.10704252868890762</v>
      </c>
      <c r="CA49" s="78">
        <v>5.5477295070886612E-2</v>
      </c>
      <c r="CB49" s="78">
        <v>-4.4068757444620132E-2</v>
      </c>
      <c r="CC49" s="78">
        <v>-0.39827746152877808</v>
      </c>
      <c r="CD49" s="78">
        <v>-0.31504696607589722</v>
      </c>
      <c r="CE49" s="78">
        <v>-8.1298641860485077E-2</v>
      </c>
      <c r="CF49" s="78">
        <v>-6.9191202521324158E-2</v>
      </c>
      <c r="CG49" s="78">
        <v>3.9518475532531738E-2</v>
      </c>
      <c r="CH49" s="78">
        <v>8.3430267870426178E-2</v>
      </c>
      <c r="CI49" s="78">
        <v>9.4706609845161438E-2</v>
      </c>
      <c r="CJ49" s="78">
        <v>9.86437126994133E-3</v>
      </c>
      <c r="CK49" s="78">
        <v>-8.2474865019321442E-2</v>
      </c>
      <c r="CL49" s="78">
        <v>-0.12535659968852997</v>
      </c>
      <c r="CM49" s="78">
        <v>-0.12838281691074371</v>
      </c>
      <c r="CN49" s="78">
        <v>-0.20423418283462524</v>
      </c>
      <c r="CO49" s="78">
        <v>-6.860072910785675E-2</v>
      </c>
      <c r="CP49" s="78">
        <v>0.21634767949581146</v>
      </c>
      <c r="CQ49" s="78">
        <v>0.37373888492584229</v>
      </c>
      <c r="CR49" s="78">
        <v>0.58088481426239014</v>
      </c>
      <c r="CS49" s="78">
        <v>0.64972472190856934</v>
      </c>
      <c r="CT49" s="78">
        <v>0.7621009349822998</v>
      </c>
      <c r="CU49" s="78">
        <v>0.76662635803222656</v>
      </c>
      <c r="CV49" s="78">
        <v>0.55262988805770874</v>
      </c>
      <c r="CW49" s="78">
        <v>0.32352489233016968</v>
      </c>
      <c r="CX49" s="78">
        <v>0.21387511491775513</v>
      </c>
      <c r="CY49" s="78">
        <v>0.17113101482391357</v>
      </c>
      <c r="CZ49" s="78">
        <v>8.1387370824813843E-2</v>
      </c>
      <c r="DA49" s="78">
        <v>-0.25811618566513062</v>
      </c>
      <c r="DB49" s="78">
        <v>-0.19547167420387268</v>
      </c>
      <c r="DC49" s="78">
        <v>2.4132383987307549E-2</v>
      </c>
      <c r="DD49" s="78">
        <v>3.1332019716501236E-2</v>
      </c>
      <c r="DE49" s="78">
        <v>0.12577344477176666</v>
      </c>
      <c r="DF49" s="78">
        <v>0.15724280476570129</v>
      </c>
      <c r="DG49" s="78">
        <v>0.17218555510044098</v>
      </c>
      <c r="DH49" s="78">
        <v>7.5186342000961304E-2</v>
      </c>
      <c r="DI49" s="78">
        <v>-6.7124259658157825E-3</v>
      </c>
      <c r="DJ49" s="78">
        <v>-5.0190381705760956E-2</v>
      </c>
      <c r="DK49" s="78">
        <v>-5.506361648440361E-2</v>
      </c>
      <c r="DL49" s="78">
        <v>-0.12798550724983215</v>
      </c>
      <c r="DM49" s="78">
        <v>9.0096965432167053E-3</v>
      </c>
      <c r="DN49" s="78">
        <v>0.30076277256011963</v>
      </c>
      <c r="DO49" s="78">
        <v>0.46444046497344971</v>
      </c>
      <c r="DP49" s="78">
        <v>0.67564433813095093</v>
      </c>
      <c r="DQ49" s="78">
        <v>0.74333751201629639</v>
      </c>
      <c r="DR49" s="78">
        <v>0.86357635259628296</v>
      </c>
      <c r="DS49" s="78">
        <v>0.87380236387252808</v>
      </c>
      <c r="DT49" s="78">
        <v>0.66188991069793701</v>
      </c>
      <c r="DU49" s="78">
        <v>0.42881017923355103</v>
      </c>
      <c r="DV49" s="78">
        <v>0.32070770859718323</v>
      </c>
      <c r="DW49" s="78">
        <v>0.28678473830223083</v>
      </c>
      <c r="DX49" s="78">
        <v>0.20684349536895752</v>
      </c>
      <c r="DY49" s="78">
        <v>-5.5745597928762436E-2</v>
      </c>
      <c r="DZ49" s="78">
        <v>-2.2823946550488472E-2</v>
      </c>
      <c r="EA49" s="78">
        <v>0.17635804414749146</v>
      </c>
      <c r="EB49" s="78">
        <v>0.17647159099578857</v>
      </c>
      <c r="EC49" s="78">
        <v>0.25031194090843201</v>
      </c>
      <c r="ED49" s="78">
        <v>0.26381638646125793</v>
      </c>
      <c r="EE49" s="78">
        <v>0.28405287861824036</v>
      </c>
      <c r="EF49" s="78">
        <v>0.16950090229511261</v>
      </c>
      <c r="EG49" s="78">
        <v>0.10267650336027145</v>
      </c>
      <c r="EH49" s="78">
        <v>5.8337699621915817E-2</v>
      </c>
      <c r="EI49" s="78">
        <v>5.0797663629055023E-2</v>
      </c>
      <c r="EJ49" s="78">
        <v>-1.7894541844725609E-2</v>
      </c>
      <c r="EK49" s="78">
        <v>0.12106682360172272</v>
      </c>
      <c r="EL49" s="78">
        <v>0.42264473438262939</v>
      </c>
      <c r="EM49" s="78">
        <v>0.59539914131164551</v>
      </c>
      <c r="EN49" s="78">
        <v>0.81246203184127808</v>
      </c>
      <c r="EO49" s="78">
        <v>0.87849944829940796</v>
      </c>
      <c r="EP49" s="78">
        <v>1.010090708732605</v>
      </c>
      <c r="EQ49" s="78">
        <v>1.0285474061965942</v>
      </c>
      <c r="ER49" s="78">
        <v>0.81964409351348877</v>
      </c>
      <c r="ES49" s="78">
        <v>0.58082544803619385</v>
      </c>
      <c r="ET49" s="78">
        <v>0.47495698928833008</v>
      </c>
      <c r="EU49" s="78">
        <v>0.45377033948898315</v>
      </c>
      <c r="EV49" s="78">
        <v>0.38798221945762634</v>
      </c>
      <c r="EW49" s="78">
        <v>60.527297973632813</v>
      </c>
      <c r="EX49" s="78">
        <v>59.339221954345703</v>
      </c>
      <c r="EY49" s="78">
        <v>58.420589447021484</v>
      </c>
      <c r="EZ49" s="78">
        <v>57.659679412841797</v>
      </c>
      <c r="FA49" s="78">
        <v>57.020790100097656</v>
      </c>
      <c r="FB49" s="78">
        <v>56.401336669921875</v>
      </c>
      <c r="FC49" s="78">
        <v>55.981876373291016</v>
      </c>
      <c r="FD49" s="78">
        <v>58.268341064453125</v>
      </c>
      <c r="FE49" s="78">
        <v>61.607349395751953</v>
      </c>
      <c r="FF49" s="78">
        <v>65.032936096191406</v>
      </c>
      <c r="FG49" s="78">
        <v>68.170036315917969</v>
      </c>
      <c r="FH49" s="78">
        <v>71.173973083496094</v>
      </c>
      <c r="FI49" s="78">
        <v>74.246673583984375</v>
      </c>
      <c r="FJ49" s="78">
        <v>76.360115051269531</v>
      </c>
      <c r="FK49" s="78">
        <v>78.125541687011719</v>
      </c>
      <c r="FL49" s="78">
        <v>78.697944641113281</v>
      </c>
      <c r="FM49" s="78">
        <v>78.454063415527344</v>
      </c>
      <c r="FN49" s="78">
        <v>76.564849853515625</v>
      </c>
      <c r="FO49" s="78">
        <v>73.935890197753906</v>
      </c>
      <c r="FP49" s="78">
        <v>70.48333740234375</v>
      </c>
      <c r="FQ49" s="78">
        <v>66.51983642578125</v>
      </c>
      <c r="FR49" s="78">
        <v>64.359825134277344</v>
      </c>
      <c r="FS49" s="78">
        <v>62.941333770751953</v>
      </c>
      <c r="FT49" s="78">
        <v>61.539772033691406</v>
      </c>
      <c r="FU49" s="78">
        <v>8.449118584394455E-2</v>
      </c>
      <c r="FV49" s="78">
        <v>0.16358847916126251</v>
      </c>
      <c r="FW49" s="78">
        <v>8.6868971586227417E-2</v>
      </c>
      <c r="FX49" s="78">
        <v>0.1518423855304718</v>
      </c>
      <c r="FY49" s="78">
        <v>283.85000610351563</v>
      </c>
      <c r="FZ49" s="78">
        <v>1</v>
      </c>
    </row>
    <row r="50" spans="1:182" x14ac:dyDescent="0.2">
      <c r="A50" t="s">
        <v>186</v>
      </c>
      <c r="B50" t="s">
        <v>245</v>
      </c>
      <c r="C50" t="s">
        <v>2</v>
      </c>
      <c r="D50" t="s">
        <v>202</v>
      </c>
      <c r="E50" t="s">
        <v>206</v>
      </c>
      <c r="F50" t="s">
        <v>179</v>
      </c>
      <c r="G50" t="s">
        <v>1</v>
      </c>
      <c r="H50" s="78">
        <v>97</v>
      </c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  <c r="DY50" s="78"/>
      <c r="DZ50" s="78"/>
      <c r="EA50" s="78"/>
      <c r="EB50" s="78"/>
      <c r="EC50" s="78"/>
      <c r="ED50" s="78"/>
      <c r="EE50" s="78"/>
      <c r="EF50" s="78"/>
      <c r="EG50" s="78"/>
      <c r="EH50" s="78"/>
      <c r="EI50" s="78"/>
      <c r="EJ50" s="78"/>
      <c r="EK50" s="78"/>
      <c r="EL50" s="78"/>
      <c r="EM50" s="78"/>
      <c r="EN50" s="78"/>
      <c r="EO50" s="78"/>
      <c r="EP50" s="78"/>
      <c r="EQ50" s="78"/>
      <c r="ER50" s="78"/>
      <c r="ES50" s="78"/>
      <c r="ET50" s="78"/>
      <c r="EU50" s="78"/>
      <c r="EV50" s="78"/>
      <c r="EW50" s="78"/>
      <c r="EX50" s="78"/>
      <c r="EY50" s="78"/>
      <c r="EZ50" s="78"/>
      <c r="FA50" s="78"/>
      <c r="FB50" s="78"/>
      <c r="FC50" s="78"/>
      <c r="FD50" s="78"/>
      <c r="FE50" s="78"/>
      <c r="FF50" s="78"/>
      <c r="FG50" s="78"/>
      <c r="FH50" s="78"/>
      <c r="FI50" s="78"/>
      <c r="FJ50" s="78"/>
      <c r="FK50" s="78"/>
      <c r="FL50" s="78"/>
      <c r="FM50" s="78"/>
      <c r="FN50" s="78"/>
      <c r="FO50" s="78"/>
      <c r="FP50" s="78"/>
      <c r="FQ50" s="78"/>
      <c r="FR50" s="78"/>
      <c r="FS50" s="78"/>
      <c r="FT50" s="78"/>
      <c r="FU50" s="78"/>
      <c r="FV50" s="78"/>
      <c r="FW50" s="78"/>
      <c r="FX50" s="78">
        <v>3.4946086816489697E-3</v>
      </c>
      <c r="FY50" s="78">
        <v>8</v>
      </c>
      <c r="FZ50" s="78">
        <v>0</v>
      </c>
    </row>
    <row r="51" spans="1:182" x14ac:dyDescent="0.2">
      <c r="A51" t="s">
        <v>186</v>
      </c>
      <c r="B51" t="s">
        <v>245</v>
      </c>
      <c r="C51" t="s">
        <v>2</v>
      </c>
      <c r="D51" t="s">
        <v>202</v>
      </c>
      <c r="E51" t="s">
        <v>206</v>
      </c>
      <c r="F51" t="s">
        <v>180</v>
      </c>
      <c r="G51" t="s">
        <v>1</v>
      </c>
      <c r="H51" s="78">
        <v>59</v>
      </c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>
        <v>2.0311851985752583E-3</v>
      </c>
      <c r="FY51" s="78">
        <v>3</v>
      </c>
      <c r="FZ51" s="78">
        <v>0</v>
      </c>
    </row>
    <row r="52" spans="1:182" x14ac:dyDescent="0.2">
      <c r="A52" t="s">
        <v>186</v>
      </c>
      <c r="B52" t="s">
        <v>245</v>
      </c>
      <c r="C52" t="s">
        <v>2</v>
      </c>
      <c r="D52" t="s">
        <v>202</v>
      </c>
      <c r="E52" t="s">
        <v>206</v>
      </c>
      <c r="F52" t="s">
        <v>181</v>
      </c>
      <c r="G52" t="s">
        <v>1</v>
      </c>
      <c r="H52" s="78">
        <v>19</v>
      </c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>
        <v>5.754962912760675E-4</v>
      </c>
      <c r="FY52" s="78">
        <v>0</v>
      </c>
      <c r="FZ52" s="78">
        <v>0</v>
      </c>
    </row>
    <row r="53" spans="1:182" x14ac:dyDescent="0.2">
      <c r="A53" t="s">
        <v>186</v>
      </c>
      <c r="B53" t="s">
        <v>245</v>
      </c>
      <c r="C53" t="s">
        <v>2</v>
      </c>
      <c r="D53" t="s">
        <v>202</v>
      </c>
      <c r="E53" t="s">
        <v>206</v>
      </c>
      <c r="F53" t="s">
        <v>182</v>
      </c>
      <c r="G53" t="s">
        <v>1</v>
      </c>
      <c r="H53" s="78">
        <v>534</v>
      </c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>
        <v>1.9913062453269958E-2</v>
      </c>
      <c r="FY53" s="78">
        <v>39.299999237060547</v>
      </c>
      <c r="FZ53" s="78">
        <v>0</v>
      </c>
    </row>
    <row r="54" spans="1:182" x14ac:dyDescent="0.2">
      <c r="A54" t="s">
        <v>186</v>
      </c>
      <c r="B54" t="s">
        <v>245</v>
      </c>
      <c r="C54" t="s">
        <v>2</v>
      </c>
      <c r="D54" t="s">
        <v>202</v>
      </c>
      <c r="E54" t="s">
        <v>206</v>
      </c>
      <c r="F54" t="s">
        <v>183</v>
      </c>
      <c r="G54" t="s">
        <v>1</v>
      </c>
      <c r="H54" s="78">
        <v>552</v>
      </c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/>
      <c r="DI54" s="78"/>
      <c r="DJ54" s="78"/>
      <c r="DK54" s="78"/>
      <c r="DL54" s="78"/>
      <c r="DM54" s="78"/>
      <c r="DN54" s="78"/>
      <c r="DO54" s="78"/>
      <c r="DP54" s="78"/>
      <c r="DQ54" s="78"/>
      <c r="DR54" s="78"/>
      <c r="DS54" s="78"/>
      <c r="DT54" s="78"/>
      <c r="DU54" s="78"/>
      <c r="DV54" s="78"/>
      <c r="DW54" s="78"/>
      <c r="DX54" s="78"/>
      <c r="DY54" s="78"/>
      <c r="DZ54" s="78"/>
      <c r="EA54" s="78"/>
      <c r="EB54" s="78"/>
      <c r="EC54" s="78"/>
      <c r="ED54" s="78"/>
      <c r="EE54" s="78"/>
      <c r="EF54" s="78"/>
      <c r="EG54" s="78"/>
      <c r="EH54" s="78"/>
      <c r="EI54" s="78"/>
      <c r="EJ54" s="78"/>
      <c r="EK54" s="78"/>
      <c r="EL54" s="78"/>
      <c r="EM54" s="78"/>
      <c r="EN54" s="78"/>
      <c r="EO54" s="78"/>
      <c r="EP54" s="78"/>
      <c r="EQ54" s="78"/>
      <c r="ER54" s="78"/>
      <c r="ES54" s="78"/>
      <c r="ET54" s="78"/>
      <c r="EU54" s="78"/>
      <c r="EV54" s="78"/>
      <c r="EW54" s="78"/>
      <c r="EX54" s="78"/>
      <c r="EY54" s="78"/>
      <c r="EZ54" s="78"/>
      <c r="FA54" s="78"/>
      <c r="FB54" s="78"/>
      <c r="FC54" s="78"/>
      <c r="FD54" s="78"/>
      <c r="FE54" s="78"/>
      <c r="FF54" s="78"/>
      <c r="FG54" s="78"/>
      <c r="FH54" s="78"/>
      <c r="FI54" s="78"/>
      <c r="FJ54" s="78"/>
      <c r="FK54" s="78"/>
      <c r="FL54" s="78"/>
      <c r="FM54" s="78"/>
      <c r="FN54" s="78"/>
      <c r="FO54" s="78"/>
      <c r="FP54" s="78"/>
      <c r="FQ54" s="78"/>
      <c r="FR54" s="78"/>
      <c r="FS54" s="78"/>
      <c r="FT54" s="78"/>
      <c r="FU54" s="78"/>
      <c r="FV54" s="78"/>
      <c r="FW54" s="78"/>
      <c r="FX54" s="78">
        <v>2.0314063876867294E-2</v>
      </c>
      <c r="FY54" s="78">
        <v>11.899999618530273</v>
      </c>
      <c r="FZ54" s="78">
        <v>0</v>
      </c>
    </row>
    <row r="55" spans="1:182" x14ac:dyDescent="0.2">
      <c r="A55" t="s">
        <v>186</v>
      </c>
      <c r="B55" t="s">
        <v>245</v>
      </c>
      <c r="C55" t="s">
        <v>2</v>
      </c>
      <c r="D55" t="s">
        <v>202</v>
      </c>
      <c r="E55" t="s">
        <v>206</v>
      </c>
      <c r="F55" t="s">
        <v>184</v>
      </c>
      <c r="G55" t="s">
        <v>1</v>
      </c>
      <c r="H55" s="78">
        <v>180</v>
      </c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>
        <v>6.6656740382313728E-3</v>
      </c>
      <c r="FY55" s="78">
        <v>13.75</v>
      </c>
      <c r="FZ55" s="78">
        <v>0</v>
      </c>
    </row>
    <row r="56" spans="1:182" x14ac:dyDescent="0.2">
      <c r="A56" t="s">
        <v>186</v>
      </c>
      <c r="B56" t="s">
        <v>245</v>
      </c>
      <c r="C56" t="s">
        <v>2</v>
      </c>
      <c r="D56" t="s">
        <v>202</v>
      </c>
      <c r="E56" t="s">
        <v>206</v>
      </c>
      <c r="F56" t="s">
        <v>185</v>
      </c>
      <c r="G56" t="s">
        <v>1</v>
      </c>
      <c r="H56" s="78">
        <v>47</v>
      </c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/>
      <c r="DJ56" s="78"/>
      <c r="DK56" s="78"/>
      <c r="DL56" s="78"/>
      <c r="DM56" s="78"/>
      <c r="DN56" s="78"/>
      <c r="DO56" s="78"/>
      <c r="DP56" s="78"/>
      <c r="DQ56" s="78"/>
      <c r="DR56" s="78"/>
      <c r="DS56" s="78"/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/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8"/>
      <c r="FU56" s="78"/>
      <c r="FV56" s="78"/>
      <c r="FW56" s="78"/>
      <c r="FX56" s="78">
        <v>1.6373877879232168E-3</v>
      </c>
      <c r="FY56" s="78">
        <v>8</v>
      </c>
      <c r="FZ56" s="78">
        <v>0</v>
      </c>
    </row>
    <row r="57" spans="1:182" x14ac:dyDescent="0.2">
      <c r="A57" t="s">
        <v>186</v>
      </c>
      <c r="B57" t="s">
        <v>245</v>
      </c>
      <c r="C57" t="s">
        <v>2</v>
      </c>
      <c r="D57" t="s">
        <v>202</v>
      </c>
      <c r="E57" t="s">
        <v>207</v>
      </c>
      <c r="F57" t="s">
        <v>1</v>
      </c>
      <c r="G57" t="s">
        <v>198</v>
      </c>
      <c r="H57" s="78">
        <v>6231</v>
      </c>
      <c r="I57" s="78">
        <v>6.3257350921630859</v>
      </c>
      <c r="J57" s="78">
        <v>6.1051239967346191</v>
      </c>
      <c r="K57" s="78">
        <v>5.5672488212585449</v>
      </c>
      <c r="L57" s="78">
        <v>4.9332060813903809</v>
      </c>
      <c r="M57" s="78">
        <v>4.6177411079406738</v>
      </c>
      <c r="N57" s="78">
        <v>4.0964913368225098</v>
      </c>
      <c r="O57" s="78">
        <v>4.014892578125</v>
      </c>
      <c r="P57" s="78">
        <v>4.6343121528625488</v>
      </c>
      <c r="Q57" s="78">
        <v>4.9049749374389648</v>
      </c>
      <c r="R57" s="78">
        <v>5.3223299980163574</v>
      </c>
      <c r="S57" s="78">
        <v>5.7711124420166016</v>
      </c>
      <c r="T57" s="78">
        <v>6.3295516967773438</v>
      </c>
      <c r="U57" s="78">
        <v>6.806546688079834</v>
      </c>
      <c r="V57" s="78">
        <v>7.1879944801330566</v>
      </c>
      <c r="W57" s="78">
        <v>7.7615957260131836</v>
      </c>
      <c r="X57" s="78">
        <v>8.2035665512084961</v>
      </c>
      <c r="Y57" s="78">
        <v>8.6050148010253906</v>
      </c>
      <c r="Z57" s="78">
        <v>9.1373825073242188</v>
      </c>
      <c r="AA57" s="78">
        <v>9.4160861968994141</v>
      </c>
      <c r="AB57" s="78">
        <v>9.0175743103027344</v>
      </c>
      <c r="AC57" s="78">
        <v>8.6406679153442383</v>
      </c>
      <c r="AD57" s="78">
        <v>8.3019561767578125</v>
      </c>
      <c r="AE57" s="78">
        <v>7.6033639907836914</v>
      </c>
      <c r="AF57" s="78">
        <v>6.7765274047851563</v>
      </c>
      <c r="AG57" s="78">
        <v>-1.1095720529556274</v>
      </c>
      <c r="AH57" s="78">
        <v>-1.0194622278213501</v>
      </c>
      <c r="AI57" s="78">
        <v>-0.83741611242294312</v>
      </c>
      <c r="AJ57" s="78">
        <v>-0.69777935743331909</v>
      </c>
      <c r="AK57" s="78">
        <v>-0.39699515700340271</v>
      </c>
      <c r="AL57" s="78">
        <v>-0.42142453789710999</v>
      </c>
      <c r="AM57" s="78">
        <v>-0.55575370788574219</v>
      </c>
      <c r="AN57" s="78">
        <v>-0.39502203464508057</v>
      </c>
      <c r="AO57" s="78">
        <v>-0.61776834726333618</v>
      </c>
      <c r="AP57" s="78">
        <v>-0.56438189744949341</v>
      </c>
      <c r="AQ57" s="78">
        <v>-0.43533322215080261</v>
      </c>
      <c r="AR57" s="78">
        <v>-0.34499639272689819</v>
      </c>
      <c r="AS57" s="78">
        <v>-0.32938626408576965</v>
      </c>
      <c r="AT57" s="78">
        <v>-0.24513600766658783</v>
      </c>
      <c r="AU57" s="78">
        <v>8.8212668895721436E-2</v>
      </c>
      <c r="AV57" s="78">
        <v>0.45273298025131226</v>
      </c>
      <c r="AW57" s="78">
        <v>0.38789442181587219</v>
      </c>
      <c r="AX57" s="78">
        <v>0.31587624549865723</v>
      </c>
      <c r="AY57" s="78">
        <v>0.60601836442947388</v>
      </c>
      <c r="AZ57" s="78">
        <v>0.73497802019119263</v>
      </c>
      <c r="BA57" s="78">
        <v>0.56284326314926147</v>
      </c>
      <c r="BB57" s="78">
        <v>0.53072178363800049</v>
      </c>
      <c r="BC57" s="78">
        <v>0.50185662508010864</v>
      </c>
      <c r="BD57" s="78">
        <v>0.4393237829208374</v>
      </c>
      <c r="BE57" s="78">
        <v>-0.88159799575805664</v>
      </c>
      <c r="BF57" s="78">
        <v>-0.80045193433761597</v>
      </c>
      <c r="BG57" s="78">
        <v>-0.60027897357940674</v>
      </c>
      <c r="BH57" s="78">
        <v>-0.49861571192741394</v>
      </c>
      <c r="BI57" s="78">
        <v>-0.2482469379901886</v>
      </c>
      <c r="BJ57" s="78">
        <v>-0.29823973774909973</v>
      </c>
      <c r="BK57" s="78">
        <v>-0.44340059161186218</v>
      </c>
      <c r="BL57" s="78">
        <v>-0.28195595741271973</v>
      </c>
      <c r="BM57" s="78">
        <v>-0.47954577207565308</v>
      </c>
      <c r="BN57" s="78">
        <v>-0.43100020289421082</v>
      </c>
      <c r="BO57" s="78">
        <v>-0.30479222536087036</v>
      </c>
      <c r="BP57" s="78">
        <v>-0.20173510909080505</v>
      </c>
      <c r="BQ57" s="78">
        <v>-0.17233762145042419</v>
      </c>
      <c r="BR57" s="78">
        <v>-7.5784102082252502E-2</v>
      </c>
      <c r="BS57" s="78">
        <v>0.26996982097625732</v>
      </c>
      <c r="BT57" s="78">
        <v>0.6400907039642334</v>
      </c>
      <c r="BU57" s="78">
        <v>0.58980494737625122</v>
      </c>
      <c r="BV57" s="78">
        <v>0.51709538698196411</v>
      </c>
      <c r="BW57" s="78">
        <v>0.81487917900085449</v>
      </c>
      <c r="BX57" s="78">
        <v>0.93796437978744507</v>
      </c>
      <c r="BY57" s="78">
        <v>0.77387446165084839</v>
      </c>
      <c r="BZ57" s="78">
        <v>0.72960710525512695</v>
      </c>
      <c r="CA57" s="78">
        <v>0.70288759469985962</v>
      </c>
      <c r="CB57" s="78">
        <v>0.65988141298294067</v>
      </c>
      <c r="CC57" s="78">
        <v>-0.72370380163192749</v>
      </c>
      <c r="CD57" s="78">
        <v>-0.64876610040664673</v>
      </c>
      <c r="CE57" s="78">
        <v>-0.4360385537147522</v>
      </c>
      <c r="CF57" s="78">
        <v>-0.36067557334899902</v>
      </c>
      <c r="CG57" s="78">
        <v>-0.14522439241409302</v>
      </c>
      <c r="CH57" s="78">
        <v>-0.21292230486869812</v>
      </c>
      <c r="CI57" s="78">
        <v>-0.36558514833450317</v>
      </c>
      <c r="CJ57" s="78">
        <v>-0.20364674925804138</v>
      </c>
      <c r="CK57" s="78">
        <v>-0.38381326198577881</v>
      </c>
      <c r="CL57" s="78">
        <v>-0.33862045407295227</v>
      </c>
      <c r="CM57" s="78">
        <v>-0.2143799215555191</v>
      </c>
      <c r="CN57" s="78">
        <v>-0.10251278430223465</v>
      </c>
      <c r="CO57" s="78">
        <v>-6.3566200435161591E-2</v>
      </c>
      <c r="CP57" s="78">
        <v>4.15085069835186E-2</v>
      </c>
      <c r="CQ57" s="78">
        <v>0.39585426449775696</v>
      </c>
      <c r="CR57" s="78">
        <v>0.76985406875610352</v>
      </c>
      <c r="CS57" s="78">
        <v>0.72964757680892944</v>
      </c>
      <c r="CT57" s="78">
        <v>0.65645915269851685</v>
      </c>
      <c r="CU57" s="78">
        <v>0.95953559875488281</v>
      </c>
      <c r="CV57" s="78">
        <v>1.0785521268844604</v>
      </c>
      <c r="CW57" s="78">
        <v>0.92003399133682251</v>
      </c>
      <c r="CX57" s="78">
        <v>0.86735445261001587</v>
      </c>
      <c r="CY57" s="78">
        <v>0.84212106466293335</v>
      </c>
      <c r="CZ57" s="78">
        <v>0.81263899803161621</v>
      </c>
      <c r="DA57" s="78">
        <v>-0.56580960750579834</v>
      </c>
      <c r="DB57" s="78">
        <v>-0.49708026647567749</v>
      </c>
      <c r="DC57" s="78">
        <v>-0.27179810404777527</v>
      </c>
      <c r="DD57" s="78">
        <v>-0.22273543477058411</v>
      </c>
      <c r="DE57" s="78">
        <v>-4.220183938741684E-2</v>
      </c>
      <c r="DF57" s="78">
        <v>-0.12760487198829651</v>
      </c>
      <c r="DG57" s="78">
        <v>-0.28776970505714417</v>
      </c>
      <c r="DH57" s="78">
        <v>-0.12533752620220184</v>
      </c>
      <c r="DI57" s="78">
        <v>-0.28808075189590454</v>
      </c>
      <c r="DJ57" s="78">
        <v>-0.24624069035053253</v>
      </c>
      <c r="DK57" s="78">
        <v>-0.12396761775016785</v>
      </c>
      <c r="DL57" s="78">
        <v>-3.290459280833602E-3</v>
      </c>
      <c r="DM57" s="78">
        <v>4.5205213129520416E-2</v>
      </c>
      <c r="DN57" s="78">
        <v>0.1588011234998703</v>
      </c>
      <c r="DO57" s="78">
        <v>0.52173870801925659</v>
      </c>
      <c r="DP57" s="78">
        <v>0.89961743354797363</v>
      </c>
      <c r="DQ57" s="78">
        <v>0.86949020624160767</v>
      </c>
      <c r="DR57" s="78">
        <v>0.79582291841506958</v>
      </c>
      <c r="DS57" s="78">
        <v>1.1041920185089111</v>
      </c>
      <c r="DT57" s="78">
        <v>1.2191399335861206</v>
      </c>
      <c r="DU57" s="78">
        <v>1.0661935806274414</v>
      </c>
      <c r="DV57" s="78">
        <v>1.0051017999649048</v>
      </c>
      <c r="DW57" s="78">
        <v>0.98135453462600708</v>
      </c>
      <c r="DX57" s="78">
        <v>0.96539658308029175</v>
      </c>
      <c r="DY57" s="78">
        <v>-0.33783552050590515</v>
      </c>
      <c r="DZ57" s="78">
        <v>-0.27807003259658813</v>
      </c>
      <c r="EA57" s="78">
        <v>-3.4660983830690384E-2</v>
      </c>
      <c r="EB57" s="78">
        <v>-2.3571765050292015E-2</v>
      </c>
      <c r="EC57" s="78">
        <v>0.10654636472463608</v>
      </c>
      <c r="ED57" s="78">
        <v>-4.4200606644153595E-3</v>
      </c>
      <c r="EE57" s="78">
        <v>-0.17541660368442535</v>
      </c>
      <c r="EF57" s="78">
        <v>-1.2271459214389324E-2</v>
      </c>
      <c r="EG57" s="78">
        <v>-0.14985819160938263</v>
      </c>
      <c r="EH57" s="78">
        <v>-0.11285898834466934</v>
      </c>
      <c r="EI57" s="78">
        <v>6.5733878873288631E-3</v>
      </c>
      <c r="EJ57" s="78">
        <v>0.13997082412242889</v>
      </c>
      <c r="EK57" s="78">
        <v>0.20225386321544647</v>
      </c>
      <c r="EL57" s="78">
        <v>0.32815301418304443</v>
      </c>
      <c r="EM57" s="78">
        <v>0.70349586009979248</v>
      </c>
      <c r="EN57" s="78">
        <v>1.08697509765625</v>
      </c>
      <c r="EO57" s="78">
        <v>1.0714007616043091</v>
      </c>
      <c r="EP57" s="78">
        <v>0.99704205989837646</v>
      </c>
      <c r="EQ57" s="78">
        <v>1.3130528926849365</v>
      </c>
      <c r="ER57" s="78">
        <v>1.422126293182373</v>
      </c>
      <c r="ES57" s="78">
        <v>1.2772247791290283</v>
      </c>
      <c r="ET57" s="78">
        <v>1.2039871215820313</v>
      </c>
      <c r="EU57" s="78">
        <v>1.1823854446411133</v>
      </c>
      <c r="EV57" s="78">
        <v>1.185954213142395</v>
      </c>
      <c r="EW57" s="78">
        <v>63.315265655517578</v>
      </c>
      <c r="EX57" s="78">
        <v>62.177646636962891</v>
      </c>
      <c r="EY57" s="78">
        <v>61.105323791503906</v>
      </c>
      <c r="EZ57" s="78">
        <v>60.196453094482422</v>
      </c>
      <c r="FA57" s="78">
        <v>59.570514678955078</v>
      </c>
      <c r="FB57" s="78">
        <v>58.978389739990234</v>
      </c>
      <c r="FC57" s="78">
        <v>58.961132049560547</v>
      </c>
      <c r="FD57" s="78">
        <v>61.961090087890625</v>
      </c>
      <c r="FE57" s="78">
        <v>65.981224060058594</v>
      </c>
      <c r="FF57" s="78">
        <v>69.916862487792969</v>
      </c>
      <c r="FG57" s="78">
        <v>73.652694702148438</v>
      </c>
      <c r="FH57" s="78">
        <v>76.9598388671875</v>
      </c>
      <c r="FI57" s="78">
        <v>79.926002502441406</v>
      </c>
      <c r="FJ57" s="78">
        <v>82.193183898925781</v>
      </c>
      <c r="FK57" s="78">
        <v>83.981330871582031</v>
      </c>
      <c r="FL57" s="78">
        <v>84.6729736328125</v>
      </c>
      <c r="FM57" s="78">
        <v>84.35797119140625</v>
      </c>
      <c r="FN57" s="78">
        <v>82.68341064453125</v>
      </c>
      <c r="FO57" s="78">
        <v>80.252059936523438</v>
      </c>
      <c r="FP57" s="78">
        <v>76.826347351074219</v>
      </c>
      <c r="FQ57" s="78">
        <v>72.403656005859375</v>
      </c>
      <c r="FR57" s="78">
        <v>69.035430908203125</v>
      </c>
      <c r="FS57" s="78">
        <v>66.973159790039063</v>
      </c>
      <c r="FT57" s="78">
        <v>65.274879455566406</v>
      </c>
      <c r="FU57" s="78">
        <v>0.10060939937829971</v>
      </c>
      <c r="FV57" s="78">
        <v>0.22177644073963165</v>
      </c>
      <c r="FW57" s="78">
        <v>0.10292935371398926</v>
      </c>
      <c r="FX57" s="78">
        <v>0.18435229361057281</v>
      </c>
      <c r="FY57" s="78">
        <v>365.18182373046875</v>
      </c>
      <c r="FZ57" s="78">
        <v>1</v>
      </c>
    </row>
    <row r="58" spans="1:182" x14ac:dyDescent="0.2">
      <c r="A58" t="s">
        <v>186</v>
      </c>
      <c r="B58" t="s">
        <v>245</v>
      </c>
      <c r="C58" t="s">
        <v>2</v>
      </c>
      <c r="D58" t="s">
        <v>202</v>
      </c>
      <c r="E58" t="s">
        <v>207</v>
      </c>
      <c r="F58" t="s">
        <v>1</v>
      </c>
      <c r="G58" t="s">
        <v>200</v>
      </c>
      <c r="H58" s="78">
        <v>234</v>
      </c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  <c r="DA58" s="78"/>
      <c r="DB58" s="78"/>
      <c r="DC58" s="78"/>
      <c r="DD58" s="78"/>
      <c r="DE58" s="78"/>
      <c r="DF58" s="78"/>
      <c r="DG58" s="78"/>
      <c r="DH58" s="78"/>
      <c r="DI58" s="78"/>
      <c r="DJ58" s="78"/>
      <c r="DK58" s="78"/>
      <c r="DL58" s="78"/>
      <c r="DM58" s="78"/>
      <c r="DN58" s="78"/>
      <c r="DO58" s="78"/>
      <c r="DP58" s="78"/>
      <c r="DQ58" s="78"/>
      <c r="DR58" s="78"/>
      <c r="DS58" s="78"/>
      <c r="DT58" s="78"/>
      <c r="DU58" s="78"/>
      <c r="DV58" s="78"/>
      <c r="DW58" s="78"/>
      <c r="DX58" s="78"/>
      <c r="DY58" s="78"/>
      <c r="DZ58" s="78"/>
      <c r="EA58" s="78"/>
      <c r="EB58" s="78"/>
      <c r="EC58" s="78"/>
      <c r="ED58" s="78"/>
      <c r="EE58" s="78"/>
      <c r="EF58" s="78"/>
      <c r="EG58" s="78"/>
      <c r="EH58" s="78"/>
      <c r="EI58" s="78"/>
      <c r="EJ58" s="78"/>
      <c r="EK58" s="78"/>
      <c r="EL58" s="78"/>
      <c r="EM58" s="78"/>
      <c r="EN58" s="78"/>
      <c r="EO58" s="78"/>
      <c r="EP58" s="78"/>
      <c r="EQ58" s="78"/>
      <c r="ER58" s="78"/>
      <c r="ES58" s="78"/>
      <c r="ET58" s="78"/>
      <c r="EU58" s="78"/>
      <c r="EV58" s="78"/>
      <c r="EW58" s="78"/>
      <c r="EX58" s="78"/>
      <c r="EY58" s="78"/>
      <c r="EZ58" s="78"/>
      <c r="FA58" s="78"/>
      <c r="FB58" s="78"/>
      <c r="FC58" s="78"/>
      <c r="FD58" s="78"/>
      <c r="FE58" s="78"/>
      <c r="FF58" s="78"/>
      <c r="FG58" s="78"/>
      <c r="FH58" s="78"/>
      <c r="FI58" s="78"/>
      <c r="FJ58" s="78"/>
      <c r="FK58" s="78"/>
      <c r="FL58" s="78"/>
      <c r="FM58" s="78"/>
      <c r="FN58" s="78"/>
      <c r="FO58" s="78"/>
      <c r="FP58" s="78"/>
      <c r="FQ58" s="78"/>
      <c r="FR58" s="78"/>
      <c r="FS58" s="78"/>
      <c r="FT58" s="78"/>
      <c r="FU58" s="78"/>
      <c r="FV58" s="78"/>
      <c r="FW58" s="78"/>
      <c r="FX58" s="78">
        <v>5.1011089235544205E-3</v>
      </c>
      <c r="FY58" s="78">
        <v>25.5</v>
      </c>
      <c r="FZ58" s="78">
        <v>0</v>
      </c>
    </row>
    <row r="59" spans="1:182" x14ac:dyDescent="0.2">
      <c r="A59" t="s">
        <v>186</v>
      </c>
      <c r="B59" t="s">
        <v>245</v>
      </c>
      <c r="C59" t="s">
        <v>2</v>
      </c>
      <c r="D59" t="s">
        <v>202</v>
      </c>
      <c r="E59" t="s">
        <v>207</v>
      </c>
      <c r="F59" t="s">
        <v>1</v>
      </c>
      <c r="G59" t="s">
        <v>1</v>
      </c>
      <c r="H59" s="78">
        <v>6465</v>
      </c>
      <c r="I59" s="78">
        <v>6.63494873046875</v>
      </c>
      <c r="J59" s="78">
        <v>6.3763918876647949</v>
      </c>
      <c r="K59" s="78">
        <v>5.8145785331726074</v>
      </c>
      <c r="L59" s="78">
        <v>5.1698403358459473</v>
      </c>
      <c r="M59" s="78">
        <v>4.830965518951416</v>
      </c>
      <c r="N59" s="78">
        <v>4.2713623046875</v>
      </c>
      <c r="O59" s="78">
        <v>4.1744084358215332</v>
      </c>
      <c r="P59" s="78">
        <v>4.7860016822814941</v>
      </c>
      <c r="Q59" s="78">
        <v>5.040675163269043</v>
      </c>
      <c r="R59" s="78">
        <v>5.4560513496398926</v>
      </c>
      <c r="S59" s="78">
        <v>5.9272356033325195</v>
      </c>
      <c r="T59" s="78">
        <v>6.5148534774780273</v>
      </c>
      <c r="U59" s="78">
        <v>7.0201349258422852</v>
      </c>
      <c r="V59" s="78">
        <v>7.4362525939941406</v>
      </c>
      <c r="W59" s="78">
        <v>8.0486316680908203</v>
      </c>
      <c r="X59" s="78">
        <v>8.5224390029907227</v>
      </c>
      <c r="Y59" s="78">
        <v>8.9431686401367188</v>
      </c>
      <c r="Z59" s="78">
        <v>9.4837207794189453</v>
      </c>
      <c r="AA59" s="78">
        <v>9.7538967132568359</v>
      </c>
      <c r="AB59" s="78">
        <v>9.3348112106323242</v>
      </c>
      <c r="AC59" s="78">
        <v>8.9632682800292969</v>
      </c>
      <c r="AD59" s="78">
        <v>8.6376581192016602</v>
      </c>
      <c r="AE59" s="78">
        <v>7.8991084098815918</v>
      </c>
      <c r="AF59" s="78">
        <v>7.0681452751159668</v>
      </c>
      <c r="AG59" s="78">
        <v>-1.1368979215621948</v>
      </c>
      <c r="AH59" s="78">
        <v>-1.0439679622650146</v>
      </c>
      <c r="AI59" s="78">
        <v>-0.85394483804702759</v>
      </c>
      <c r="AJ59" s="78">
        <v>-0.71145325899124146</v>
      </c>
      <c r="AK59" s="78">
        <v>-0.40254530310630798</v>
      </c>
      <c r="AL59" s="78">
        <v>-0.42950049042701721</v>
      </c>
      <c r="AM59" s="78">
        <v>-0.56955575942993164</v>
      </c>
      <c r="AN59" s="78">
        <v>-0.40274307131767273</v>
      </c>
      <c r="AO59" s="78">
        <v>-0.63227170705795288</v>
      </c>
      <c r="AP59" s="78">
        <v>-0.57718491554260254</v>
      </c>
      <c r="AQ59" s="78">
        <v>-0.44346866011619568</v>
      </c>
      <c r="AR59" s="78">
        <v>-0.34893897175788879</v>
      </c>
      <c r="AS59" s="78">
        <v>-0.33187517523765564</v>
      </c>
      <c r="AT59" s="78">
        <v>-0.24368689954280853</v>
      </c>
      <c r="AU59" s="78">
        <v>0.10296091437339783</v>
      </c>
      <c r="AV59" s="78">
        <v>0.4815228283405304</v>
      </c>
      <c r="AW59" s="78">
        <v>0.41516494750976563</v>
      </c>
      <c r="AX59" s="78">
        <v>0.34039860963821411</v>
      </c>
      <c r="AY59" s="78">
        <v>0.64191758632659912</v>
      </c>
      <c r="AZ59" s="78">
        <v>0.77535068988800049</v>
      </c>
      <c r="BA59" s="78">
        <v>0.59725761413574219</v>
      </c>
      <c r="BB59" s="78">
        <v>0.56316572427749634</v>
      </c>
      <c r="BC59" s="78">
        <v>0.53335154056549072</v>
      </c>
      <c r="BD59" s="78">
        <v>0.46969890594482422</v>
      </c>
      <c r="BE59" s="78">
        <v>-0.90883654356002808</v>
      </c>
      <c r="BF59" s="78">
        <v>-0.82487386465072632</v>
      </c>
      <c r="BG59" s="78">
        <v>-0.61671692132949829</v>
      </c>
      <c r="BH59" s="78">
        <v>-0.51221334934234619</v>
      </c>
      <c r="BI59" s="78">
        <v>-0.25374016165733337</v>
      </c>
      <c r="BJ59" s="78">
        <v>-0.30626851320266724</v>
      </c>
      <c r="BK59" s="78">
        <v>-0.4571596086025238</v>
      </c>
      <c r="BL59" s="78">
        <v>-0.28963372111320496</v>
      </c>
      <c r="BM59" s="78">
        <v>-0.49399623274803162</v>
      </c>
      <c r="BN59" s="78">
        <v>-0.44375216960906982</v>
      </c>
      <c r="BO59" s="78">
        <v>-0.31287768483161926</v>
      </c>
      <c r="BP59" s="78">
        <v>-0.20562286674976349</v>
      </c>
      <c r="BQ59" s="78">
        <v>-0.1747664213180542</v>
      </c>
      <c r="BR59" s="78">
        <v>-7.4270181357860565E-2</v>
      </c>
      <c r="BS59" s="78">
        <v>0.2847876250743866</v>
      </c>
      <c r="BT59" s="78">
        <v>0.66895228624343872</v>
      </c>
      <c r="BU59" s="78">
        <v>0.61715275049209595</v>
      </c>
      <c r="BV59" s="78">
        <v>0.5416947603225708</v>
      </c>
      <c r="BW59" s="78">
        <v>0.85085839033126831</v>
      </c>
      <c r="BX59" s="78">
        <v>0.97841477394104004</v>
      </c>
      <c r="BY59" s="78">
        <v>0.80836957693099976</v>
      </c>
      <c r="BZ59" s="78">
        <v>0.7621271014213562</v>
      </c>
      <c r="CA59" s="78">
        <v>0.73445945978164673</v>
      </c>
      <c r="CB59" s="78">
        <v>0.69034099578857422</v>
      </c>
      <c r="CC59" s="78">
        <v>-0.75088191032409668</v>
      </c>
      <c r="CD59" s="78">
        <v>-0.67312997579574585</v>
      </c>
      <c r="CE59" s="78">
        <v>-0.45241361856460571</v>
      </c>
      <c r="CF59" s="78">
        <v>-0.37422043085098267</v>
      </c>
      <c r="CG59" s="78">
        <v>-0.15067817270755768</v>
      </c>
      <c r="CH59" s="78">
        <v>-0.2209184318780899</v>
      </c>
      <c r="CI59" s="78">
        <v>-0.37931439280509949</v>
      </c>
      <c r="CJ59" s="78">
        <v>-0.21129453182220459</v>
      </c>
      <c r="CK59" s="78">
        <v>-0.39822706580162048</v>
      </c>
      <c r="CL59" s="78">
        <v>-0.35133704543113708</v>
      </c>
      <c r="CM59" s="78">
        <v>-0.22243078052997589</v>
      </c>
      <c r="CN59" s="78">
        <v>-0.10636256635189056</v>
      </c>
      <c r="CO59" s="78">
        <v>-6.5953373908996582E-2</v>
      </c>
      <c r="CP59" s="78">
        <v>4.3067324906587601E-2</v>
      </c>
      <c r="CQ59" s="78">
        <v>0.41072025895118713</v>
      </c>
      <c r="CR59" s="78">
        <v>0.79876530170440674</v>
      </c>
      <c r="CS59" s="78">
        <v>0.75704890489578247</v>
      </c>
      <c r="CT59" s="78">
        <v>0.68111187219619751</v>
      </c>
      <c r="CU59" s="78">
        <v>0.99557012319564819</v>
      </c>
      <c r="CV59" s="78">
        <v>1.1190563440322876</v>
      </c>
      <c r="CW59" s="78">
        <v>0.95458507537841797</v>
      </c>
      <c r="CX59" s="78">
        <v>0.89992719888687134</v>
      </c>
      <c r="CY59" s="78">
        <v>0.87374621629714966</v>
      </c>
      <c r="CZ59" s="78">
        <v>0.84315699338912964</v>
      </c>
      <c r="DA59" s="78">
        <v>-0.59292727708816528</v>
      </c>
      <c r="DB59" s="78">
        <v>-0.52138608694076538</v>
      </c>
      <c r="DC59" s="78">
        <v>-0.28811031579971313</v>
      </c>
      <c r="DD59" s="78">
        <v>-0.23622748255729675</v>
      </c>
      <c r="DE59" s="78">
        <v>-4.7616187483072281E-2</v>
      </c>
      <c r="DF59" s="78">
        <v>-0.13556835055351257</v>
      </c>
      <c r="DG59" s="78">
        <v>-0.30146917700767517</v>
      </c>
      <c r="DH59" s="78">
        <v>-0.13295534253120422</v>
      </c>
      <c r="DI59" s="78">
        <v>-0.30245789885520935</v>
      </c>
      <c r="DJ59" s="78">
        <v>-0.25892192125320435</v>
      </c>
      <c r="DK59" s="78">
        <v>-0.13198387622833252</v>
      </c>
      <c r="DL59" s="78">
        <v>-7.1022636257112026E-3</v>
      </c>
      <c r="DM59" s="78">
        <v>4.2859673500061035E-2</v>
      </c>
      <c r="DN59" s="78">
        <v>0.16040483117103577</v>
      </c>
      <c r="DO59" s="78">
        <v>0.53665286302566528</v>
      </c>
      <c r="DP59" s="78">
        <v>0.92857831716537476</v>
      </c>
      <c r="DQ59" s="78">
        <v>0.89694505929946899</v>
      </c>
      <c r="DR59" s="78">
        <v>0.82052898406982422</v>
      </c>
      <c r="DS59" s="78">
        <v>1.1402819156646729</v>
      </c>
      <c r="DT59" s="78">
        <v>1.2596979141235352</v>
      </c>
      <c r="DU59" s="78">
        <v>1.100800633430481</v>
      </c>
      <c r="DV59" s="78">
        <v>1.0377272367477417</v>
      </c>
      <c r="DW59" s="78">
        <v>1.0130329132080078</v>
      </c>
      <c r="DX59" s="78">
        <v>0.99597299098968506</v>
      </c>
      <c r="DY59" s="78">
        <v>-0.36486592888832092</v>
      </c>
      <c r="DZ59" s="78">
        <v>-0.30229201912879944</v>
      </c>
      <c r="EA59" s="78">
        <v>-5.0882421433925629E-2</v>
      </c>
      <c r="EB59" s="78">
        <v>-3.698759526014328E-2</v>
      </c>
      <c r="EC59" s="78">
        <v>0.10118895024061203</v>
      </c>
      <c r="ED59" s="78">
        <v>-1.2336382642388344E-2</v>
      </c>
      <c r="EE59" s="78">
        <v>-0.18907305598258972</v>
      </c>
      <c r="EF59" s="78">
        <v>-1.984599232673645E-2</v>
      </c>
      <c r="EG59" s="78">
        <v>-0.16418243944644928</v>
      </c>
      <c r="EH59" s="78">
        <v>-0.12548916041851044</v>
      </c>
      <c r="EI59" s="78">
        <v>-1.3929004780948162E-3</v>
      </c>
      <c r="EJ59" s="78">
        <v>0.13621385395526886</v>
      </c>
      <c r="EK59" s="78">
        <v>0.19996842741966248</v>
      </c>
      <c r="EL59" s="78">
        <v>0.32982155680656433</v>
      </c>
      <c r="EM59" s="78">
        <v>0.71847963333129883</v>
      </c>
      <c r="EN59" s="78">
        <v>1.1160078048706055</v>
      </c>
      <c r="EO59" s="78">
        <v>1.0989328622817993</v>
      </c>
      <c r="EP59" s="78">
        <v>1.0218250751495361</v>
      </c>
      <c r="EQ59" s="78">
        <v>1.3492226600646973</v>
      </c>
      <c r="ER59" s="78">
        <v>1.4627619981765747</v>
      </c>
      <c r="ES59" s="78">
        <v>1.3119125366210938</v>
      </c>
      <c r="ET59" s="78">
        <v>1.2366887331008911</v>
      </c>
      <c r="EU59" s="78">
        <v>1.2141408920288086</v>
      </c>
      <c r="EV59" s="78">
        <v>1.2166150808334351</v>
      </c>
      <c r="EW59" s="78">
        <v>63.356662750244141</v>
      </c>
      <c r="EX59" s="78">
        <v>62.19195556640625</v>
      </c>
      <c r="EY59" s="78">
        <v>61.151725769042969</v>
      </c>
      <c r="EZ59" s="78">
        <v>60.290252685546875</v>
      </c>
      <c r="FA59" s="78">
        <v>59.639358520507813</v>
      </c>
      <c r="FB59" s="78">
        <v>59.024177551269531</v>
      </c>
      <c r="FC59" s="78">
        <v>59.003726959228516</v>
      </c>
      <c r="FD59" s="78">
        <v>61.991001129150391</v>
      </c>
      <c r="FE59" s="78">
        <v>65.993232727050781</v>
      </c>
      <c r="FF59" s="78">
        <v>69.930870056152344</v>
      </c>
      <c r="FG59" s="78">
        <v>73.668418884277344</v>
      </c>
      <c r="FH59" s="78">
        <v>76.982856750488281</v>
      </c>
      <c r="FI59" s="78">
        <v>79.965774536132813</v>
      </c>
      <c r="FJ59" s="78">
        <v>82.235832214355469</v>
      </c>
      <c r="FK59" s="78">
        <v>84.037887573242188</v>
      </c>
      <c r="FL59" s="78">
        <v>84.744140625</v>
      </c>
      <c r="FM59" s="78">
        <v>84.436683654785156</v>
      </c>
      <c r="FN59" s="78">
        <v>82.776931762695313</v>
      </c>
      <c r="FO59" s="78">
        <v>80.376861572265625</v>
      </c>
      <c r="FP59" s="78">
        <v>76.972579956054688</v>
      </c>
      <c r="FQ59" s="78">
        <v>72.547637939453125</v>
      </c>
      <c r="FR59" s="78">
        <v>69.180206298828125</v>
      </c>
      <c r="FS59" s="78">
        <v>67.090721130371094</v>
      </c>
      <c r="FT59" s="78">
        <v>65.410507202148438</v>
      </c>
      <c r="FU59" s="78">
        <v>0.10064791142940521</v>
      </c>
      <c r="FV59" s="78">
        <v>0.22186131775379181</v>
      </c>
      <c r="FW59" s="78">
        <v>0.10296875238418579</v>
      </c>
      <c r="FX59" s="78">
        <v>0.18442286550998688</v>
      </c>
      <c r="FY59" s="78">
        <v>390.68182373046875</v>
      </c>
      <c r="FZ59" s="78">
        <v>1</v>
      </c>
    </row>
    <row r="60" spans="1:182" x14ac:dyDescent="0.2">
      <c r="A60" t="s">
        <v>186</v>
      </c>
      <c r="B60" t="s">
        <v>245</v>
      </c>
      <c r="C60" t="s">
        <v>2</v>
      </c>
      <c r="D60" t="s">
        <v>202</v>
      </c>
      <c r="E60" t="s">
        <v>207</v>
      </c>
      <c r="F60" t="s">
        <v>178</v>
      </c>
      <c r="G60" t="s">
        <v>1</v>
      </c>
      <c r="H60" s="78">
        <v>4746</v>
      </c>
      <c r="I60" s="78">
        <v>4.6645636558532715</v>
      </c>
      <c r="J60" s="78">
        <v>4.5881814956665039</v>
      </c>
      <c r="K60" s="78">
        <v>4.1478180885314941</v>
      </c>
      <c r="L60" s="78">
        <v>3.6554005146026611</v>
      </c>
      <c r="M60" s="78">
        <v>3.4034390449523926</v>
      </c>
      <c r="N60" s="78">
        <v>3.0547091960906982</v>
      </c>
      <c r="O60" s="78">
        <v>3.0446557998657227</v>
      </c>
      <c r="P60" s="78">
        <v>3.4294097423553467</v>
      </c>
      <c r="Q60" s="78">
        <v>3.5827991962432861</v>
      </c>
      <c r="R60" s="78">
        <v>3.7954490184783936</v>
      </c>
      <c r="S60" s="78">
        <v>4.2205939292907715</v>
      </c>
      <c r="T60" s="78">
        <v>4.6901688575744629</v>
      </c>
      <c r="U60" s="78">
        <v>5.0801949501037598</v>
      </c>
      <c r="V60" s="78">
        <v>5.3335785865783691</v>
      </c>
      <c r="W60" s="78">
        <v>5.7736988067626953</v>
      </c>
      <c r="X60" s="78">
        <v>6.1916460990905762</v>
      </c>
      <c r="Y60" s="78">
        <v>6.4015007019042969</v>
      </c>
      <c r="Z60" s="78">
        <v>6.7430381774902344</v>
      </c>
      <c r="AA60" s="78">
        <v>7.0482568740844727</v>
      </c>
      <c r="AB60" s="78">
        <v>6.7481846809387207</v>
      </c>
      <c r="AC60" s="78">
        <v>6.4680867195129395</v>
      </c>
      <c r="AD60" s="78">
        <v>6.2893671989440918</v>
      </c>
      <c r="AE60" s="78">
        <v>5.6316394805908203</v>
      </c>
      <c r="AF60" s="78">
        <v>5.0341696739196777</v>
      </c>
      <c r="AG60" s="78">
        <v>-0.93043607473373413</v>
      </c>
      <c r="AH60" s="78">
        <v>-0.85844755172729492</v>
      </c>
      <c r="AI60" s="78">
        <v>-0.72657012939453125</v>
      </c>
      <c r="AJ60" s="78">
        <v>-0.6060035228729248</v>
      </c>
      <c r="AK60" s="78">
        <v>-0.35803934931755066</v>
      </c>
      <c r="AL60" s="78">
        <v>-0.36708143353462219</v>
      </c>
      <c r="AM60" s="78">
        <v>-0.46534371376037598</v>
      </c>
      <c r="AN60" s="78">
        <v>-0.34318512678146362</v>
      </c>
      <c r="AO60" s="78">
        <v>-0.522258460521698</v>
      </c>
      <c r="AP60" s="78">
        <v>-0.47978398203849792</v>
      </c>
      <c r="AQ60" s="78">
        <v>-0.38042783737182617</v>
      </c>
      <c r="AR60" s="78">
        <v>-0.3163800835609436</v>
      </c>
      <c r="AS60" s="78">
        <v>-0.30964913964271545</v>
      </c>
      <c r="AT60" s="78">
        <v>-0.25008133053779602</v>
      </c>
      <c r="AU60" s="78">
        <v>-8.1954558845609426E-4</v>
      </c>
      <c r="AV60" s="78">
        <v>0.27473106980323792</v>
      </c>
      <c r="AW60" s="78">
        <v>0.21989977359771729</v>
      </c>
      <c r="AX60" s="78">
        <v>0.16530399024486542</v>
      </c>
      <c r="AY60" s="78">
        <v>0.38343879580497742</v>
      </c>
      <c r="AZ60" s="78">
        <v>0.48386231064796448</v>
      </c>
      <c r="BA60" s="78">
        <v>0.34974130988121033</v>
      </c>
      <c r="BB60" s="78">
        <v>0.32981985807418823</v>
      </c>
      <c r="BC60" s="78">
        <v>0.30703112483024597</v>
      </c>
      <c r="BD60" s="78">
        <v>0.25209501385688782</v>
      </c>
      <c r="BE60" s="78">
        <v>-0.70639657974243164</v>
      </c>
      <c r="BF60" s="78">
        <v>-0.64321714639663696</v>
      </c>
      <c r="BG60" s="78">
        <v>-0.49352571368217468</v>
      </c>
      <c r="BH60" s="78">
        <v>-0.41027718782424927</v>
      </c>
      <c r="BI60" s="78">
        <v>-0.2118583619594574</v>
      </c>
      <c r="BJ60" s="78">
        <v>-0.24602264165878296</v>
      </c>
      <c r="BK60" s="78">
        <v>-0.35492968559265137</v>
      </c>
      <c r="BL60" s="78">
        <v>-0.2320704311132431</v>
      </c>
      <c r="BM60" s="78">
        <v>-0.38642147183418274</v>
      </c>
      <c r="BN60" s="78">
        <v>-0.34870427846908569</v>
      </c>
      <c r="BO60" s="78">
        <v>-0.25213983654975891</v>
      </c>
      <c r="BP60" s="78">
        <v>-0.17559133470058441</v>
      </c>
      <c r="BQ60" s="78">
        <v>-0.15531095862388611</v>
      </c>
      <c r="BR60" s="78">
        <v>-8.3652257919311523E-2</v>
      </c>
      <c r="BS60" s="78">
        <v>0.17780068516731262</v>
      </c>
      <c r="BT60" s="78">
        <v>0.45885518193244934</v>
      </c>
      <c r="BU60" s="78">
        <v>0.41832557320594788</v>
      </c>
      <c r="BV60" s="78">
        <v>0.36305031180381775</v>
      </c>
      <c r="BW60" s="78">
        <v>0.5886949896812439</v>
      </c>
      <c r="BX60" s="78">
        <v>0.68334537744522095</v>
      </c>
      <c r="BY60" s="78">
        <v>0.55713033676147461</v>
      </c>
      <c r="BZ60" s="78">
        <v>0.52527260780334473</v>
      </c>
      <c r="CA60" s="78">
        <v>0.50459253787994385</v>
      </c>
      <c r="CB60" s="78">
        <v>0.46884608268737793</v>
      </c>
      <c r="CC60" s="78">
        <v>-0.55122745037078857</v>
      </c>
      <c r="CD60" s="78">
        <v>-0.49414923787117004</v>
      </c>
      <c r="CE60" s="78">
        <v>-0.33211988210678101</v>
      </c>
      <c r="CF60" s="78">
        <v>-0.27471771836280823</v>
      </c>
      <c r="CG60" s="78">
        <v>-0.1106138601899147</v>
      </c>
      <c r="CH60" s="78">
        <v>-0.16217769682407379</v>
      </c>
      <c r="CI60" s="78">
        <v>-0.27845725417137146</v>
      </c>
      <c r="CJ60" s="78">
        <v>-0.15511274337768555</v>
      </c>
      <c r="CK60" s="78">
        <v>-0.29234117269515991</v>
      </c>
      <c r="CL60" s="78">
        <v>-0.25791889429092407</v>
      </c>
      <c r="CM60" s="78">
        <v>-0.1632879376411438</v>
      </c>
      <c r="CN60" s="78">
        <v>-7.8081473708152771E-2</v>
      </c>
      <c r="CO60" s="78">
        <v>-4.841681569814682E-2</v>
      </c>
      <c r="CP60" s="78">
        <v>3.1616013497114182E-2</v>
      </c>
      <c r="CQ60" s="78">
        <v>0.30151250958442688</v>
      </c>
      <c r="CR60" s="78">
        <v>0.58637899160385132</v>
      </c>
      <c r="CS60" s="78">
        <v>0.55575466156005859</v>
      </c>
      <c r="CT60" s="78">
        <v>0.50000882148742676</v>
      </c>
      <c r="CU60" s="78">
        <v>0.73085474967956543</v>
      </c>
      <c r="CV60" s="78">
        <v>0.82150673866271973</v>
      </c>
      <c r="CW60" s="78">
        <v>0.70076733827590942</v>
      </c>
      <c r="CX60" s="78">
        <v>0.66064262390136719</v>
      </c>
      <c r="CY60" s="78">
        <v>0.64142298698425293</v>
      </c>
      <c r="CZ60" s="78">
        <v>0.61896723508834839</v>
      </c>
      <c r="DA60" s="78">
        <v>-0.3960583508014679</v>
      </c>
      <c r="DB60" s="78">
        <v>-0.34508132934570313</v>
      </c>
      <c r="DC60" s="78">
        <v>-0.17071403563022614</v>
      </c>
      <c r="DD60" s="78">
        <v>-0.13915826380252838</v>
      </c>
      <c r="DE60" s="78">
        <v>-9.3693584203720093E-3</v>
      </c>
      <c r="DF60" s="78">
        <v>-7.8332751989364624E-2</v>
      </c>
      <c r="DG60" s="78">
        <v>-0.20198482275009155</v>
      </c>
      <c r="DH60" s="78">
        <v>-7.8155055642127991E-2</v>
      </c>
      <c r="DI60" s="78">
        <v>-0.19826088845729828</v>
      </c>
      <c r="DJ60" s="78">
        <v>-0.16713349521160126</v>
      </c>
      <c r="DK60" s="78">
        <v>-7.4436046183109283E-2</v>
      </c>
      <c r="DL60" s="78">
        <v>1.942838728427887E-2</v>
      </c>
      <c r="DM60" s="78">
        <v>5.8477327227592468E-2</v>
      </c>
      <c r="DN60" s="78">
        <v>0.14688429236412048</v>
      </c>
      <c r="DO60" s="78">
        <v>0.42522433400154114</v>
      </c>
      <c r="DP60" s="78">
        <v>0.71390277147293091</v>
      </c>
      <c r="DQ60" s="78">
        <v>0.6931837797164917</v>
      </c>
      <c r="DR60" s="78">
        <v>0.63696730136871338</v>
      </c>
      <c r="DS60" s="78">
        <v>0.87301450967788696</v>
      </c>
      <c r="DT60" s="78">
        <v>0.95966809988021851</v>
      </c>
      <c r="DU60" s="78">
        <v>0.84440433979034424</v>
      </c>
      <c r="DV60" s="78">
        <v>0.79601263999938965</v>
      </c>
      <c r="DW60" s="78">
        <v>0.77825343608856201</v>
      </c>
      <c r="DX60" s="78">
        <v>0.76908838748931885</v>
      </c>
      <c r="DY60" s="78">
        <v>-0.17201881110668182</v>
      </c>
      <c r="DZ60" s="78">
        <v>-0.12985095381736755</v>
      </c>
      <c r="EA60" s="78">
        <v>6.2330368906259537E-2</v>
      </c>
      <c r="EB60" s="78">
        <v>5.6568067520856857E-2</v>
      </c>
      <c r="EC60" s="78">
        <v>0.13681162893772125</v>
      </c>
      <c r="ED60" s="78">
        <v>4.2726036161184311E-2</v>
      </c>
      <c r="EE60" s="78">
        <v>-9.1570794582366943E-2</v>
      </c>
      <c r="EF60" s="78">
        <v>3.2959628850221634E-2</v>
      </c>
      <c r="EG60" s="78">
        <v>-6.2423896044492722E-2</v>
      </c>
      <c r="EH60" s="78">
        <v>-3.6053810268640518E-2</v>
      </c>
      <c r="EI60" s="78">
        <v>5.3851969540119171E-2</v>
      </c>
      <c r="EJ60" s="78">
        <v>0.16021713614463806</v>
      </c>
      <c r="EK60" s="78">
        <v>0.21281549334526062</v>
      </c>
      <c r="EL60" s="78">
        <v>0.31331336498260498</v>
      </c>
      <c r="EM60" s="78">
        <v>0.60384458303451538</v>
      </c>
      <c r="EN60" s="78">
        <v>0.89802694320678711</v>
      </c>
      <c r="EO60" s="78">
        <v>0.8916095495223999</v>
      </c>
      <c r="EP60" s="78">
        <v>0.8347136378288269</v>
      </c>
      <c r="EQ60" s="78">
        <v>1.0782706737518311</v>
      </c>
      <c r="ER60" s="78">
        <v>1.1591511964797974</v>
      </c>
      <c r="ES60" s="78">
        <v>1.0517933368682861</v>
      </c>
      <c r="ET60" s="78">
        <v>0.99146538972854614</v>
      </c>
      <c r="EU60" s="78">
        <v>0.9758148193359375</v>
      </c>
      <c r="EV60" s="78">
        <v>0.98583942651748657</v>
      </c>
      <c r="EW60" s="78">
        <v>62.868972778320313</v>
      </c>
      <c r="EX60" s="78">
        <v>61.910861968994141</v>
      </c>
      <c r="EY60" s="78">
        <v>60.957427978515625</v>
      </c>
      <c r="EZ60" s="78">
        <v>60.064079284667969</v>
      </c>
      <c r="FA60" s="78">
        <v>59.397022247314453</v>
      </c>
      <c r="FB60" s="78">
        <v>58.925159454345703</v>
      </c>
      <c r="FC60" s="78">
        <v>58.968647003173828</v>
      </c>
      <c r="FD60" s="78">
        <v>61.861736297607422</v>
      </c>
      <c r="FE60" s="78">
        <v>65.435905456542969</v>
      </c>
      <c r="FF60" s="78">
        <v>69.04766845703125</v>
      </c>
      <c r="FG60" s="78">
        <v>72.722442626953125</v>
      </c>
      <c r="FH60" s="78">
        <v>75.919303894042969</v>
      </c>
      <c r="FI60" s="78">
        <v>78.971153259277344</v>
      </c>
      <c r="FJ60" s="78">
        <v>81.251075744628906</v>
      </c>
      <c r="FK60" s="78">
        <v>83.038139343261719</v>
      </c>
      <c r="FL60" s="78">
        <v>83.558929443359375</v>
      </c>
      <c r="FM60" s="78">
        <v>82.884223937988281</v>
      </c>
      <c r="FN60" s="78">
        <v>80.963371276855469</v>
      </c>
      <c r="FO60" s="78">
        <v>78.325462341308594</v>
      </c>
      <c r="FP60" s="78">
        <v>74.884162902832031</v>
      </c>
      <c r="FQ60" s="78">
        <v>70.743560791015625</v>
      </c>
      <c r="FR60" s="78">
        <v>67.740913391113281</v>
      </c>
      <c r="FS60" s="78">
        <v>65.816642761230469</v>
      </c>
      <c r="FT60" s="78">
        <v>64.347053527832031</v>
      </c>
      <c r="FU60" s="78">
        <v>9.8872996866703033E-2</v>
      </c>
      <c r="FV60" s="78">
        <v>0.21794882416725159</v>
      </c>
      <c r="FW60" s="78">
        <v>0.10115291178226471</v>
      </c>
      <c r="FX60" s="78">
        <v>0.18117058277130127</v>
      </c>
      <c r="FY60" s="78">
        <v>302.09091186523438</v>
      </c>
      <c r="FZ60" s="78">
        <v>1</v>
      </c>
    </row>
    <row r="61" spans="1:182" x14ac:dyDescent="0.2">
      <c r="A61" t="s">
        <v>186</v>
      </c>
      <c r="B61" t="s">
        <v>245</v>
      </c>
      <c r="C61" t="s">
        <v>2</v>
      </c>
      <c r="D61" t="s">
        <v>202</v>
      </c>
      <c r="E61" t="s">
        <v>207</v>
      </c>
      <c r="F61" t="s">
        <v>179</v>
      </c>
      <c r="G61" t="s">
        <v>1</v>
      </c>
      <c r="H61" s="78">
        <v>107</v>
      </c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/>
      <c r="EZ61" s="78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  <c r="FL61" s="78"/>
      <c r="FM61" s="78"/>
      <c r="FN61" s="78"/>
      <c r="FO61" s="78"/>
      <c r="FP61" s="78"/>
      <c r="FQ61" s="78"/>
      <c r="FR61" s="78"/>
      <c r="FS61" s="78"/>
      <c r="FT61" s="78"/>
      <c r="FU61" s="78"/>
      <c r="FV61" s="78"/>
      <c r="FW61" s="78"/>
      <c r="FX61" s="78">
        <v>3.6486273165792227E-3</v>
      </c>
      <c r="FY61" s="78">
        <v>8.0909090042114258</v>
      </c>
      <c r="FZ61" s="78">
        <v>0</v>
      </c>
    </row>
    <row r="62" spans="1:182" x14ac:dyDescent="0.2">
      <c r="A62" t="s">
        <v>186</v>
      </c>
      <c r="B62" t="s">
        <v>245</v>
      </c>
      <c r="C62" t="s">
        <v>2</v>
      </c>
      <c r="D62" t="s">
        <v>202</v>
      </c>
      <c r="E62" t="s">
        <v>207</v>
      </c>
      <c r="F62" t="s">
        <v>180</v>
      </c>
      <c r="G62" t="s">
        <v>1</v>
      </c>
      <c r="H62" s="78">
        <v>64</v>
      </c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  <c r="FT62" s="78"/>
      <c r="FU62" s="78"/>
      <c r="FV62" s="78"/>
      <c r="FW62" s="78"/>
      <c r="FX62" s="78">
        <v>2.2142140660434961E-3</v>
      </c>
      <c r="FY62" s="78">
        <v>3.5</v>
      </c>
      <c r="FZ62" s="78">
        <v>0</v>
      </c>
    </row>
    <row r="63" spans="1:182" x14ac:dyDescent="0.2">
      <c r="A63" t="s">
        <v>186</v>
      </c>
      <c r="B63" t="s">
        <v>245</v>
      </c>
      <c r="C63" t="s">
        <v>2</v>
      </c>
      <c r="D63" t="s">
        <v>202</v>
      </c>
      <c r="E63" t="s">
        <v>207</v>
      </c>
      <c r="F63" t="s">
        <v>181</v>
      </c>
      <c r="G63" t="s">
        <v>1</v>
      </c>
      <c r="H63" s="78">
        <v>21</v>
      </c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  <c r="DC63" s="78"/>
      <c r="DD63" s="78"/>
      <c r="DE63" s="78"/>
      <c r="DF63" s="78"/>
      <c r="DG63" s="78"/>
      <c r="DH63" s="78"/>
      <c r="DI63" s="78"/>
      <c r="DJ63" s="78"/>
      <c r="DK63" s="78"/>
      <c r="DL63" s="78"/>
      <c r="DM63" s="78"/>
      <c r="DN63" s="78"/>
      <c r="DO63" s="78"/>
      <c r="DP63" s="78"/>
      <c r="DQ63" s="78"/>
      <c r="DR63" s="78"/>
      <c r="DS63" s="78"/>
      <c r="DT63" s="78"/>
      <c r="DU63" s="78"/>
      <c r="DV63" s="78"/>
      <c r="DW63" s="78"/>
      <c r="DX63" s="78"/>
      <c r="DY63" s="78"/>
      <c r="DZ63" s="78"/>
      <c r="EA63" s="78"/>
      <c r="EB63" s="78"/>
      <c r="EC63" s="78"/>
      <c r="ED63" s="78"/>
      <c r="EE63" s="78"/>
      <c r="EF63" s="78"/>
      <c r="EG63" s="78"/>
      <c r="EH63" s="78"/>
      <c r="EI63" s="78"/>
      <c r="EJ63" s="78"/>
      <c r="EK63" s="78"/>
      <c r="EL63" s="78"/>
      <c r="EM63" s="78"/>
      <c r="EN63" s="78"/>
      <c r="EO63" s="78"/>
      <c r="EP63" s="78"/>
      <c r="EQ63" s="78"/>
      <c r="ER63" s="78"/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  <c r="FT63" s="78"/>
      <c r="FU63" s="78"/>
      <c r="FV63" s="78"/>
      <c r="FW63" s="78"/>
      <c r="FX63" s="78">
        <v>6.3236069399863482E-4</v>
      </c>
      <c r="FY63" s="78">
        <v>1</v>
      </c>
      <c r="FZ63" s="78">
        <v>0</v>
      </c>
    </row>
    <row r="64" spans="1:182" x14ac:dyDescent="0.2">
      <c r="A64" t="s">
        <v>186</v>
      </c>
      <c r="B64" t="s">
        <v>245</v>
      </c>
      <c r="C64" t="s">
        <v>2</v>
      </c>
      <c r="D64" t="s">
        <v>202</v>
      </c>
      <c r="E64" t="s">
        <v>207</v>
      </c>
      <c r="F64" t="s">
        <v>182</v>
      </c>
      <c r="G64" t="s">
        <v>1</v>
      </c>
      <c r="H64" s="78">
        <v>656</v>
      </c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  <c r="DA64" s="78"/>
      <c r="DB64" s="78"/>
      <c r="DC64" s="78"/>
      <c r="DD64" s="78"/>
      <c r="DE64" s="78"/>
      <c r="DF64" s="78"/>
      <c r="DG64" s="78"/>
      <c r="DH64" s="78"/>
      <c r="DI64" s="78"/>
      <c r="DJ64" s="78"/>
      <c r="DK64" s="78"/>
      <c r="DL64" s="78"/>
      <c r="DM64" s="78"/>
      <c r="DN64" s="78"/>
      <c r="DO64" s="78"/>
      <c r="DP64" s="78"/>
      <c r="DQ64" s="78"/>
      <c r="DR64" s="78"/>
      <c r="DS64" s="78"/>
      <c r="DT64" s="78"/>
      <c r="DU64" s="78"/>
      <c r="DV64" s="78"/>
      <c r="DW64" s="78"/>
      <c r="DX64" s="78"/>
      <c r="DY64" s="78"/>
      <c r="DZ64" s="78"/>
      <c r="EA64" s="78"/>
      <c r="EB64" s="78"/>
      <c r="EC64" s="78"/>
      <c r="ED64" s="78"/>
      <c r="EE64" s="78"/>
      <c r="EF64" s="78"/>
      <c r="EG64" s="78"/>
      <c r="EH64" s="78"/>
      <c r="EI64" s="78"/>
      <c r="EJ64" s="78"/>
      <c r="EK64" s="78"/>
      <c r="EL64" s="78"/>
      <c r="EM64" s="78"/>
      <c r="EN64" s="78"/>
      <c r="EO64" s="78"/>
      <c r="EP64" s="78"/>
      <c r="EQ64" s="78"/>
      <c r="ER64" s="78"/>
      <c r="ES64" s="78"/>
      <c r="ET64" s="78"/>
      <c r="EU64" s="78"/>
      <c r="EV64" s="78"/>
      <c r="EW64" s="78"/>
      <c r="EX64" s="78"/>
      <c r="EY64" s="78"/>
      <c r="EZ64" s="78"/>
      <c r="FA64" s="78"/>
      <c r="FB64" s="78"/>
      <c r="FC64" s="78"/>
      <c r="FD64" s="78"/>
      <c r="FE64" s="78"/>
      <c r="FF64" s="78"/>
      <c r="FG64" s="78"/>
      <c r="FH64" s="78"/>
      <c r="FI64" s="78"/>
      <c r="FJ64" s="78"/>
      <c r="FK64" s="78"/>
      <c r="FL64" s="78"/>
      <c r="FM64" s="78"/>
      <c r="FN64" s="78"/>
      <c r="FO64" s="78"/>
      <c r="FP64" s="78"/>
      <c r="FQ64" s="78"/>
      <c r="FR64" s="78"/>
      <c r="FS64" s="78"/>
      <c r="FT64" s="78"/>
      <c r="FU64" s="78"/>
      <c r="FV64" s="78"/>
      <c r="FW64" s="78"/>
      <c r="FX64" s="78">
        <v>2.4605685845017433E-2</v>
      </c>
      <c r="FY64" s="78">
        <v>42.863636016845703</v>
      </c>
      <c r="FZ64" s="78">
        <v>0</v>
      </c>
    </row>
    <row r="65" spans="1:182" x14ac:dyDescent="0.2">
      <c r="A65" t="s">
        <v>186</v>
      </c>
      <c r="B65" t="s">
        <v>245</v>
      </c>
      <c r="C65" t="s">
        <v>2</v>
      </c>
      <c r="D65" t="s">
        <v>202</v>
      </c>
      <c r="E65" t="s">
        <v>207</v>
      </c>
      <c r="F65" t="s">
        <v>183</v>
      </c>
      <c r="G65" t="s">
        <v>1</v>
      </c>
      <c r="H65" s="78">
        <v>611</v>
      </c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D65" s="78"/>
      <c r="EE65" s="78"/>
      <c r="EF65" s="78"/>
      <c r="EG65" s="78"/>
      <c r="EH65" s="78"/>
      <c r="EI65" s="78"/>
      <c r="EJ65" s="78"/>
      <c r="EK65" s="78"/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8"/>
      <c r="EX65" s="78"/>
      <c r="EY65" s="78"/>
      <c r="EZ65" s="78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  <c r="FL65" s="78"/>
      <c r="FM65" s="78"/>
      <c r="FN65" s="78"/>
      <c r="FO65" s="78"/>
      <c r="FP65" s="78"/>
      <c r="FQ65" s="78"/>
      <c r="FR65" s="78"/>
      <c r="FS65" s="78"/>
      <c r="FT65" s="78"/>
      <c r="FU65" s="78"/>
      <c r="FV65" s="78"/>
      <c r="FW65" s="78"/>
      <c r="FX65" s="78">
        <v>2.2441286593675613E-2</v>
      </c>
      <c r="FY65" s="78">
        <v>11.590909004211426</v>
      </c>
      <c r="FZ65" s="78">
        <v>0</v>
      </c>
    </row>
    <row r="66" spans="1:182" x14ac:dyDescent="0.2">
      <c r="A66" t="s">
        <v>186</v>
      </c>
      <c r="B66" t="s">
        <v>245</v>
      </c>
      <c r="C66" t="s">
        <v>2</v>
      </c>
      <c r="D66" t="s">
        <v>202</v>
      </c>
      <c r="E66" t="s">
        <v>207</v>
      </c>
      <c r="F66" t="s">
        <v>184</v>
      </c>
      <c r="G66" t="s">
        <v>1</v>
      </c>
      <c r="H66" s="78">
        <v>206</v>
      </c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  <c r="DA66" s="78"/>
      <c r="DB66" s="78"/>
      <c r="DC66" s="78"/>
      <c r="DD66" s="78"/>
      <c r="DE66" s="78"/>
      <c r="DF66" s="78"/>
      <c r="DG66" s="78"/>
      <c r="DH66" s="78"/>
      <c r="DI66" s="78"/>
      <c r="DJ66" s="78"/>
      <c r="DK66" s="78"/>
      <c r="DL66" s="78"/>
      <c r="DM66" s="78"/>
      <c r="DN66" s="78"/>
      <c r="DO66" s="78"/>
      <c r="DP66" s="78"/>
      <c r="DQ66" s="78"/>
      <c r="DR66" s="78"/>
      <c r="DS66" s="78"/>
      <c r="DT66" s="78"/>
      <c r="DU66" s="78"/>
      <c r="DV66" s="78"/>
      <c r="DW66" s="78"/>
      <c r="DX66" s="78"/>
      <c r="DY66" s="78"/>
      <c r="DZ66" s="78"/>
      <c r="EA66" s="78"/>
      <c r="EB66" s="78"/>
      <c r="EC66" s="78"/>
      <c r="ED66" s="78"/>
      <c r="EE66" s="78"/>
      <c r="EF66" s="78"/>
      <c r="EG66" s="78"/>
      <c r="EH66" s="78"/>
      <c r="EI66" s="78"/>
      <c r="EJ66" s="78"/>
      <c r="EK66" s="78"/>
      <c r="EL66" s="78"/>
      <c r="EM66" s="78"/>
      <c r="EN66" s="78"/>
      <c r="EO66" s="78"/>
      <c r="EP66" s="78"/>
      <c r="EQ66" s="78"/>
      <c r="ER66" s="78"/>
      <c r="ES66" s="78"/>
      <c r="ET66" s="78"/>
      <c r="EU66" s="78"/>
      <c r="EV66" s="78"/>
      <c r="EW66" s="78"/>
      <c r="EX66" s="78"/>
      <c r="EY66" s="78"/>
      <c r="EZ66" s="78"/>
      <c r="FA66" s="78"/>
      <c r="FB66" s="78"/>
      <c r="FC66" s="78"/>
      <c r="FD66" s="78"/>
      <c r="FE66" s="78"/>
      <c r="FF66" s="78"/>
      <c r="FG66" s="78"/>
      <c r="FH66" s="78"/>
      <c r="FI66" s="78"/>
      <c r="FJ66" s="78"/>
      <c r="FK66" s="78"/>
      <c r="FL66" s="78"/>
      <c r="FM66" s="78"/>
      <c r="FN66" s="78"/>
      <c r="FO66" s="78"/>
      <c r="FP66" s="78"/>
      <c r="FQ66" s="78"/>
      <c r="FR66" s="78"/>
      <c r="FS66" s="78"/>
      <c r="FT66" s="78"/>
      <c r="FU66" s="78"/>
      <c r="FV66" s="78"/>
      <c r="FW66" s="78"/>
      <c r="FX66" s="78">
        <v>7.6080886647105217E-3</v>
      </c>
      <c r="FY66" s="78">
        <v>13</v>
      </c>
      <c r="FZ66" s="78">
        <v>0</v>
      </c>
    </row>
    <row r="67" spans="1:182" x14ac:dyDescent="0.2">
      <c r="A67" t="s">
        <v>186</v>
      </c>
      <c r="B67" t="s">
        <v>245</v>
      </c>
      <c r="C67" t="s">
        <v>2</v>
      </c>
      <c r="D67" t="s">
        <v>202</v>
      </c>
      <c r="E67" t="s">
        <v>207</v>
      </c>
      <c r="F67" t="s">
        <v>185</v>
      </c>
      <c r="G67" t="s">
        <v>1</v>
      </c>
      <c r="H67" s="78">
        <v>54</v>
      </c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  <c r="DA67" s="78"/>
      <c r="DB67" s="78"/>
      <c r="DC67" s="78"/>
      <c r="DD67" s="78"/>
      <c r="DE67" s="78"/>
      <c r="DF67" s="78"/>
      <c r="DG67" s="78"/>
      <c r="DH67" s="78"/>
      <c r="DI67" s="78"/>
      <c r="DJ67" s="78"/>
      <c r="DK67" s="78"/>
      <c r="DL67" s="78"/>
      <c r="DM67" s="78"/>
      <c r="DN67" s="78"/>
      <c r="DO67" s="78"/>
      <c r="DP67" s="78"/>
      <c r="DQ67" s="78"/>
      <c r="DR67" s="78"/>
      <c r="DS67" s="78"/>
      <c r="DT67" s="78"/>
      <c r="DU67" s="78"/>
      <c r="DV67" s="78"/>
      <c r="DW67" s="78"/>
      <c r="DX67" s="78"/>
      <c r="DY67" s="78"/>
      <c r="DZ67" s="78"/>
      <c r="EA67" s="78"/>
      <c r="EB67" s="78"/>
      <c r="EC67" s="78"/>
      <c r="ED67" s="78"/>
      <c r="EE67" s="78"/>
      <c r="EF67" s="78"/>
      <c r="EG67" s="78"/>
      <c r="EH67" s="78"/>
      <c r="EI67" s="78"/>
      <c r="EJ67" s="78"/>
      <c r="EK67" s="78"/>
      <c r="EL67" s="78"/>
      <c r="EM67" s="78"/>
      <c r="EN67" s="78"/>
      <c r="EO67" s="78"/>
      <c r="EP67" s="78"/>
      <c r="EQ67" s="78"/>
      <c r="ER67" s="78"/>
      <c r="ES67" s="78"/>
      <c r="ET67" s="78"/>
      <c r="EU67" s="78"/>
      <c r="EV67" s="78"/>
      <c r="EW67" s="78"/>
      <c r="EX67" s="78"/>
      <c r="EY67" s="78"/>
      <c r="EZ67" s="78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  <c r="FL67" s="78"/>
      <c r="FM67" s="78"/>
      <c r="FN67" s="78"/>
      <c r="FO67" s="78"/>
      <c r="FP67" s="78"/>
      <c r="FQ67" s="78"/>
      <c r="FR67" s="78"/>
      <c r="FS67" s="78"/>
      <c r="FT67" s="78"/>
      <c r="FU67" s="78"/>
      <c r="FV67" s="78"/>
      <c r="FW67" s="78"/>
      <c r="FX67" s="78">
        <v>1.8599727191030979E-3</v>
      </c>
      <c r="FY67" s="78">
        <v>8.5454549789428711</v>
      </c>
      <c r="FZ67" s="78">
        <v>0</v>
      </c>
    </row>
    <row r="68" spans="1:182" x14ac:dyDescent="0.2">
      <c r="A68" t="s">
        <v>186</v>
      </c>
      <c r="B68" t="s">
        <v>245</v>
      </c>
      <c r="C68" t="s">
        <v>2</v>
      </c>
      <c r="D68" t="s">
        <v>202</v>
      </c>
      <c r="E68" t="s">
        <v>208</v>
      </c>
      <c r="F68" t="s">
        <v>1</v>
      </c>
      <c r="G68" t="s">
        <v>198</v>
      </c>
      <c r="H68" s="78">
        <v>6908</v>
      </c>
      <c r="I68" s="78">
        <v>8.3896150588989258</v>
      </c>
      <c r="J68" s="78">
        <v>7.9156432151794434</v>
      </c>
      <c r="K68" s="78">
        <v>7.2655749320983887</v>
      </c>
      <c r="L68" s="78">
        <v>6.6066303253173828</v>
      </c>
      <c r="M68" s="78">
        <v>6.0851340293884277</v>
      </c>
      <c r="N68" s="78">
        <v>5.2320213317871094</v>
      </c>
      <c r="O68" s="78">
        <v>5.1409416198730469</v>
      </c>
      <c r="P68" s="78">
        <v>5.4184746742248535</v>
      </c>
      <c r="Q68" s="78">
        <v>5.7937355041503906</v>
      </c>
      <c r="R68" s="78">
        <v>6.2668952941894531</v>
      </c>
      <c r="S68" s="78">
        <v>6.4855136871337891</v>
      </c>
      <c r="T68" s="78">
        <v>6.8875722885131836</v>
      </c>
      <c r="U68" s="78">
        <v>7.2259259223937988</v>
      </c>
      <c r="V68" s="78">
        <v>7.4592323303222656</v>
      </c>
      <c r="W68" s="78">
        <v>7.6276946067810059</v>
      </c>
      <c r="X68" s="78">
        <v>8.0693883895874023</v>
      </c>
      <c r="Y68" s="78">
        <v>8.9603157043457031</v>
      </c>
      <c r="Z68" s="78">
        <v>9.7835626602172852</v>
      </c>
      <c r="AA68" s="78">
        <v>9.5311393737792969</v>
      </c>
      <c r="AB68" s="78">
        <v>9.1310176849365234</v>
      </c>
      <c r="AC68" s="78">
        <v>9.1409330368041992</v>
      </c>
      <c r="AD68" s="78">
        <v>9.3227729797363281</v>
      </c>
      <c r="AE68" s="78">
        <v>8.9676685333251953</v>
      </c>
      <c r="AF68" s="78">
        <v>8.3296489715576172</v>
      </c>
      <c r="AG68" s="78">
        <v>-0.50179672241210938</v>
      </c>
      <c r="AH68" s="78">
        <v>-0.47223857045173645</v>
      </c>
      <c r="AI68" s="78">
        <v>-0.16529001295566559</v>
      </c>
      <c r="AJ68" s="78">
        <v>-1.3407367281615734E-2</v>
      </c>
      <c r="AK68" s="78">
        <v>0.18762350082397461</v>
      </c>
      <c r="AL68" s="78">
        <v>0.1231205090880394</v>
      </c>
      <c r="AM68" s="78">
        <v>-3.7684984505176544E-2</v>
      </c>
      <c r="AN68" s="78">
        <v>-0.31307485699653625</v>
      </c>
      <c r="AO68" s="78">
        <v>-0.48180770874023438</v>
      </c>
      <c r="AP68" s="78">
        <v>-0.27852195501327515</v>
      </c>
      <c r="AQ68" s="78">
        <v>-0.44529479742050171</v>
      </c>
      <c r="AR68" s="78">
        <v>-0.52309960126876831</v>
      </c>
      <c r="AS68" s="78">
        <v>-0.46121072769165039</v>
      </c>
      <c r="AT68" s="78">
        <v>-0.33059701323509216</v>
      </c>
      <c r="AU68" s="78">
        <v>-0.28214064240455627</v>
      </c>
      <c r="AV68" s="78">
        <v>-5.7967253029346466E-2</v>
      </c>
      <c r="AW68" s="78">
        <v>0.18326976895332336</v>
      </c>
      <c r="AX68" s="78">
        <v>0.28712144494056702</v>
      </c>
      <c r="AY68" s="78">
        <v>0.17307393252849579</v>
      </c>
      <c r="AZ68" s="78">
        <v>0.21398484706878662</v>
      </c>
      <c r="BA68" s="78">
        <v>0.49724125862121582</v>
      </c>
      <c r="BB68" s="78">
        <v>0.77850043773651123</v>
      </c>
      <c r="BC68" s="78">
        <v>1.1792787313461304</v>
      </c>
      <c r="BD68" s="78">
        <v>1.0259377956390381</v>
      </c>
      <c r="BE68" s="78">
        <v>-0.23328776657581329</v>
      </c>
      <c r="BF68" s="78">
        <v>-0.21589970588684082</v>
      </c>
      <c r="BG68" s="78">
        <v>7.6784707605838776E-2</v>
      </c>
      <c r="BH68" s="78">
        <v>0.2486790269613266</v>
      </c>
      <c r="BI68" s="78">
        <v>0.4440540075302124</v>
      </c>
      <c r="BJ68" s="78">
        <v>0.30970320105552673</v>
      </c>
      <c r="BK68" s="78">
        <v>0.12344799190759659</v>
      </c>
      <c r="BL68" s="78">
        <v>-0.1584467738866806</v>
      </c>
      <c r="BM68" s="78">
        <v>-0.33948537707328796</v>
      </c>
      <c r="BN68" s="78">
        <v>-0.11852418631315231</v>
      </c>
      <c r="BO68" s="78">
        <v>-0.28632014989852905</v>
      </c>
      <c r="BP68" s="78">
        <v>-0.37378919124603271</v>
      </c>
      <c r="BQ68" s="78">
        <v>-0.29499146342277527</v>
      </c>
      <c r="BR68" s="78">
        <v>-0.14996038377285004</v>
      </c>
      <c r="BS68" s="78">
        <v>-9.3931928277015686E-2</v>
      </c>
      <c r="BT68" s="78">
        <v>0.14961265027523041</v>
      </c>
      <c r="BU68" s="78">
        <v>0.42321726679801941</v>
      </c>
      <c r="BV68" s="78">
        <v>0.49958032369613647</v>
      </c>
      <c r="BW68" s="78">
        <v>0.38647547364234924</v>
      </c>
      <c r="BX68" s="78">
        <v>0.42121157050132751</v>
      </c>
      <c r="BY68" s="78">
        <v>0.69692426919937134</v>
      </c>
      <c r="BZ68" s="78">
        <v>1.0057002305984497</v>
      </c>
      <c r="CA68" s="78">
        <v>1.4045156240463257</v>
      </c>
      <c r="CB68" s="78">
        <v>1.2741140127182007</v>
      </c>
      <c r="CC68" s="78">
        <v>-4.7319285571575165E-2</v>
      </c>
      <c r="CD68" s="78">
        <v>-3.8360178470611572E-2</v>
      </c>
      <c r="CE68" s="78">
        <v>0.24444492161273956</v>
      </c>
      <c r="CF68" s="78">
        <v>0.4301992654800415</v>
      </c>
      <c r="CG68" s="78">
        <v>0.62165701389312744</v>
      </c>
      <c r="CH68" s="78">
        <v>0.43892982602119446</v>
      </c>
      <c r="CI68" s="78">
        <v>0.23504820466041565</v>
      </c>
      <c r="CJ68" s="78">
        <v>-5.1351841539144516E-2</v>
      </c>
      <c r="CK68" s="78">
        <v>-0.24091334640979767</v>
      </c>
      <c r="CL68" s="78">
        <v>-7.7102147042751312E-3</v>
      </c>
      <c r="CM68" s="78">
        <v>-0.176214799284935</v>
      </c>
      <c r="CN68" s="78">
        <v>-0.27037727832794189</v>
      </c>
      <c r="CO68" s="78">
        <v>-0.17986850440502167</v>
      </c>
      <c r="CP68" s="78">
        <v>-2.4852003902196884E-2</v>
      </c>
      <c r="CQ68" s="78">
        <v>3.6420851945877075E-2</v>
      </c>
      <c r="CR68" s="78">
        <v>0.29338186979293823</v>
      </c>
      <c r="CS68" s="78">
        <v>0.58940416574478149</v>
      </c>
      <c r="CT68" s="78">
        <v>0.64672869443893433</v>
      </c>
      <c r="CU68" s="78">
        <v>0.53427672386169434</v>
      </c>
      <c r="CV68" s="78">
        <v>0.56473618745803833</v>
      </c>
      <c r="CW68" s="78">
        <v>0.83522415161132813</v>
      </c>
      <c r="CX68" s="78">
        <v>1.1630581617355347</v>
      </c>
      <c r="CY68" s="78">
        <v>1.560513973236084</v>
      </c>
      <c r="CZ68" s="78">
        <v>1.4460000991821289</v>
      </c>
      <c r="DA68" s="78">
        <v>0.13864919543266296</v>
      </c>
      <c r="DB68" s="78">
        <v>0.13917934894561768</v>
      </c>
      <c r="DC68" s="78">
        <v>0.41210514307022095</v>
      </c>
      <c r="DD68" s="78">
        <v>0.61171948909759521</v>
      </c>
      <c r="DE68" s="78">
        <v>0.79926002025604248</v>
      </c>
      <c r="DF68" s="78">
        <v>0.56815642118453979</v>
      </c>
      <c r="DG68" s="78">
        <v>0.34664842486381531</v>
      </c>
      <c r="DH68" s="78">
        <v>5.5743090808391571E-2</v>
      </c>
      <c r="DI68" s="78">
        <v>-0.14234131574630737</v>
      </c>
      <c r="DJ68" s="78">
        <v>0.10310375690460205</v>
      </c>
      <c r="DK68" s="78">
        <v>-6.6109441220760345E-2</v>
      </c>
      <c r="DL68" s="78">
        <v>-0.16696535050868988</v>
      </c>
      <c r="DM68" s="78">
        <v>-6.4745545387268066E-2</v>
      </c>
      <c r="DN68" s="78">
        <v>0.10025637596845627</v>
      </c>
      <c r="DO68" s="78">
        <v>0.16677363216876984</v>
      </c>
      <c r="DP68" s="78">
        <v>0.43715107440948486</v>
      </c>
      <c r="DQ68" s="78">
        <v>0.75559109449386597</v>
      </c>
      <c r="DR68" s="78">
        <v>0.79387706518173218</v>
      </c>
      <c r="DS68" s="78">
        <v>0.68207800388336182</v>
      </c>
      <c r="DT68" s="78">
        <v>0.70826077461242676</v>
      </c>
      <c r="DU68" s="78">
        <v>0.97352403402328491</v>
      </c>
      <c r="DV68" s="78">
        <v>1.3204160928726196</v>
      </c>
      <c r="DW68" s="78">
        <v>1.7165123224258423</v>
      </c>
      <c r="DX68" s="78">
        <v>1.6178861856460571</v>
      </c>
      <c r="DY68" s="78">
        <v>0.40715813636779785</v>
      </c>
      <c r="DZ68" s="78">
        <v>0.39551821351051331</v>
      </c>
      <c r="EA68" s="78">
        <v>0.65417987108230591</v>
      </c>
      <c r="EB68" s="78">
        <v>0.87380588054656982</v>
      </c>
      <c r="EC68" s="78">
        <v>1.0556905269622803</v>
      </c>
      <c r="ED68" s="78">
        <v>0.75473916530609131</v>
      </c>
      <c r="EE68" s="78">
        <v>0.50778138637542725</v>
      </c>
      <c r="EF68" s="78">
        <v>0.21037116646766663</v>
      </c>
      <c r="EG68" s="78">
        <v>-1.8969520169775933E-5</v>
      </c>
      <c r="EH68" s="78">
        <v>0.26310151815414429</v>
      </c>
      <c r="EI68" s="78">
        <v>9.2865213751792908E-2</v>
      </c>
      <c r="EJ68" s="78">
        <v>-1.7654955387115479E-2</v>
      </c>
      <c r="EK68" s="78">
        <v>0.10147372633218765</v>
      </c>
      <c r="EL68" s="78">
        <v>0.2808929979801178</v>
      </c>
      <c r="EM68" s="78">
        <v>0.35498234629631042</v>
      </c>
      <c r="EN68" s="78">
        <v>0.64473098516464233</v>
      </c>
      <c r="EO68" s="78">
        <v>0.99553859233856201</v>
      </c>
      <c r="EP68" s="78">
        <v>1.006335973739624</v>
      </c>
      <c r="EQ68" s="78">
        <v>0.89547950029373169</v>
      </c>
      <c r="ER68" s="78">
        <v>0.91548752784729004</v>
      </c>
      <c r="ES68" s="78">
        <v>1.1732070446014404</v>
      </c>
      <c r="ET68" s="78">
        <v>1.5476158857345581</v>
      </c>
      <c r="EU68" s="78">
        <v>1.9417492151260376</v>
      </c>
      <c r="EV68" s="78">
        <v>1.8660624027252197</v>
      </c>
      <c r="EW68" s="78">
        <v>61.768428802490234</v>
      </c>
      <c r="EX68" s="78">
        <v>60.803981781005859</v>
      </c>
      <c r="EY68" s="78">
        <v>60.194385528564453</v>
      </c>
      <c r="EZ68" s="78">
        <v>59.675933837890625</v>
      </c>
      <c r="FA68" s="78">
        <v>59.273727416992188</v>
      </c>
      <c r="FB68" s="78">
        <v>58.885654449462891</v>
      </c>
      <c r="FC68" s="78">
        <v>58.770126342773438</v>
      </c>
      <c r="FD68" s="78">
        <v>60.33367919921875</v>
      </c>
      <c r="FE68" s="78">
        <v>62.961490631103516</v>
      </c>
      <c r="FF68" s="78">
        <v>66.165412902832031</v>
      </c>
      <c r="FG68" s="78">
        <v>69.655624389648438</v>
      </c>
      <c r="FH68" s="78">
        <v>72.982688903808594</v>
      </c>
      <c r="FI68" s="78">
        <v>75.890106201171875</v>
      </c>
      <c r="FJ68" s="78">
        <v>78.188362121582031</v>
      </c>
      <c r="FK68" s="78">
        <v>79.993766784667969</v>
      </c>
      <c r="FL68" s="78">
        <v>80.919609069824219</v>
      </c>
      <c r="FM68" s="78">
        <v>81.022819519042969</v>
      </c>
      <c r="FN68" s="78">
        <v>79.877197265625</v>
      </c>
      <c r="FO68" s="78">
        <v>77.331878662109375</v>
      </c>
      <c r="FP68" s="78">
        <v>73.766677856445313</v>
      </c>
      <c r="FQ68" s="78">
        <v>69.042984008789063</v>
      </c>
      <c r="FR68" s="78">
        <v>65.897254943847656</v>
      </c>
      <c r="FS68" s="78">
        <v>64.175125122070313</v>
      </c>
      <c r="FT68" s="78">
        <v>62.897800445556641</v>
      </c>
      <c r="FU68" s="78">
        <v>0.12404010444879532</v>
      </c>
      <c r="FV68" s="78">
        <v>0.22505921125411987</v>
      </c>
      <c r="FW68" s="78">
        <v>0.14325331151485443</v>
      </c>
      <c r="FX68" s="78">
        <v>0.22228673100471497</v>
      </c>
      <c r="FY68" s="78">
        <v>405.30435180664063</v>
      </c>
      <c r="FZ68" s="78">
        <v>1</v>
      </c>
    </row>
    <row r="69" spans="1:182" x14ac:dyDescent="0.2">
      <c r="A69" t="s">
        <v>186</v>
      </c>
      <c r="B69" t="s">
        <v>245</v>
      </c>
      <c r="C69" t="s">
        <v>2</v>
      </c>
      <c r="D69" t="s">
        <v>202</v>
      </c>
      <c r="E69" t="s">
        <v>208</v>
      </c>
      <c r="F69" t="s">
        <v>1</v>
      </c>
      <c r="G69" t="s">
        <v>200</v>
      </c>
      <c r="H69" s="78">
        <v>306</v>
      </c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78"/>
      <c r="CY69" s="78"/>
      <c r="CZ69" s="78"/>
      <c r="DA69" s="78"/>
      <c r="DB69" s="78"/>
      <c r="DC69" s="78"/>
      <c r="DD69" s="78"/>
      <c r="DE69" s="78"/>
      <c r="DF69" s="78"/>
      <c r="DG69" s="78"/>
      <c r="DH69" s="78"/>
      <c r="DI69" s="78"/>
      <c r="DJ69" s="78"/>
      <c r="DK69" s="78"/>
      <c r="DL69" s="78"/>
      <c r="DM69" s="78"/>
      <c r="DN69" s="78"/>
      <c r="DO69" s="78"/>
      <c r="DP69" s="78"/>
      <c r="DQ69" s="78"/>
      <c r="DR69" s="78"/>
      <c r="DS69" s="78"/>
      <c r="DT69" s="78"/>
      <c r="DU69" s="78"/>
      <c r="DV69" s="78"/>
      <c r="DW69" s="78"/>
      <c r="DX69" s="78"/>
      <c r="DY69" s="78"/>
      <c r="DZ69" s="78"/>
      <c r="EA69" s="78"/>
      <c r="EB69" s="78"/>
      <c r="EC69" s="78"/>
      <c r="ED69" s="78"/>
      <c r="EE69" s="78"/>
      <c r="EF69" s="78"/>
      <c r="EG69" s="78"/>
      <c r="EH69" s="78"/>
      <c r="EI69" s="78"/>
      <c r="EJ69" s="78"/>
      <c r="EK69" s="78"/>
      <c r="EL69" s="78"/>
      <c r="EM69" s="78"/>
      <c r="EN69" s="78"/>
      <c r="EO69" s="78"/>
      <c r="EP69" s="78"/>
      <c r="EQ69" s="78"/>
      <c r="ER69" s="78"/>
      <c r="ES69" s="78"/>
      <c r="ET69" s="78"/>
      <c r="EU69" s="78"/>
      <c r="EV69" s="78"/>
      <c r="EW69" s="78"/>
      <c r="EX69" s="78"/>
      <c r="EY69" s="78"/>
      <c r="EZ69" s="78"/>
      <c r="FA69" s="78"/>
      <c r="FB69" s="78"/>
      <c r="FC69" s="78"/>
      <c r="FD69" s="78"/>
      <c r="FE69" s="78"/>
      <c r="FF69" s="78"/>
      <c r="FG69" s="78"/>
      <c r="FH69" s="78"/>
      <c r="FI69" s="78"/>
      <c r="FJ69" s="78"/>
      <c r="FK69" s="78"/>
      <c r="FL69" s="78"/>
      <c r="FM69" s="78"/>
      <c r="FN69" s="78"/>
      <c r="FO69" s="78"/>
      <c r="FP69" s="78"/>
      <c r="FQ69" s="78"/>
      <c r="FR69" s="78"/>
      <c r="FS69" s="78"/>
      <c r="FT69" s="78"/>
      <c r="FU69" s="78"/>
      <c r="FV69" s="78"/>
      <c r="FW69" s="78"/>
      <c r="FX69" s="78">
        <v>8.0745061859488487E-3</v>
      </c>
      <c r="FY69" s="78">
        <v>26</v>
      </c>
      <c r="FZ69" s="78">
        <v>0</v>
      </c>
    </row>
    <row r="70" spans="1:182" x14ac:dyDescent="0.2">
      <c r="A70" t="s">
        <v>186</v>
      </c>
      <c r="B70" t="s">
        <v>245</v>
      </c>
      <c r="C70" t="s">
        <v>2</v>
      </c>
      <c r="D70" t="s">
        <v>202</v>
      </c>
      <c r="E70" t="s">
        <v>208</v>
      </c>
      <c r="F70" t="s">
        <v>1</v>
      </c>
      <c r="G70" t="s">
        <v>1</v>
      </c>
      <c r="H70" s="78">
        <v>7214</v>
      </c>
      <c r="I70" s="78">
        <v>8.7866125106811523</v>
      </c>
      <c r="J70" s="78">
        <v>8.2508249282836914</v>
      </c>
      <c r="K70" s="78">
        <v>7.5711884498596191</v>
      </c>
      <c r="L70" s="78">
        <v>6.9208474159240723</v>
      </c>
      <c r="M70" s="78">
        <v>6.362952709197998</v>
      </c>
      <c r="N70" s="78">
        <v>5.4821939468383789</v>
      </c>
      <c r="O70" s="78">
        <v>5.3748574256896973</v>
      </c>
      <c r="P70" s="78">
        <v>5.6162533760070801</v>
      </c>
      <c r="Q70" s="78">
        <v>5.9800701141357422</v>
      </c>
      <c r="R70" s="78">
        <v>6.4637417793273926</v>
      </c>
      <c r="S70" s="78">
        <v>6.7026991844177246</v>
      </c>
      <c r="T70" s="78">
        <v>7.1128449440002441</v>
      </c>
      <c r="U70" s="78">
        <v>7.4861664772033691</v>
      </c>
      <c r="V70" s="78">
        <v>7.7528133392333984</v>
      </c>
      <c r="W70" s="78">
        <v>7.9642915725708008</v>
      </c>
      <c r="X70" s="78">
        <v>8.4216575622558594</v>
      </c>
      <c r="Y70" s="78">
        <v>9.3408870697021484</v>
      </c>
      <c r="Z70" s="78">
        <v>10.167849540710449</v>
      </c>
      <c r="AA70" s="78">
        <v>9.9053182601928711</v>
      </c>
      <c r="AB70" s="78">
        <v>9.4772195816040039</v>
      </c>
      <c r="AC70" s="78">
        <v>9.5020360946655273</v>
      </c>
      <c r="AD70" s="78">
        <v>9.6950531005859375</v>
      </c>
      <c r="AE70" s="78">
        <v>9.3332071304321289</v>
      </c>
      <c r="AF70" s="78">
        <v>8.6742105484008789</v>
      </c>
      <c r="AG70" s="78">
        <v>-0.5041925311088562</v>
      </c>
      <c r="AH70" s="78">
        <v>-0.47422397136688232</v>
      </c>
      <c r="AI70" s="78">
        <v>-0.15473216772079468</v>
      </c>
      <c r="AJ70" s="78">
        <v>5.3563532419502735E-3</v>
      </c>
      <c r="AK70" s="78">
        <v>0.21487441658973694</v>
      </c>
      <c r="AL70" s="78">
        <v>0.14235526323318481</v>
      </c>
      <c r="AM70" s="78">
        <v>-2.7453044429421425E-2</v>
      </c>
      <c r="AN70" s="78">
        <v>-0.31552216410636902</v>
      </c>
      <c r="AO70" s="78">
        <v>-0.49263820052146912</v>
      </c>
      <c r="AP70" s="78">
        <v>-0.27904209494590759</v>
      </c>
      <c r="AQ70" s="78">
        <v>-0.45327797532081604</v>
      </c>
      <c r="AR70" s="78">
        <v>-0.53524303436279297</v>
      </c>
      <c r="AS70" s="78">
        <v>-0.46936380863189697</v>
      </c>
      <c r="AT70" s="78">
        <v>-0.33189952373504639</v>
      </c>
      <c r="AU70" s="78">
        <v>-0.28073742985725403</v>
      </c>
      <c r="AV70" s="78">
        <v>-4.5203197747468948E-2</v>
      </c>
      <c r="AW70" s="78">
        <v>0.20911040902137756</v>
      </c>
      <c r="AX70" s="78">
        <v>0.31553205847740173</v>
      </c>
      <c r="AY70" s="78">
        <v>0.19650226831436157</v>
      </c>
      <c r="AZ70" s="78">
        <v>0.23876933753490448</v>
      </c>
      <c r="BA70" s="78">
        <v>0.53401577472686768</v>
      </c>
      <c r="BB70" s="78">
        <v>0.82976621389389038</v>
      </c>
      <c r="BC70" s="78">
        <v>1.2481526136398315</v>
      </c>
      <c r="BD70" s="78">
        <v>1.089713454246521</v>
      </c>
      <c r="BE70" s="78">
        <v>-0.23550648987293243</v>
      </c>
      <c r="BF70" s="78">
        <v>-0.2177160233259201</v>
      </c>
      <c r="BG70" s="78">
        <v>8.7502196431159973E-2</v>
      </c>
      <c r="BH70" s="78">
        <v>0.26761558651924133</v>
      </c>
      <c r="BI70" s="78">
        <v>0.4714740514755249</v>
      </c>
      <c r="BJ70" s="78">
        <v>0.32906103134155273</v>
      </c>
      <c r="BK70" s="78">
        <v>0.13378620147705078</v>
      </c>
      <c r="BL70" s="78">
        <v>-0.16079211235046387</v>
      </c>
      <c r="BM70" s="78">
        <v>-0.35022199153900146</v>
      </c>
      <c r="BN70" s="78">
        <v>-0.11893880367279053</v>
      </c>
      <c r="BO70" s="78">
        <v>-0.29419845342636108</v>
      </c>
      <c r="BP70" s="78">
        <v>-0.38583415746688843</v>
      </c>
      <c r="BQ70" s="78">
        <v>-0.30303493142127991</v>
      </c>
      <c r="BR70" s="78">
        <v>-0.15114374458789825</v>
      </c>
      <c r="BS70" s="78">
        <v>-9.2404581606388092E-2</v>
      </c>
      <c r="BT70" s="78">
        <v>0.1625136137008667</v>
      </c>
      <c r="BU70" s="78">
        <v>0.44921615719795227</v>
      </c>
      <c r="BV70" s="78">
        <v>0.52813106775283813</v>
      </c>
      <c r="BW70" s="78">
        <v>0.41004455089569092</v>
      </c>
      <c r="BX70" s="78">
        <v>0.44613274931907654</v>
      </c>
      <c r="BY70" s="78">
        <v>0.73383051156997681</v>
      </c>
      <c r="BZ70" s="78">
        <v>1.057115912437439</v>
      </c>
      <c r="CA70" s="78">
        <v>1.4735380411148071</v>
      </c>
      <c r="CB70" s="78">
        <v>1.3380533456802368</v>
      </c>
      <c r="CC70" s="78">
        <v>-4.9415364861488342E-2</v>
      </c>
      <c r="CD70" s="78">
        <v>-4.0059402585029602E-2</v>
      </c>
      <c r="CE70" s="78">
        <v>0.25527298450469971</v>
      </c>
      <c r="CF70" s="78">
        <v>0.4492555558681488</v>
      </c>
      <c r="CG70" s="78">
        <v>0.64919418096542358</v>
      </c>
      <c r="CH70" s="78">
        <v>0.45837286114692688</v>
      </c>
      <c r="CI70" s="78">
        <v>0.24546001851558685</v>
      </c>
      <c r="CJ70" s="78">
        <v>-5.3626548498868942E-2</v>
      </c>
      <c r="CK70" s="78">
        <v>-0.25158494710922241</v>
      </c>
      <c r="CL70" s="78">
        <v>-8.0517493188381195E-3</v>
      </c>
      <c r="CM70" s="78">
        <v>-0.18402048945426941</v>
      </c>
      <c r="CN70" s="78">
        <v>-0.28235402703285217</v>
      </c>
      <c r="CO70" s="78">
        <v>-0.18783603608608246</v>
      </c>
      <c r="CP70" s="78">
        <v>-2.5952858850359917E-2</v>
      </c>
      <c r="CQ70" s="78">
        <v>3.8034167140722275E-2</v>
      </c>
      <c r="CR70" s="78">
        <v>0.30637764930725098</v>
      </c>
      <c r="CS70" s="78">
        <v>0.6155126690864563</v>
      </c>
      <c r="CT70" s="78">
        <v>0.67537647485733032</v>
      </c>
      <c r="CU70" s="78">
        <v>0.55794328451156616</v>
      </c>
      <c r="CV70" s="78">
        <v>0.58975201845169067</v>
      </c>
      <c r="CW70" s="78">
        <v>0.87222158908843994</v>
      </c>
      <c r="CX70" s="78">
        <v>1.2145775556564331</v>
      </c>
      <c r="CY70" s="78">
        <v>1.6296392679214478</v>
      </c>
      <c r="CZ70" s="78">
        <v>1.5100528001785278</v>
      </c>
      <c r="DA70" s="78">
        <v>0.13667576014995575</v>
      </c>
      <c r="DB70" s="78">
        <v>0.1375972181558609</v>
      </c>
      <c r="DC70" s="78">
        <v>0.42304375767707825</v>
      </c>
      <c r="DD70" s="78">
        <v>0.63089549541473389</v>
      </c>
      <c r="DE70" s="78">
        <v>0.82691431045532227</v>
      </c>
      <c r="DF70" s="78">
        <v>0.58768469095230103</v>
      </c>
      <c r="DG70" s="78">
        <v>0.35713383555412292</v>
      </c>
      <c r="DH70" s="78">
        <v>5.3539015352725983E-2</v>
      </c>
      <c r="DI70" s="78">
        <v>-0.15294790267944336</v>
      </c>
      <c r="DJ70" s="78">
        <v>0.10283530503511429</v>
      </c>
      <c r="DK70" s="78">
        <v>-7.3842510581016541E-2</v>
      </c>
      <c r="DL70" s="78">
        <v>-0.17887389659881592</v>
      </c>
      <c r="DM70" s="78">
        <v>-7.2637148201465607E-2</v>
      </c>
      <c r="DN70" s="78">
        <v>9.9238030612468719E-2</v>
      </c>
      <c r="DO70" s="78">
        <v>0.16847291588783264</v>
      </c>
      <c r="DP70" s="78">
        <v>0.45024168491363525</v>
      </c>
      <c r="DQ70" s="78">
        <v>0.78180915117263794</v>
      </c>
      <c r="DR70" s="78">
        <v>0.82262188196182251</v>
      </c>
      <c r="DS70" s="78">
        <v>0.70584201812744141</v>
      </c>
      <c r="DT70" s="78">
        <v>0.73337125778198242</v>
      </c>
      <c r="DU70" s="78">
        <v>1.0106126070022583</v>
      </c>
      <c r="DV70" s="78">
        <v>1.3720391988754272</v>
      </c>
      <c r="DW70" s="78">
        <v>1.7857404947280884</v>
      </c>
      <c r="DX70" s="78">
        <v>1.6820522546768188</v>
      </c>
      <c r="DY70" s="78">
        <v>0.40536180138587952</v>
      </c>
      <c r="DZ70" s="78">
        <v>0.39410516619682312</v>
      </c>
      <c r="EA70" s="78">
        <v>0.66527813673019409</v>
      </c>
      <c r="EB70" s="78">
        <v>0.89315474033355713</v>
      </c>
      <c r="EC70" s="78">
        <v>1.0835139751434326</v>
      </c>
      <c r="ED70" s="78">
        <v>0.77439045906066895</v>
      </c>
      <c r="EE70" s="78">
        <v>0.51837307214736938</v>
      </c>
      <c r="EF70" s="78">
        <v>0.20826907455921173</v>
      </c>
      <c r="EG70" s="78">
        <v>-1.0531694628298283E-2</v>
      </c>
      <c r="EH70" s="78">
        <v>0.26293858885765076</v>
      </c>
      <c r="EI70" s="78">
        <v>8.5236988961696625E-2</v>
      </c>
      <c r="EJ70" s="78">
        <v>-2.9465027153491974E-2</v>
      </c>
      <c r="EK70" s="78">
        <v>9.3691743910312653E-2</v>
      </c>
      <c r="EL70" s="78">
        <v>0.27999380230903625</v>
      </c>
      <c r="EM70" s="78">
        <v>0.35680577158927917</v>
      </c>
      <c r="EN70" s="78">
        <v>0.6579585075378418</v>
      </c>
      <c r="EO70" s="78">
        <v>1.0219149589538574</v>
      </c>
      <c r="EP70" s="78">
        <v>1.0352208614349365</v>
      </c>
      <c r="EQ70" s="78">
        <v>0.91938430070877075</v>
      </c>
      <c r="ER70" s="78">
        <v>0.94073468446731567</v>
      </c>
      <c r="ES70" s="78">
        <v>1.2104274034500122</v>
      </c>
      <c r="ET70" s="78">
        <v>1.5993888378143311</v>
      </c>
      <c r="EU70" s="78">
        <v>2.0111260414123535</v>
      </c>
      <c r="EV70" s="78">
        <v>1.9303921461105347</v>
      </c>
      <c r="EW70" s="78">
        <v>61.774967193603516</v>
      </c>
      <c r="EX70" s="78">
        <v>60.793155670166016</v>
      </c>
      <c r="EY70" s="78">
        <v>60.188297271728516</v>
      </c>
      <c r="EZ70" s="78">
        <v>59.70269775390625</v>
      </c>
      <c r="FA70" s="78">
        <v>59.332717895507813</v>
      </c>
      <c r="FB70" s="78">
        <v>58.9522705078125</v>
      </c>
      <c r="FC70" s="78">
        <v>58.799411773681641</v>
      </c>
      <c r="FD70" s="78">
        <v>60.356010437011719</v>
      </c>
      <c r="FE70" s="78">
        <v>62.964878082275391</v>
      </c>
      <c r="FF70" s="78">
        <v>66.153038024902344</v>
      </c>
      <c r="FG70" s="78">
        <v>69.659706115722656</v>
      </c>
      <c r="FH70" s="78">
        <v>73.030914306640625</v>
      </c>
      <c r="FI70" s="78">
        <v>75.960838317871094</v>
      </c>
      <c r="FJ70" s="78">
        <v>78.296630859375</v>
      </c>
      <c r="FK70" s="78">
        <v>80.120857238769531</v>
      </c>
      <c r="FL70" s="78">
        <v>81.062095642089844</v>
      </c>
      <c r="FM70" s="78">
        <v>81.147811889648438</v>
      </c>
      <c r="FN70" s="78">
        <v>80.004791259765625</v>
      </c>
      <c r="FO70" s="78">
        <v>77.474456787109375</v>
      </c>
      <c r="FP70" s="78">
        <v>73.933677673339844</v>
      </c>
      <c r="FQ70" s="78">
        <v>69.219154357910156</v>
      </c>
      <c r="FR70" s="78">
        <v>66.061576843261719</v>
      </c>
      <c r="FS70" s="78">
        <v>64.300148010253906</v>
      </c>
      <c r="FT70" s="78">
        <v>62.982711791992188</v>
      </c>
      <c r="FU70" s="78">
        <v>0.12412191182374954</v>
      </c>
      <c r="FV70" s="78">
        <v>0.22520764172077179</v>
      </c>
      <c r="FW70" s="78">
        <v>0.14334778487682343</v>
      </c>
      <c r="FX70" s="78">
        <v>0.22243332862854004</v>
      </c>
      <c r="FY70" s="78">
        <v>431.30435180664063</v>
      </c>
      <c r="FZ70" s="78">
        <v>1</v>
      </c>
    </row>
    <row r="71" spans="1:182" x14ac:dyDescent="0.2">
      <c r="A71" t="s">
        <v>186</v>
      </c>
      <c r="B71" t="s">
        <v>245</v>
      </c>
      <c r="C71" t="s">
        <v>2</v>
      </c>
      <c r="D71" t="s">
        <v>202</v>
      </c>
      <c r="E71" t="s">
        <v>208</v>
      </c>
      <c r="F71" t="s">
        <v>178</v>
      </c>
      <c r="G71" t="s">
        <v>1</v>
      </c>
      <c r="H71" s="78">
        <v>5336</v>
      </c>
      <c r="I71" s="78">
        <v>6.4101624488830566</v>
      </c>
      <c r="J71" s="78">
        <v>6.101712703704834</v>
      </c>
      <c r="K71" s="78">
        <v>5.5646157264709473</v>
      </c>
      <c r="L71" s="78">
        <v>5.0369606018066406</v>
      </c>
      <c r="M71" s="78">
        <v>4.5386142730712891</v>
      </c>
      <c r="N71" s="78">
        <v>3.888322114944458</v>
      </c>
      <c r="O71" s="78">
        <v>3.8398952484130859</v>
      </c>
      <c r="P71" s="78">
        <v>3.9292759895324707</v>
      </c>
      <c r="Q71" s="78">
        <v>4.1657218933105469</v>
      </c>
      <c r="R71" s="78">
        <v>4.5207958221435547</v>
      </c>
      <c r="S71" s="78">
        <v>4.6575679779052734</v>
      </c>
      <c r="T71" s="78">
        <v>4.9058523178100586</v>
      </c>
      <c r="U71" s="78">
        <v>5.1835699081420898</v>
      </c>
      <c r="V71" s="78">
        <v>5.3460555076599121</v>
      </c>
      <c r="W71" s="78">
        <v>5.4425721168518066</v>
      </c>
      <c r="X71" s="78">
        <v>5.7749028205871582</v>
      </c>
      <c r="Y71" s="78">
        <v>6.3744583129882813</v>
      </c>
      <c r="Z71" s="78">
        <v>6.9459915161132813</v>
      </c>
      <c r="AA71" s="78">
        <v>6.8816933631896973</v>
      </c>
      <c r="AB71" s="78">
        <v>6.5995869636535645</v>
      </c>
      <c r="AC71" s="78">
        <v>6.7109618186950684</v>
      </c>
      <c r="AD71" s="78">
        <v>6.9273743629455566</v>
      </c>
      <c r="AE71" s="78">
        <v>6.5807352066040039</v>
      </c>
      <c r="AF71" s="78">
        <v>6.1446137428283691</v>
      </c>
      <c r="AG71" s="78">
        <v>-0.48364773392677307</v>
      </c>
      <c r="AH71" s="78">
        <v>-0.45646288990974426</v>
      </c>
      <c r="AI71" s="78">
        <v>-0.21426218748092651</v>
      </c>
      <c r="AJ71" s="78">
        <v>-0.10410013049840927</v>
      </c>
      <c r="AK71" s="78">
        <v>5.3206693381071091E-2</v>
      </c>
      <c r="AL71" s="78">
        <v>2.8365526348352432E-2</v>
      </c>
      <c r="AM71" s="78">
        <v>-8.67437943816185E-2</v>
      </c>
      <c r="AN71" s="78">
        <v>-0.29713863134384155</v>
      </c>
      <c r="AO71" s="78">
        <v>-0.42307272553443909</v>
      </c>
      <c r="AP71" s="78">
        <v>-0.27236929535865784</v>
      </c>
      <c r="AQ71" s="78">
        <v>-0.40082499384880066</v>
      </c>
      <c r="AR71" s="78">
        <v>-0.45746761560440063</v>
      </c>
      <c r="AS71" s="78">
        <v>-0.41571033000946045</v>
      </c>
      <c r="AT71" s="78">
        <v>-0.31997621059417725</v>
      </c>
      <c r="AU71" s="78">
        <v>-0.2852550745010376</v>
      </c>
      <c r="AV71" s="78">
        <v>-0.11902385950088501</v>
      </c>
      <c r="AW71" s="78">
        <v>5.5739425122737885E-2</v>
      </c>
      <c r="AX71" s="78">
        <v>0.14579059183597565</v>
      </c>
      <c r="AY71" s="78">
        <v>5.7358790189027786E-2</v>
      </c>
      <c r="AZ71" s="78">
        <v>9.1168567538261414E-2</v>
      </c>
      <c r="BA71" s="78">
        <v>0.31266474723815918</v>
      </c>
      <c r="BB71" s="78">
        <v>0.52007770538330078</v>
      </c>
      <c r="BC71" s="78">
        <v>0.83035606145858765</v>
      </c>
      <c r="BD71" s="78">
        <v>0.70370477437973022</v>
      </c>
      <c r="BE71" s="78">
        <v>-0.21949948370456696</v>
      </c>
      <c r="BF71" s="78">
        <v>-0.20428706705570221</v>
      </c>
      <c r="BG71" s="78">
        <v>2.388114295899868E-2</v>
      </c>
      <c r="BH71" s="78">
        <v>0.1537298709154129</v>
      </c>
      <c r="BI71" s="78">
        <v>0.30547267198562622</v>
      </c>
      <c r="BJ71" s="78">
        <v>0.21191805601119995</v>
      </c>
      <c r="BK71" s="78">
        <v>7.1772322058677673E-2</v>
      </c>
      <c r="BL71" s="78">
        <v>-0.14502176642417908</v>
      </c>
      <c r="BM71" s="78">
        <v>-0.28306174278259277</v>
      </c>
      <c r="BN71" s="78">
        <v>-0.11496996879577637</v>
      </c>
      <c r="BO71" s="78">
        <v>-0.24443216621875763</v>
      </c>
      <c r="BP71" s="78">
        <v>-0.31058207154273987</v>
      </c>
      <c r="BQ71" s="78">
        <v>-0.25219053030014038</v>
      </c>
      <c r="BR71" s="78">
        <v>-0.1422732025384903</v>
      </c>
      <c r="BS71" s="78">
        <v>-0.10010296106338501</v>
      </c>
      <c r="BT71" s="78">
        <v>8.5184872150421143E-2</v>
      </c>
      <c r="BU71" s="78">
        <v>0.29179006814956665</v>
      </c>
      <c r="BV71" s="78">
        <v>0.3547990620136261</v>
      </c>
      <c r="BW71" s="78">
        <v>0.26729458570480347</v>
      </c>
      <c r="BX71" s="78">
        <v>0.29502984881401062</v>
      </c>
      <c r="BY71" s="78">
        <v>0.50910484790802002</v>
      </c>
      <c r="BZ71" s="78">
        <v>0.74358773231506348</v>
      </c>
      <c r="CA71" s="78">
        <v>1.0519349575042725</v>
      </c>
      <c r="CB71" s="78">
        <v>0.94785052537918091</v>
      </c>
      <c r="CC71" s="78">
        <v>-3.6551203578710556E-2</v>
      </c>
      <c r="CD71" s="78">
        <v>-2.9630851000547409E-2</v>
      </c>
      <c r="CE71" s="78">
        <v>0.18881848454475403</v>
      </c>
      <c r="CF71" s="78">
        <v>0.33230215311050415</v>
      </c>
      <c r="CG71" s="78">
        <v>0.48019132018089294</v>
      </c>
      <c r="CH71" s="78">
        <v>0.33904597163200378</v>
      </c>
      <c r="CI71" s="78">
        <v>0.18156009912490845</v>
      </c>
      <c r="CJ71" s="78">
        <v>-3.9666101336479187E-2</v>
      </c>
      <c r="CK71" s="78">
        <v>-0.18609057366847992</v>
      </c>
      <c r="CL71" s="78">
        <v>-5.9556607156991959E-3</v>
      </c>
      <c r="CM71" s="78">
        <v>-0.13611495494842529</v>
      </c>
      <c r="CN71" s="78">
        <v>-0.20884960889816284</v>
      </c>
      <c r="CO71" s="78">
        <v>-0.13893721997737885</v>
      </c>
      <c r="CP71" s="78">
        <v>-1.9196625798940659E-2</v>
      </c>
      <c r="CQ71" s="78">
        <v>2.8132839128375053E-2</v>
      </c>
      <c r="CR71" s="78">
        <v>0.22661921381950378</v>
      </c>
      <c r="CS71" s="78">
        <v>0.45527803897857666</v>
      </c>
      <c r="CT71" s="78">
        <v>0.49955767393112183</v>
      </c>
      <c r="CU71" s="78">
        <v>0.4126954972743988</v>
      </c>
      <c r="CV71" s="78">
        <v>0.43622356653213501</v>
      </c>
      <c r="CW71" s="78">
        <v>0.64515864849090576</v>
      </c>
      <c r="CX71" s="78">
        <v>0.89839005470275879</v>
      </c>
      <c r="CY71" s="78">
        <v>1.2053998708724976</v>
      </c>
      <c r="CZ71" s="78">
        <v>1.1169451475143433</v>
      </c>
      <c r="DA71" s="78">
        <v>0.14639706909656525</v>
      </c>
      <c r="DB71" s="78">
        <v>0.14502535760402679</v>
      </c>
      <c r="DC71" s="78">
        <v>0.35375583171844482</v>
      </c>
      <c r="DD71" s="78">
        <v>0.51087445020675659</v>
      </c>
      <c r="DE71" s="78">
        <v>0.65490996837615967</v>
      </c>
      <c r="DF71" s="78">
        <v>0.46617388725280762</v>
      </c>
      <c r="DG71" s="78">
        <v>0.29134789109230042</v>
      </c>
      <c r="DH71" s="78">
        <v>6.5689563751220703E-2</v>
      </c>
      <c r="DI71" s="78">
        <v>-8.9119397103786469E-2</v>
      </c>
      <c r="DJ71" s="78">
        <v>0.10305864363908768</v>
      </c>
      <c r="DK71" s="78">
        <v>-2.7797751128673553E-2</v>
      </c>
      <c r="DL71" s="78">
        <v>-0.10711713135242462</v>
      </c>
      <c r="DM71" s="78">
        <v>-2.5683904066681862E-2</v>
      </c>
      <c r="DN71" s="78">
        <v>0.10387994349002838</v>
      </c>
      <c r="DO71" s="78">
        <v>0.15636864304542542</v>
      </c>
      <c r="DP71" s="78">
        <v>0.36805355548858643</v>
      </c>
      <c r="DQ71" s="78">
        <v>0.61876600980758667</v>
      </c>
      <c r="DR71" s="78">
        <v>0.64431631565093994</v>
      </c>
      <c r="DS71" s="78">
        <v>0.55809640884399414</v>
      </c>
      <c r="DT71" s="78">
        <v>0.57741725444793701</v>
      </c>
      <c r="DU71" s="78">
        <v>0.7812124490737915</v>
      </c>
      <c r="DV71" s="78">
        <v>1.0531923770904541</v>
      </c>
      <c r="DW71" s="78">
        <v>1.3588647842407227</v>
      </c>
      <c r="DX71" s="78">
        <v>1.2860397100448608</v>
      </c>
      <c r="DY71" s="78">
        <v>0.41054531931877136</v>
      </c>
      <c r="DZ71" s="78">
        <v>0.39720118045806885</v>
      </c>
      <c r="EA71" s="78">
        <v>0.59189915657043457</v>
      </c>
      <c r="EB71" s="78">
        <v>0.76870441436767578</v>
      </c>
      <c r="EC71" s="78">
        <v>0.90717595815658569</v>
      </c>
      <c r="ED71" s="78">
        <v>0.64972639083862305</v>
      </c>
      <c r="EE71" s="78">
        <v>0.44986400008201599</v>
      </c>
      <c r="EF71" s="78">
        <v>0.21780641376972198</v>
      </c>
      <c r="EG71" s="78">
        <v>5.0891581922769547E-2</v>
      </c>
      <c r="EH71" s="78">
        <v>0.26045799255371094</v>
      </c>
      <c r="EI71" s="78">
        <v>0.12859508395195007</v>
      </c>
      <c r="EJ71" s="78">
        <v>3.976840153336525E-2</v>
      </c>
      <c r="EK71" s="78">
        <v>0.13783590495586395</v>
      </c>
      <c r="EL71" s="78">
        <v>0.28158295154571533</v>
      </c>
      <c r="EM71" s="78">
        <v>0.341520756483078</v>
      </c>
      <c r="EN71" s="78">
        <v>0.57226228713989258</v>
      </c>
      <c r="EO71" s="78">
        <v>0.85481667518615723</v>
      </c>
      <c r="EP71" s="78">
        <v>0.8533247709274292</v>
      </c>
      <c r="EQ71" s="78">
        <v>0.76803219318389893</v>
      </c>
      <c r="ER71" s="78">
        <v>0.78127855062484741</v>
      </c>
      <c r="ES71" s="78">
        <v>0.97765254974365234</v>
      </c>
      <c r="ET71" s="78">
        <v>1.2767024040222168</v>
      </c>
      <c r="EU71" s="78">
        <v>1.5804436206817627</v>
      </c>
      <c r="EV71" s="78">
        <v>1.5301854610443115</v>
      </c>
      <c r="EW71" s="78">
        <v>60.800273895263672</v>
      </c>
      <c r="EX71" s="78">
        <v>60.048069000244141</v>
      </c>
      <c r="EY71" s="78">
        <v>59.536060333251953</v>
      </c>
      <c r="EZ71" s="78">
        <v>59.105056762695313</v>
      </c>
      <c r="FA71" s="78">
        <v>58.758773803710938</v>
      </c>
      <c r="FB71" s="78">
        <v>58.508007049560547</v>
      </c>
      <c r="FC71" s="78">
        <v>58.508983612060547</v>
      </c>
      <c r="FD71" s="78">
        <v>59.855682373046875</v>
      </c>
      <c r="FE71" s="78">
        <v>62.000843048095703</v>
      </c>
      <c r="FF71" s="78">
        <v>64.7398681640625</v>
      </c>
      <c r="FG71" s="78">
        <v>68.117385864257813</v>
      </c>
      <c r="FH71" s="78">
        <v>71.384284973144531</v>
      </c>
      <c r="FI71" s="78">
        <v>74.211456298828125</v>
      </c>
      <c r="FJ71" s="78">
        <v>76.323371887207031</v>
      </c>
      <c r="FK71" s="78">
        <v>77.858306884765625</v>
      </c>
      <c r="FL71" s="78">
        <v>78.593826293945313</v>
      </c>
      <c r="FM71" s="78">
        <v>78.217002868652344</v>
      </c>
      <c r="FN71" s="78">
        <v>76.633491516113281</v>
      </c>
      <c r="FO71" s="78">
        <v>74.021347045898438</v>
      </c>
      <c r="FP71" s="78">
        <v>70.495437622070313</v>
      </c>
      <c r="FQ71" s="78">
        <v>66.526657104492188</v>
      </c>
      <c r="FR71" s="78">
        <v>63.938480377197266</v>
      </c>
      <c r="FS71" s="78">
        <v>62.485328674316406</v>
      </c>
      <c r="FT71" s="78">
        <v>61.454277038574219</v>
      </c>
      <c r="FU71" s="78">
        <v>0.12202563881874084</v>
      </c>
      <c r="FV71" s="78">
        <v>0.22140415012836456</v>
      </c>
      <c r="FW71" s="78">
        <v>0.14092682301998138</v>
      </c>
      <c r="FX71" s="78">
        <v>0.21867670118808746</v>
      </c>
      <c r="FY71" s="78">
        <v>335.91305541992188</v>
      </c>
      <c r="FZ71" s="78">
        <v>1</v>
      </c>
    </row>
    <row r="72" spans="1:182" x14ac:dyDescent="0.2">
      <c r="A72" t="s">
        <v>186</v>
      </c>
      <c r="B72" t="s">
        <v>245</v>
      </c>
      <c r="C72" t="s">
        <v>2</v>
      </c>
      <c r="D72" t="s">
        <v>202</v>
      </c>
      <c r="E72" t="s">
        <v>208</v>
      </c>
      <c r="F72" t="s">
        <v>179</v>
      </c>
      <c r="G72" t="s">
        <v>1</v>
      </c>
      <c r="H72" s="78">
        <v>112</v>
      </c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  <c r="DA72" s="78"/>
      <c r="DB72" s="78"/>
      <c r="DC72" s="78"/>
      <c r="DD72" s="78"/>
      <c r="DE72" s="78"/>
      <c r="DF72" s="78"/>
      <c r="DG72" s="78"/>
      <c r="DH72" s="78"/>
      <c r="DI72" s="78"/>
      <c r="DJ72" s="78"/>
      <c r="DK72" s="78"/>
      <c r="DL72" s="78"/>
      <c r="DM72" s="78"/>
      <c r="DN72" s="78"/>
      <c r="DO72" s="78"/>
      <c r="DP72" s="78"/>
      <c r="DQ72" s="78"/>
      <c r="DR72" s="78"/>
      <c r="DS72" s="78"/>
      <c r="DT72" s="78"/>
      <c r="DU72" s="78"/>
      <c r="DV72" s="78"/>
      <c r="DW72" s="78"/>
      <c r="DX72" s="78"/>
      <c r="DY72" s="78"/>
      <c r="DZ72" s="78"/>
      <c r="EA72" s="78"/>
      <c r="EB72" s="78"/>
      <c r="EC72" s="78"/>
      <c r="ED72" s="78"/>
      <c r="EE72" s="78"/>
      <c r="EF72" s="78"/>
      <c r="EG72" s="78"/>
      <c r="EH72" s="78"/>
      <c r="EI72" s="78"/>
      <c r="EJ72" s="78"/>
      <c r="EK72" s="78"/>
      <c r="EL72" s="78"/>
      <c r="EM72" s="78"/>
      <c r="EN72" s="78"/>
      <c r="EO72" s="78"/>
      <c r="EP72" s="78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  <c r="FT72" s="78"/>
      <c r="FU72" s="78"/>
      <c r="FV72" s="78"/>
      <c r="FW72" s="78"/>
      <c r="FX72" s="78">
        <v>4.1968105360865593E-3</v>
      </c>
      <c r="FY72" s="78">
        <v>8</v>
      </c>
      <c r="FZ72" s="78">
        <v>0</v>
      </c>
    </row>
    <row r="73" spans="1:182" x14ac:dyDescent="0.2">
      <c r="A73" t="s">
        <v>186</v>
      </c>
      <c r="B73" t="s">
        <v>245</v>
      </c>
      <c r="C73" t="s">
        <v>2</v>
      </c>
      <c r="D73" t="s">
        <v>202</v>
      </c>
      <c r="E73" t="s">
        <v>208</v>
      </c>
      <c r="F73" t="s">
        <v>180</v>
      </c>
      <c r="G73" t="s">
        <v>1</v>
      </c>
      <c r="H73" s="78">
        <v>66</v>
      </c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8"/>
      <c r="DE73" s="78"/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  <c r="FL73" s="78"/>
      <c r="FM73" s="78"/>
      <c r="FN73" s="78"/>
      <c r="FO73" s="78"/>
      <c r="FP73" s="78"/>
      <c r="FQ73" s="78"/>
      <c r="FR73" s="78"/>
      <c r="FS73" s="78"/>
      <c r="FT73" s="78"/>
      <c r="FU73" s="78"/>
      <c r="FV73" s="78"/>
      <c r="FW73" s="78"/>
      <c r="FX73" s="78">
        <v>2.4464053567498922E-3</v>
      </c>
      <c r="FY73" s="78">
        <v>4.3913044929504395</v>
      </c>
      <c r="FZ73" s="78">
        <v>0</v>
      </c>
    </row>
    <row r="74" spans="1:182" x14ac:dyDescent="0.2">
      <c r="A74" t="s">
        <v>186</v>
      </c>
      <c r="B74" t="s">
        <v>245</v>
      </c>
      <c r="C74" t="s">
        <v>2</v>
      </c>
      <c r="D74" t="s">
        <v>202</v>
      </c>
      <c r="E74" t="s">
        <v>208</v>
      </c>
      <c r="F74" t="s">
        <v>181</v>
      </c>
      <c r="G74" t="s">
        <v>1</v>
      </c>
      <c r="H74" s="78">
        <v>22</v>
      </c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8"/>
      <c r="CN74" s="78"/>
      <c r="CO74" s="78"/>
      <c r="CP74" s="78"/>
      <c r="CQ74" s="78"/>
      <c r="CR74" s="78"/>
      <c r="CS74" s="78"/>
      <c r="CT74" s="78"/>
      <c r="CU74" s="78"/>
      <c r="CV74" s="78"/>
      <c r="CW74" s="78"/>
      <c r="CX74" s="78"/>
      <c r="CY74" s="78"/>
      <c r="CZ74" s="78"/>
      <c r="DA74" s="78"/>
      <c r="DB74" s="78"/>
      <c r="DC74" s="78"/>
      <c r="DD74" s="78"/>
      <c r="DE74" s="78"/>
      <c r="DF74" s="78"/>
      <c r="DG74" s="78"/>
      <c r="DH74" s="78"/>
      <c r="DI74" s="78"/>
      <c r="DJ74" s="78"/>
      <c r="DK74" s="78"/>
      <c r="DL74" s="78"/>
      <c r="DM74" s="78"/>
      <c r="DN74" s="78"/>
      <c r="DO74" s="78"/>
      <c r="DP74" s="78"/>
      <c r="DQ74" s="78"/>
      <c r="DR74" s="78"/>
      <c r="DS74" s="78"/>
      <c r="DT74" s="78"/>
      <c r="DU74" s="78"/>
      <c r="DV74" s="78"/>
      <c r="DW74" s="78"/>
      <c r="DX74" s="78"/>
      <c r="DY74" s="78"/>
      <c r="DZ74" s="78"/>
      <c r="EA74" s="78"/>
      <c r="EB74" s="78"/>
      <c r="EC74" s="78"/>
      <c r="ED74" s="78"/>
      <c r="EE74" s="78"/>
      <c r="EF74" s="78"/>
      <c r="EG74" s="78"/>
      <c r="EH74" s="78"/>
      <c r="EI74" s="78"/>
      <c r="EJ74" s="78"/>
      <c r="EK74" s="78"/>
      <c r="EL74" s="78"/>
      <c r="EM74" s="78"/>
      <c r="EN74" s="78"/>
      <c r="EO74" s="78"/>
      <c r="EP74" s="78"/>
      <c r="EQ74" s="78"/>
      <c r="ER74" s="78"/>
      <c r="ES74" s="78"/>
      <c r="ET74" s="78"/>
      <c r="EU74" s="78"/>
      <c r="EV74" s="78"/>
      <c r="EW74" s="78"/>
      <c r="EX74" s="78"/>
      <c r="EY74" s="78"/>
      <c r="EZ74" s="78"/>
      <c r="FA74" s="78"/>
      <c r="FB74" s="78"/>
      <c r="FC74" s="78"/>
      <c r="FD74" s="78"/>
      <c r="FE74" s="78"/>
      <c r="FF74" s="78"/>
      <c r="FG74" s="78"/>
      <c r="FH74" s="78"/>
      <c r="FI74" s="78"/>
      <c r="FJ74" s="78"/>
      <c r="FK74" s="78"/>
      <c r="FL74" s="78"/>
      <c r="FM74" s="78"/>
      <c r="FN74" s="78"/>
      <c r="FO74" s="78"/>
      <c r="FP74" s="78"/>
      <c r="FQ74" s="78"/>
      <c r="FR74" s="78"/>
      <c r="FS74" s="78"/>
      <c r="FT74" s="78"/>
      <c r="FU74" s="78"/>
      <c r="FV74" s="78"/>
      <c r="FW74" s="78"/>
      <c r="FX74" s="78">
        <v>7.5122684938833117E-4</v>
      </c>
      <c r="FY74" s="78">
        <v>1.95652174949646</v>
      </c>
      <c r="FZ74" s="78">
        <v>0</v>
      </c>
    </row>
    <row r="75" spans="1:182" x14ac:dyDescent="0.2">
      <c r="A75" t="s">
        <v>186</v>
      </c>
      <c r="B75" t="s">
        <v>245</v>
      </c>
      <c r="C75" t="s">
        <v>2</v>
      </c>
      <c r="D75" t="s">
        <v>202</v>
      </c>
      <c r="E75" t="s">
        <v>208</v>
      </c>
      <c r="F75" t="s">
        <v>182</v>
      </c>
      <c r="G75" t="s">
        <v>1</v>
      </c>
      <c r="H75" s="78">
        <v>735</v>
      </c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78"/>
      <c r="CR75" s="78"/>
      <c r="CS75" s="78"/>
      <c r="CT75" s="78"/>
      <c r="CU75" s="78"/>
      <c r="CV75" s="78"/>
      <c r="CW75" s="78"/>
      <c r="CX75" s="78"/>
      <c r="CY75" s="78"/>
      <c r="CZ75" s="78"/>
      <c r="DA75" s="78"/>
      <c r="DB75" s="78"/>
      <c r="DC75" s="78"/>
      <c r="DD75" s="78"/>
      <c r="DE75" s="78"/>
      <c r="DF75" s="78"/>
      <c r="DG75" s="78"/>
      <c r="DH75" s="78"/>
      <c r="DI75" s="78"/>
      <c r="DJ75" s="78"/>
      <c r="DK75" s="78"/>
      <c r="DL75" s="78"/>
      <c r="DM75" s="78"/>
      <c r="DN75" s="78"/>
      <c r="DO75" s="78"/>
      <c r="DP75" s="78"/>
      <c r="DQ75" s="78"/>
      <c r="DR75" s="78"/>
      <c r="DS75" s="78"/>
      <c r="DT75" s="78"/>
      <c r="DU75" s="78"/>
      <c r="DV75" s="78"/>
      <c r="DW75" s="78"/>
      <c r="DX75" s="78"/>
      <c r="DY75" s="78"/>
      <c r="DZ75" s="78"/>
      <c r="EA75" s="78"/>
      <c r="EB75" s="78"/>
      <c r="EC75" s="78"/>
      <c r="ED75" s="78"/>
      <c r="EE75" s="78"/>
      <c r="EF75" s="78"/>
      <c r="EG75" s="78"/>
      <c r="EH75" s="78"/>
      <c r="EI75" s="78"/>
      <c r="EJ75" s="78"/>
      <c r="EK75" s="78"/>
      <c r="EL75" s="78"/>
      <c r="EM75" s="78"/>
      <c r="EN75" s="78"/>
      <c r="EO75" s="78"/>
      <c r="EP75" s="78"/>
      <c r="EQ75" s="78"/>
      <c r="ER75" s="78"/>
      <c r="ES75" s="78"/>
      <c r="ET75" s="78"/>
      <c r="EU75" s="78"/>
      <c r="EV75" s="78"/>
      <c r="EW75" s="78"/>
      <c r="EX75" s="78"/>
      <c r="EY75" s="78"/>
      <c r="EZ75" s="78"/>
      <c r="FA75" s="78"/>
      <c r="FB75" s="78"/>
      <c r="FC75" s="78"/>
      <c r="FD75" s="78"/>
      <c r="FE75" s="78"/>
      <c r="FF75" s="78"/>
      <c r="FG75" s="78"/>
      <c r="FH75" s="78"/>
      <c r="FI75" s="78"/>
      <c r="FJ75" s="78"/>
      <c r="FK75" s="78"/>
      <c r="FL75" s="78"/>
      <c r="FM75" s="78"/>
      <c r="FN75" s="78"/>
      <c r="FO75" s="78"/>
      <c r="FP75" s="78"/>
      <c r="FQ75" s="78"/>
      <c r="FR75" s="78"/>
      <c r="FS75" s="78"/>
      <c r="FT75" s="78"/>
      <c r="FU75" s="78"/>
      <c r="FV75" s="78"/>
      <c r="FW75" s="78"/>
      <c r="FX75" s="78">
        <v>2.9753260314464569E-2</v>
      </c>
      <c r="FY75" s="78">
        <v>49.043479919433594</v>
      </c>
      <c r="FZ75" s="78">
        <v>0</v>
      </c>
    </row>
    <row r="76" spans="1:182" x14ac:dyDescent="0.2">
      <c r="A76" t="s">
        <v>186</v>
      </c>
      <c r="B76" t="s">
        <v>245</v>
      </c>
      <c r="C76" t="s">
        <v>2</v>
      </c>
      <c r="D76" t="s">
        <v>202</v>
      </c>
      <c r="E76" t="s">
        <v>208</v>
      </c>
      <c r="F76" t="s">
        <v>183</v>
      </c>
      <c r="G76" t="s">
        <v>1</v>
      </c>
      <c r="H76" s="78">
        <v>642</v>
      </c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  <c r="DA76" s="78"/>
      <c r="DB76" s="78"/>
      <c r="DC76" s="78"/>
      <c r="DD76" s="78"/>
      <c r="DE76" s="78"/>
      <c r="DF76" s="78"/>
      <c r="DG76" s="78"/>
      <c r="DH76" s="78"/>
      <c r="DI76" s="78"/>
      <c r="DJ76" s="78"/>
      <c r="DK76" s="78"/>
      <c r="DL76" s="78"/>
      <c r="DM76" s="78"/>
      <c r="DN76" s="78"/>
      <c r="DO76" s="78"/>
      <c r="DP76" s="78"/>
      <c r="DQ76" s="78"/>
      <c r="DR76" s="78"/>
      <c r="DS76" s="78"/>
      <c r="DT76" s="78"/>
      <c r="DU76" s="78"/>
      <c r="DV76" s="78"/>
      <c r="DW76" s="78"/>
      <c r="DX76" s="78"/>
      <c r="DY76" s="78"/>
      <c r="DZ76" s="78"/>
      <c r="EA76" s="78"/>
      <c r="EB76" s="78"/>
      <c r="EC76" s="78"/>
      <c r="ED76" s="78"/>
      <c r="EE76" s="78"/>
      <c r="EF76" s="78"/>
      <c r="EG76" s="78"/>
      <c r="EH76" s="78"/>
      <c r="EI76" s="78"/>
      <c r="EJ76" s="78"/>
      <c r="EK76" s="78"/>
      <c r="EL76" s="78"/>
      <c r="EM76" s="78"/>
      <c r="EN76" s="78"/>
      <c r="EO76" s="78"/>
      <c r="EP76" s="78"/>
      <c r="EQ76" s="78"/>
      <c r="ER76" s="78"/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78"/>
      <c r="FT76" s="78"/>
      <c r="FU76" s="78"/>
      <c r="FV76" s="78"/>
      <c r="FW76" s="78"/>
      <c r="FX76" s="78">
        <v>2.5459466502070427E-2</v>
      </c>
      <c r="FY76" s="78">
        <v>11</v>
      </c>
      <c r="FZ76" s="78">
        <v>0</v>
      </c>
    </row>
    <row r="77" spans="1:182" x14ac:dyDescent="0.2">
      <c r="A77" t="s">
        <v>186</v>
      </c>
      <c r="B77" t="s">
        <v>245</v>
      </c>
      <c r="C77" t="s">
        <v>2</v>
      </c>
      <c r="D77" t="s">
        <v>202</v>
      </c>
      <c r="E77" t="s">
        <v>208</v>
      </c>
      <c r="F77" t="s">
        <v>184</v>
      </c>
      <c r="G77" t="s">
        <v>1</v>
      </c>
      <c r="H77" s="78">
        <v>241</v>
      </c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8"/>
      <c r="CU77" s="78"/>
      <c r="CV77" s="78"/>
      <c r="CW77" s="78"/>
      <c r="CX77" s="78"/>
      <c r="CY77" s="78"/>
      <c r="CZ77" s="78"/>
      <c r="DA77" s="78"/>
      <c r="DB77" s="78"/>
      <c r="DC77" s="78"/>
      <c r="DD77" s="78"/>
      <c r="DE77" s="78"/>
      <c r="DF77" s="78"/>
      <c r="DG77" s="78"/>
      <c r="DH77" s="78"/>
      <c r="DI77" s="78"/>
      <c r="DJ77" s="78"/>
      <c r="DK77" s="78"/>
      <c r="DL77" s="78"/>
      <c r="DM77" s="78"/>
      <c r="DN77" s="78"/>
      <c r="DO77" s="78"/>
      <c r="DP77" s="78"/>
      <c r="DQ77" s="78"/>
      <c r="DR77" s="78"/>
      <c r="DS77" s="78"/>
      <c r="DT77" s="78"/>
      <c r="DU77" s="78"/>
      <c r="DV77" s="78"/>
      <c r="DW77" s="78"/>
      <c r="DX77" s="78"/>
      <c r="DY77" s="78"/>
      <c r="DZ77" s="78"/>
      <c r="EA77" s="78"/>
      <c r="EB77" s="78"/>
      <c r="EC77" s="78"/>
      <c r="ED77" s="78"/>
      <c r="EE77" s="78"/>
      <c r="EF77" s="78"/>
      <c r="EG77" s="78"/>
      <c r="EH77" s="78"/>
      <c r="EI77" s="78"/>
      <c r="EJ77" s="78"/>
      <c r="EK77" s="78"/>
      <c r="EL77" s="78"/>
      <c r="EM77" s="78"/>
      <c r="EN77" s="78"/>
      <c r="EO77" s="78"/>
      <c r="EP77" s="78"/>
      <c r="EQ77" s="78"/>
      <c r="ER77" s="78"/>
      <c r="ES77" s="78"/>
      <c r="ET77" s="78"/>
      <c r="EU77" s="78"/>
      <c r="EV77" s="78"/>
      <c r="EW77" s="78"/>
      <c r="EX77" s="78"/>
      <c r="EY77" s="78"/>
      <c r="EZ77" s="78"/>
      <c r="FA77" s="78"/>
      <c r="FB77" s="78"/>
      <c r="FC77" s="78"/>
      <c r="FD77" s="78"/>
      <c r="FE77" s="78"/>
      <c r="FF77" s="78"/>
      <c r="FG77" s="78"/>
      <c r="FH77" s="78"/>
      <c r="FI77" s="78"/>
      <c r="FJ77" s="78"/>
      <c r="FK77" s="78"/>
      <c r="FL77" s="78"/>
      <c r="FM77" s="78"/>
      <c r="FN77" s="78"/>
      <c r="FO77" s="78"/>
      <c r="FP77" s="78"/>
      <c r="FQ77" s="78"/>
      <c r="FR77" s="78"/>
      <c r="FS77" s="78"/>
      <c r="FT77" s="78"/>
      <c r="FU77" s="78"/>
      <c r="FV77" s="78"/>
      <c r="FW77" s="78"/>
      <c r="FX77" s="78">
        <v>9.7215892747044563E-3</v>
      </c>
      <c r="FY77" s="78">
        <v>12.130434989929199</v>
      </c>
      <c r="FZ77" s="78">
        <v>0</v>
      </c>
    </row>
    <row r="78" spans="1:182" x14ac:dyDescent="0.2">
      <c r="A78" t="s">
        <v>186</v>
      </c>
      <c r="B78" t="s">
        <v>245</v>
      </c>
      <c r="C78" t="s">
        <v>2</v>
      </c>
      <c r="D78" t="s">
        <v>202</v>
      </c>
      <c r="E78" t="s">
        <v>208</v>
      </c>
      <c r="F78" t="s">
        <v>185</v>
      </c>
      <c r="G78" t="s">
        <v>1</v>
      </c>
      <c r="H78" s="78">
        <v>60</v>
      </c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  <c r="DR78" s="78"/>
      <c r="DS78" s="78"/>
      <c r="DT78" s="78"/>
      <c r="DU78" s="78"/>
      <c r="DV78" s="78"/>
      <c r="DW78" s="78"/>
      <c r="DX78" s="78"/>
      <c r="DY78" s="78"/>
      <c r="DZ78" s="78"/>
      <c r="EA78" s="78"/>
      <c r="EB78" s="78"/>
      <c r="EC78" s="78"/>
      <c r="ED78" s="78"/>
      <c r="EE78" s="78"/>
      <c r="EF78" s="78"/>
      <c r="EG78" s="78"/>
      <c r="EH78" s="78"/>
      <c r="EI78" s="78"/>
      <c r="EJ78" s="78"/>
      <c r="EK78" s="78"/>
      <c r="EL78" s="78"/>
      <c r="EM78" s="78"/>
      <c r="EN78" s="78"/>
      <c r="EO78" s="78"/>
      <c r="EP78" s="78"/>
      <c r="EQ78" s="78"/>
      <c r="ER78" s="78"/>
      <c r="ES78" s="78"/>
      <c r="ET78" s="78"/>
      <c r="EU78" s="78"/>
      <c r="EV78" s="78"/>
      <c r="EW78" s="78"/>
      <c r="EX78" s="78"/>
      <c r="EY78" s="78"/>
      <c r="EZ78" s="78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  <c r="FL78" s="78"/>
      <c r="FM78" s="78"/>
      <c r="FN78" s="78"/>
      <c r="FO78" s="78"/>
      <c r="FP78" s="78"/>
      <c r="FQ78" s="78"/>
      <c r="FR78" s="78"/>
      <c r="FS78" s="78"/>
      <c r="FT78" s="78"/>
      <c r="FU78" s="78"/>
      <c r="FV78" s="78"/>
      <c r="FW78" s="78"/>
      <c r="FX78" s="78">
        <v>2.2304339800029993E-3</v>
      </c>
      <c r="FY78" s="78">
        <v>8.8695650100708008</v>
      </c>
      <c r="FZ78" s="78">
        <v>0</v>
      </c>
    </row>
    <row r="79" spans="1:182" x14ac:dyDescent="0.2">
      <c r="A79" t="s">
        <v>186</v>
      </c>
      <c r="B79" t="s">
        <v>245</v>
      </c>
      <c r="C79" t="s">
        <v>2</v>
      </c>
      <c r="D79" t="s">
        <v>202</v>
      </c>
      <c r="E79" t="s">
        <v>209</v>
      </c>
      <c r="F79" t="s">
        <v>1</v>
      </c>
      <c r="G79" t="s">
        <v>198</v>
      </c>
      <c r="H79" s="78">
        <v>7106</v>
      </c>
      <c r="I79" s="78">
        <v>9.5138750076293945</v>
      </c>
      <c r="J79" s="78">
        <v>9.002903938293457</v>
      </c>
      <c r="K79" s="78">
        <v>7.9063816070556641</v>
      </c>
      <c r="L79" s="78">
        <v>6.9841089248657227</v>
      </c>
      <c r="M79" s="78">
        <v>6.7837743759155273</v>
      </c>
      <c r="N79" s="78">
        <v>6.1570353507995605</v>
      </c>
      <c r="O79" s="78">
        <v>5.7425603866577148</v>
      </c>
      <c r="P79" s="78">
        <v>6.1505918502807617</v>
      </c>
      <c r="Q79" s="78">
        <v>6.7923007011413574</v>
      </c>
      <c r="R79" s="78">
        <v>7.707028865814209</v>
      </c>
      <c r="S79" s="78">
        <v>7.6472234725952148</v>
      </c>
      <c r="T79" s="78">
        <v>8.1676025390625</v>
      </c>
      <c r="U79" s="78">
        <v>8.8452463150024414</v>
      </c>
      <c r="V79" s="78">
        <v>9.8577547073364258</v>
      </c>
      <c r="W79" s="78">
        <v>10.261751174926758</v>
      </c>
      <c r="X79" s="78">
        <v>10.471887588500977</v>
      </c>
      <c r="Y79" s="78">
        <v>11.296234130859375</v>
      </c>
      <c r="Z79" s="78">
        <v>11.230317115783691</v>
      </c>
      <c r="AA79" s="78">
        <v>10.89556884765625</v>
      </c>
      <c r="AB79" s="78">
        <v>10.656721115112305</v>
      </c>
      <c r="AC79" s="78">
        <v>11.183302879333496</v>
      </c>
      <c r="AD79" s="78">
        <v>11.008706092834473</v>
      </c>
      <c r="AE79" s="78">
        <v>10.375592231750488</v>
      </c>
      <c r="AF79" s="78">
        <v>10.053999900817871</v>
      </c>
      <c r="AG79" s="78">
        <v>-0.72089320421218872</v>
      </c>
      <c r="AH79" s="78">
        <v>-0.70381629467010498</v>
      </c>
      <c r="AI79" s="78">
        <v>-0.77610021829605103</v>
      </c>
      <c r="AJ79" s="78">
        <v>-0.66151416301727295</v>
      </c>
      <c r="AK79" s="78">
        <v>8.0336548388004303E-2</v>
      </c>
      <c r="AL79" s="78">
        <v>0.22502681612968445</v>
      </c>
      <c r="AM79" s="78">
        <v>-0.22055529057979584</v>
      </c>
      <c r="AN79" s="78">
        <v>-0.46456784009933472</v>
      </c>
      <c r="AO79" s="78">
        <v>-0.56127309799194336</v>
      </c>
      <c r="AP79" s="78">
        <v>-7.7405534684658051E-2</v>
      </c>
      <c r="AQ79" s="78">
        <v>-0.66859591007232666</v>
      </c>
      <c r="AR79" s="78">
        <v>-0.9621431827545166</v>
      </c>
      <c r="AS79" s="78">
        <v>-1.0845052003860474</v>
      </c>
      <c r="AT79" s="78">
        <v>-0.90962284803390503</v>
      </c>
      <c r="AU79" s="78">
        <v>-0.89047020673751831</v>
      </c>
      <c r="AV79" s="78">
        <v>-0.72655272483825684</v>
      </c>
      <c r="AW79" s="78">
        <v>-0.53136324882507324</v>
      </c>
      <c r="AX79" s="78">
        <v>-1.1579289436340332</v>
      </c>
      <c r="AY79" s="78">
        <v>-1.1601130962371826</v>
      </c>
      <c r="AZ79" s="78">
        <v>-0.79465103149414063</v>
      </c>
      <c r="BA79" s="78">
        <v>-8.3513721823692322E-2</v>
      </c>
      <c r="BB79" s="78">
        <v>0.27757906913757324</v>
      </c>
      <c r="BC79" s="78">
        <v>0.8842657208442688</v>
      </c>
      <c r="BD79" s="78">
        <v>1.3262083530426025</v>
      </c>
      <c r="BE79" s="78">
        <v>-0.41735854744911194</v>
      </c>
      <c r="BF79" s="78">
        <v>-0.39149045944213867</v>
      </c>
      <c r="BG79" s="78">
        <v>-0.50436592102050781</v>
      </c>
      <c r="BH79" s="78">
        <v>-0.4346768856048584</v>
      </c>
      <c r="BI79" s="78">
        <v>0.29324647784233093</v>
      </c>
      <c r="BJ79" s="78">
        <v>0.3942742645740509</v>
      </c>
      <c r="BK79" s="78">
        <v>-4.9927406013011932E-2</v>
      </c>
      <c r="BL79" s="78">
        <v>-0.25263139605522156</v>
      </c>
      <c r="BM79" s="78">
        <v>-0.37142285704612732</v>
      </c>
      <c r="BN79" s="78">
        <v>9.2810504138469696E-2</v>
      </c>
      <c r="BO79" s="78">
        <v>-0.51189208030700684</v>
      </c>
      <c r="BP79" s="78">
        <v>-0.73848003149032593</v>
      </c>
      <c r="BQ79" s="78">
        <v>-0.85178899765014648</v>
      </c>
      <c r="BR79" s="78">
        <v>-0.61717736721038818</v>
      </c>
      <c r="BS79" s="78">
        <v>-0.58613598346710205</v>
      </c>
      <c r="BT79" s="78">
        <v>-0.43343827128410339</v>
      </c>
      <c r="BU79" s="78">
        <v>-0.2103622704744339</v>
      </c>
      <c r="BV79" s="78">
        <v>-0.83061748743057251</v>
      </c>
      <c r="BW79" s="78">
        <v>-0.84164434671401978</v>
      </c>
      <c r="BX79" s="78">
        <v>-0.50366818904876709</v>
      </c>
      <c r="BY79" s="78">
        <v>0.2048095166683197</v>
      </c>
      <c r="BZ79" s="78">
        <v>0.59568685293197632</v>
      </c>
      <c r="CA79" s="78">
        <v>1.2003880739212036</v>
      </c>
      <c r="CB79" s="78">
        <v>1.6320153474807739</v>
      </c>
      <c r="CC79" s="78">
        <v>-0.20713137090206146</v>
      </c>
      <c r="CD79" s="78">
        <v>-0.1751745194196701</v>
      </c>
      <c r="CE79" s="78">
        <v>-0.31616353988647461</v>
      </c>
      <c r="CF79" s="78">
        <v>-0.27757009863853455</v>
      </c>
      <c r="CG79" s="78">
        <v>0.44070723652839661</v>
      </c>
      <c r="CH79" s="78">
        <v>0.51149451732635498</v>
      </c>
      <c r="CI79" s="78">
        <v>6.8248949944972992E-2</v>
      </c>
      <c r="CJ79" s="78">
        <v>-0.10584484040737152</v>
      </c>
      <c r="CK79" s="78">
        <v>-0.23993314802646637</v>
      </c>
      <c r="CL79" s="78">
        <v>0.21070161461830139</v>
      </c>
      <c r="CM79" s="78">
        <v>-0.40335950255393982</v>
      </c>
      <c r="CN79" s="78">
        <v>-0.58357155323028564</v>
      </c>
      <c r="CO79" s="78">
        <v>-0.69061052799224854</v>
      </c>
      <c r="CP79" s="78">
        <v>-0.41463056206703186</v>
      </c>
      <c r="CQ79" s="78">
        <v>-0.375355064868927</v>
      </c>
      <c r="CR79" s="78">
        <v>-0.23042809963226318</v>
      </c>
      <c r="CS79" s="78">
        <v>1.1962044984102249E-2</v>
      </c>
      <c r="CT79" s="78">
        <v>-0.60392260551452637</v>
      </c>
      <c r="CU79" s="78">
        <v>-0.62107384204864502</v>
      </c>
      <c r="CV79" s="78">
        <v>-0.30213430523872375</v>
      </c>
      <c r="CW79" s="78">
        <v>0.40450131893157959</v>
      </c>
      <c r="CX79" s="78">
        <v>0.81600737571716309</v>
      </c>
      <c r="CY79" s="78">
        <v>1.4193334579467773</v>
      </c>
      <c r="CZ79" s="78">
        <v>1.8438163995742798</v>
      </c>
      <c r="DA79" s="78">
        <v>3.095800057053566E-3</v>
      </c>
      <c r="DB79" s="78">
        <v>4.1141409426927567E-2</v>
      </c>
      <c r="DC79" s="78">
        <v>-0.1279611736536026</v>
      </c>
      <c r="DD79" s="78">
        <v>-0.1204632967710495</v>
      </c>
      <c r="DE79" s="78">
        <v>0.58816802501678467</v>
      </c>
      <c r="DF79" s="78">
        <v>0.62871479988098145</v>
      </c>
      <c r="DG79" s="78">
        <v>0.18642529845237732</v>
      </c>
      <c r="DH79" s="78">
        <v>4.094170406460762E-2</v>
      </c>
      <c r="DI79" s="78">
        <v>-0.10844344645738602</v>
      </c>
      <c r="DJ79" s="78">
        <v>0.32859271764755249</v>
      </c>
      <c r="DK79" s="78">
        <v>-0.29482689499855042</v>
      </c>
      <c r="DL79" s="78">
        <v>-0.42866310477256775</v>
      </c>
      <c r="DM79" s="78">
        <v>-0.52943205833435059</v>
      </c>
      <c r="DN79" s="78">
        <v>-0.21208374202251434</v>
      </c>
      <c r="DO79" s="78">
        <v>-0.16457413136959076</v>
      </c>
      <c r="DP79" s="78">
        <v>-2.7417927980422974E-2</v>
      </c>
      <c r="DQ79" s="78">
        <v>0.2342863529920578</v>
      </c>
      <c r="DR79" s="78">
        <v>-0.37722769379615784</v>
      </c>
      <c r="DS79" s="78">
        <v>-0.40050333738327026</v>
      </c>
      <c r="DT79" s="78">
        <v>-0.10060044378042221</v>
      </c>
      <c r="DU79" s="78">
        <v>0.60419309139251709</v>
      </c>
      <c r="DV79" s="78">
        <v>1.0363278388977051</v>
      </c>
      <c r="DW79" s="78">
        <v>1.6382788419723511</v>
      </c>
      <c r="DX79" s="78">
        <v>2.0556173324584961</v>
      </c>
      <c r="DY79" s="78">
        <v>0.30663043260574341</v>
      </c>
      <c r="DZ79" s="78">
        <v>0.35346725583076477</v>
      </c>
      <c r="EA79" s="78">
        <v>0.143773153424263</v>
      </c>
      <c r="EB79" s="78">
        <v>0.10637397319078445</v>
      </c>
      <c r="EC79" s="78">
        <v>0.80107790231704712</v>
      </c>
      <c r="ED79" s="78">
        <v>0.7979622483253479</v>
      </c>
      <c r="EE79" s="78">
        <v>0.35705319046974182</v>
      </c>
      <c r="EF79" s="78">
        <v>0.25287815928459167</v>
      </c>
      <c r="EG79" s="78">
        <v>8.140680193901062E-2</v>
      </c>
      <c r="EH79" s="78">
        <v>0.49880877137184143</v>
      </c>
      <c r="EI79" s="78">
        <v>-0.13812308013439178</v>
      </c>
      <c r="EJ79" s="78">
        <v>-0.2049998939037323</v>
      </c>
      <c r="EK79" s="78">
        <v>-0.29671588540077209</v>
      </c>
      <c r="EL79" s="78">
        <v>8.0361701548099518E-2</v>
      </c>
      <c r="EM79" s="78">
        <v>0.13976006209850311</v>
      </c>
      <c r="EN79" s="78">
        <v>0.26569652557373047</v>
      </c>
      <c r="EO79" s="78">
        <v>0.55528736114501953</v>
      </c>
      <c r="EP79" s="78">
        <v>-4.9916259944438934E-2</v>
      </c>
      <c r="EQ79" s="78">
        <v>-8.2034550607204437E-2</v>
      </c>
      <c r="ER79" s="78">
        <v>0.19038243591785431</v>
      </c>
      <c r="ES79" s="78">
        <v>0.8925163745880127</v>
      </c>
      <c r="ET79" s="78">
        <v>1.3544356822967529</v>
      </c>
      <c r="EU79" s="78">
        <v>1.9544011354446411</v>
      </c>
      <c r="EV79" s="78">
        <v>2.361424446105957</v>
      </c>
      <c r="EW79" s="78">
        <v>66.859565734863281</v>
      </c>
      <c r="EX79" s="78">
        <v>65.772964477539063</v>
      </c>
      <c r="EY79" s="78">
        <v>64.964103698730469</v>
      </c>
      <c r="EZ79" s="78">
        <v>64.322425842285156</v>
      </c>
      <c r="FA79" s="78">
        <v>63.815120697021484</v>
      </c>
      <c r="FB79" s="78">
        <v>63.519672393798828</v>
      </c>
      <c r="FC79" s="78">
        <v>63.169452667236328</v>
      </c>
      <c r="FD79" s="78">
        <v>63.877632141113281</v>
      </c>
      <c r="FE79" s="78">
        <v>66.646194458007813</v>
      </c>
      <c r="FF79" s="78">
        <v>70.46380615234375</v>
      </c>
      <c r="FG79" s="78">
        <v>74.310958862304688</v>
      </c>
      <c r="FH79" s="78">
        <v>77.970436096191406</v>
      </c>
      <c r="FI79" s="78">
        <v>81.456031799316406</v>
      </c>
      <c r="FJ79" s="78">
        <v>84.598793029785156</v>
      </c>
      <c r="FK79" s="78">
        <v>86.318679809570313</v>
      </c>
      <c r="FL79" s="78">
        <v>87.096572875976563</v>
      </c>
      <c r="FM79" s="78">
        <v>86.523902893066406</v>
      </c>
      <c r="FN79" s="78">
        <v>84.852035522460938</v>
      </c>
      <c r="FO79" s="78">
        <v>82.2342529296875</v>
      </c>
      <c r="FP79" s="78">
        <v>78.174423217773438</v>
      </c>
      <c r="FQ79" s="78">
        <v>73.942375183105469</v>
      </c>
      <c r="FR79" s="78">
        <v>71.455337524414063</v>
      </c>
      <c r="FS79" s="78">
        <v>69.805366516113281</v>
      </c>
      <c r="FT79" s="78">
        <v>68.222511291503906</v>
      </c>
      <c r="FU79" s="78">
        <v>0.1644742339849472</v>
      </c>
      <c r="FV79" s="78">
        <v>0.35190966725349426</v>
      </c>
      <c r="FW79" s="78">
        <v>0.14263917505741119</v>
      </c>
      <c r="FX79" s="78">
        <v>0.31603336334228516</v>
      </c>
      <c r="FY79" s="78">
        <v>456.66665649414063</v>
      </c>
      <c r="FZ79" s="78">
        <v>1</v>
      </c>
    </row>
    <row r="80" spans="1:182" x14ac:dyDescent="0.2">
      <c r="A80" t="s">
        <v>186</v>
      </c>
      <c r="B80" t="s">
        <v>245</v>
      </c>
      <c r="C80" t="s">
        <v>2</v>
      </c>
      <c r="D80" t="s">
        <v>202</v>
      </c>
      <c r="E80" t="s">
        <v>209</v>
      </c>
      <c r="F80" t="s">
        <v>1</v>
      </c>
      <c r="G80" t="s">
        <v>200</v>
      </c>
      <c r="H80" s="78">
        <v>410</v>
      </c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78"/>
      <c r="CP80" s="78"/>
      <c r="CQ80" s="78"/>
      <c r="CR80" s="78"/>
      <c r="CS80" s="78"/>
      <c r="CT80" s="78"/>
      <c r="CU80" s="78"/>
      <c r="CV80" s="78"/>
      <c r="CW80" s="78"/>
      <c r="CX80" s="78"/>
      <c r="CY80" s="78"/>
      <c r="CZ80" s="78"/>
      <c r="DA80" s="78"/>
      <c r="DB80" s="78"/>
      <c r="DC80" s="78"/>
      <c r="DD80" s="78"/>
      <c r="DE80" s="78"/>
      <c r="DF80" s="78"/>
      <c r="DG80" s="78"/>
      <c r="DH80" s="78"/>
      <c r="DI80" s="78"/>
      <c r="DJ80" s="78"/>
      <c r="DK80" s="78"/>
      <c r="DL80" s="78"/>
      <c r="DM80" s="78"/>
      <c r="DN80" s="78"/>
      <c r="DO80" s="78"/>
      <c r="DP80" s="78"/>
      <c r="DQ80" s="78"/>
      <c r="DR80" s="78"/>
      <c r="DS80" s="78"/>
      <c r="DT80" s="78"/>
      <c r="DU80" s="78"/>
      <c r="DV80" s="78"/>
      <c r="DW80" s="78"/>
      <c r="DX80" s="78"/>
      <c r="DY80" s="78"/>
      <c r="DZ80" s="78"/>
      <c r="EA80" s="78"/>
      <c r="EB80" s="78"/>
      <c r="EC80" s="78"/>
      <c r="ED80" s="78"/>
      <c r="EE80" s="78"/>
      <c r="EF80" s="78"/>
      <c r="EG80" s="78"/>
      <c r="EH80" s="78"/>
      <c r="EI80" s="78"/>
      <c r="EJ80" s="78"/>
      <c r="EK80" s="78"/>
      <c r="EL80" s="78"/>
      <c r="EM80" s="78"/>
      <c r="EN80" s="78"/>
      <c r="EO80" s="78"/>
      <c r="EP80" s="78"/>
      <c r="EQ80" s="78"/>
      <c r="ER80" s="78"/>
      <c r="ES80" s="78"/>
      <c r="ET80" s="78"/>
      <c r="EU80" s="78"/>
      <c r="EV80" s="78"/>
      <c r="EW80" s="78"/>
      <c r="EX80" s="78"/>
      <c r="EY80" s="78"/>
      <c r="EZ80" s="78"/>
      <c r="FA80" s="78"/>
      <c r="FB80" s="78"/>
      <c r="FC80" s="78"/>
      <c r="FD80" s="78"/>
      <c r="FE80" s="78"/>
      <c r="FF80" s="78"/>
      <c r="FG80" s="78"/>
      <c r="FH80" s="78"/>
      <c r="FI80" s="78"/>
      <c r="FJ80" s="78"/>
      <c r="FK80" s="78"/>
      <c r="FL80" s="78"/>
      <c r="FM80" s="78"/>
      <c r="FN80" s="78"/>
      <c r="FO80" s="78"/>
      <c r="FP80" s="78"/>
      <c r="FQ80" s="78"/>
      <c r="FR80" s="78"/>
      <c r="FS80" s="78"/>
      <c r="FT80" s="78"/>
      <c r="FU80" s="78"/>
      <c r="FV80" s="78"/>
      <c r="FW80" s="78"/>
      <c r="FX80" s="78">
        <v>1.592133566737175E-2</v>
      </c>
      <c r="FY80" s="78">
        <v>27.904762268066406</v>
      </c>
      <c r="FZ80" s="78">
        <v>0</v>
      </c>
    </row>
    <row r="81" spans="1:182" x14ac:dyDescent="0.2">
      <c r="A81" t="s">
        <v>186</v>
      </c>
      <c r="B81" t="s">
        <v>245</v>
      </c>
      <c r="C81" t="s">
        <v>2</v>
      </c>
      <c r="D81" t="s">
        <v>202</v>
      </c>
      <c r="E81" t="s">
        <v>209</v>
      </c>
      <c r="F81" t="s">
        <v>1</v>
      </c>
      <c r="G81" t="s">
        <v>1</v>
      </c>
      <c r="H81" s="78">
        <v>7516</v>
      </c>
      <c r="I81" s="78">
        <v>10.0174560546875</v>
      </c>
      <c r="J81" s="78">
        <v>9.451045036315918</v>
      </c>
      <c r="K81" s="78">
        <v>8.3076629638671875</v>
      </c>
      <c r="L81" s="78">
        <v>7.4062066078186035</v>
      </c>
      <c r="M81" s="78">
        <v>7.2148308753967285</v>
      </c>
      <c r="N81" s="78">
        <v>6.5494146347045898</v>
      </c>
      <c r="O81" s="78">
        <v>6.0878100395202637</v>
      </c>
      <c r="P81" s="78">
        <v>6.4698872566223145</v>
      </c>
      <c r="Q81" s="78">
        <v>7.0851402282714844</v>
      </c>
      <c r="R81" s="78">
        <v>8.0126152038574219</v>
      </c>
      <c r="S81" s="78">
        <v>7.9275922775268555</v>
      </c>
      <c r="T81" s="78">
        <v>8.4711456298828125</v>
      </c>
      <c r="U81" s="78">
        <v>9.1978883743286133</v>
      </c>
      <c r="V81" s="78">
        <v>10.287095069885254</v>
      </c>
      <c r="W81" s="78">
        <v>10.711807250976563</v>
      </c>
      <c r="X81" s="78">
        <v>10.984221458435059</v>
      </c>
      <c r="Y81" s="78">
        <v>11.866077423095703</v>
      </c>
      <c r="Z81" s="78">
        <v>11.771426200866699</v>
      </c>
      <c r="AA81" s="78">
        <v>11.416099548339844</v>
      </c>
      <c r="AB81" s="78">
        <v>11.193485260009766</v>
      </c>
      <c r="AC81" s="78">
        <v>11.749421119689941</v>
      </c>
      <c r="AD81" s="78">
        <v>11.526460647583008</v>
      </c>
      <c r="AE81" s="78">
        <v>10.902039527893066</v>
      </c>
      <c r="AF81" s="78">
        <v>10.570751190185547</v>
      </c>
      <c r="AG81" s="78">
        <v>-0.73349577188491821</v>
      </c>
      <c r="AH81" s="78">
        <v>-0.71459388732910156</v>
      </c>
      <c r="AI81" s="78">
        <v>-0.79492545127868652</v>
      </c>
      <c r="AJ81" s="78">
        <v>-0.67801624536514282</v>
      </c>
      <c r="AK81" s="78">
        <v>0.10530731081962585</v>
      </c>
      <c r="AL81" s="78">
        <v>0.2541755735874176</v>
      </c>
      <c r="AM81" s="78">
        <v>-0.21698375046253204</v>
      </c>
      <c r="AN81" s="78">
        <v>-0.47112977504730225</v>
      </c>
      <c r="AO81" s="78">
        <v>-0.57552421092987061</v>
      </c>
      <c r="AP81" s="78">
        <v>-6.5613903105258942E-2</v>
      </c>
      <c r="AQ81" s="78">
        <v>-0.69220525026321411</v>
      </c>
      <c r="AR81" s="78">
        <v>-0.99629408121109009</v>
      </c>
      <c r="AS81" s="78">
        <v>-1.1248513460159302</v>
      </c>
      <c r="AT81" s="78">
        <v>-0.9341738224029541</v>
      </c>
      <c r="AU81" s="78">
        <v>-0.91278058290481567</v>
      </c>
      <c r="AV81" s="78">
        <v>-0.74047708511352539</v>
      </c>
      <c r="AW81" s="78">
        <v>-0.53136211633682251</v>
      </c>
      <c r="AX81" s="78">
        <v>-1.1934764385223389</v>
      </c>
      <c r="AY81" s="78">
        <v>-1.1966313123703003</v>
      </c>
      <c r="AZ81" s="78">
        <v>-0.81270813941955566</v>
      </c>
      <c r="BA81" s="78">
        <v>-6.079380214214325E-2</v>
      </c>
      <c r="BB81" s="78">
        <v>0.3239780068397522</v>
      </c>
      <c r="BC81" s="78">
        <v>0.96547943353652954</v>
      </c>
      <c r="BD81" s="78">
        <v>1.4319359064102173</v>
      </c>
      <c r="BE81" s="78">
        <v>-0.42957615852355957</v>
      </c>
      <c r="BF81" s="78">
        <v>-0.4018719494342804</v>
      </c>
      <c r="BG81" s="78">
        <v>-0.522846519947052</v>
      </c>
      <c r="BH81" s="78">
        <v>-0.45089131593704224</v>
      </c>
      <c r="BI81" s="78">
        <v>0.3184872567653656</v>
      </c>
      <c r="BJ81" s="78">
        <v>0.42363762855529785</v>
      </c>
      <c r="BK81" s="78">
        <v>-4.6139467507600784E-2</v>
      </c>
      <c r="BL81" s="78">
        <v>-0.25892454385757446</v>
      </c>
      <c r="BM81" s="78">
        <v>-0.38543322682380676</v>
      </c>
      <c r="BN81" s="78">
        <v>0.10481800138950348</v>
      </c>
      <c r="BO81" s="78">
        <v>-0.53530269861221313</v>
      </c>
      <c r="BP81" s="78">
        <v>-0.77234727144241333</v>
      </c>
      <c r="BQ81" s="78">
        <v>-0.89184010028839111</v>
      </c>
      <c r="BR81" s="78">
        <v>-0.64135748147964478</v>
      </c>
      <c r="BS81" s="78">
        <v>-0.60806041955947876</v>
      </c>
      <c r="BT81" s="78">
        <v>-0.44699090719223022</v>
      </c>
      <c r="BU81" s="78">
        <v>-0.20995403826236725</v>
      </c>
      <c r="BV81" s="78">
        <v>-0.86574995517730713</v>
      </c>
      <c r="BW81" s="78">
        <v>-0.87775862216949463</v>
      </c>
      <c r="BX81" s="78">
        <v>-0.52135622501373291</v>
      </c>
      <c r="BY81" s="78">
        <v>0.2278950959444046</v>
      </c>
      <c r="BZ81" s="78">
        <v>0.64248925447463989</v>
      </c>
      <c r="CA81" s="78">
        <v>1.2820026874542236</v>
      </c>
      <c r="CB81" s="78">
        <v>1.7381308078765869</v>
      </c>
      <c r="CC81" s="78">
        <v>-0.21908238530158997</v>
      </c>
      <c r="CD81" s="78">
        <v>-0.18528169393539429</v>
      </c>
      <c r="CE81" s="78">
        <v>-0.33440545201301575</v>
      </c>
      <c r="CF81" s="78">
        <v>-0.29358527064323425</v>
      </c>
      <c r="CG81" s="78">
        <v>0.46613502502441406</v>
      </c>
      <c r="CH81" s="78">
        <v>0.54100656509399414</v>
      </c>
      <c r="CI81" s="78">
        <v>7.2186760604381561E-2</v>
      </c>
      <c r="CJ81" s="78">
        <v>-0.11195184290409088</v>
      </c>
      <c r="CK81" s="78">
        <v>-0.25377675890922546</v>
      </c>
      <c r="CL81" s="78">
        <v>0.22285862267017365</v>
      </c>
      <c r="CM81" s="78">
        <v>-0.42663243412971497</v>
      </c>
      <c r="CN81" s="78">
        <v>-0.61724233627319336</v>
      </c>
      <c r="CO81" s="78">
        <v>-0.73045718669891357</v>
      </c>
      <c r="CP81" s="78">
        <v>-0.43855381011962891</v>
      </c>
      <c r="CQ81" s="78">
        <v>-0.39701220393180847</v>
      </c>
      <c r="CR81" s="78">
        <v>-0.24372327327728271</v>
      </c>
      <c r="CS81" s="78">
        <v>1.2652227655053139E-2</v>
      </c>
      <c r="CT81" s="78">
        <v>-0.6387675404548645</v>
      </c>
      <c r="CU81" s="78">
        <v>-0.65690839290618896</v>
      </c>
      <c r="CV81" s="78">
        <v>-0.31956678628921509</v>
      </c>
      <c r="CW81" s="78">
        <v>0.42784014344215393</v>
      </c>
      <c r="CX81" s="78">
        <v>0.86308914422988892</v>
      </c>
      <c r="CY81" s="78">
        <v>1.5012257099151611</v>
      </c>
      <c r="CZ81" s="78">
        <v>1.9502004384994507</v>
      </c>
      <c r="DA81" s="78">
        <v>-8.5886046290397644E-3</v>
      </c>
      <c r="DB81" s="78">
        <v>3.130856528878212E-2</v>
      </c>
      <c r="DC81" s="78">
        <v>-0.14596441388130188</v>
      </c>
      <c r="DD81" s="78">
        <v>-0.13627922534942627</v>
      </c>
      <c r="DE81" s="78">
        <v>0.61378282308578491</v>
      </c>
      <c r="DF81" s="78">
        <v>0.65837550163269043</v>
      </c>
      <c r="DG81" s="78">
        <v>0.19051298499107361</v>
      </c>
      <c r="DH81" s="78">
        <v>3.50208580493927E-2</v>
      </c>
      <c r="DI81" s="78">
        <v>-0.12212029844522476</v>
      </c>
      <c r="DJ81" s="78">
        <v>0.34089922904968262</v>
      </c>
      <c r="DK81" s="78">
        <v>-0.31796219944953918</v>
      </c>
      <c r="DL81" s="78">
        <v>-0.46213743090629578</v>
      </c>
      <c r="DM81" s="78">
        <v>-0.56907427310943604</v>
      </c>
      <c r="DN81" s="78">
        <v>-0.23575012385845184</v>
      </c>
      <c r="DO81" s="78">
        <v>-0.1859639585018158</v>
      </c>
      <c r="DP81" s="78">
        <v>-4.0455643087625504E-2</v>
      </c>
      <c r="DQ81" s="78">
        <v>0.23525848984718323</v>
      </c>
      <c r="DR81" s="78">
        <v>-0.41178512573242188</v>
      </c>
      <c r="DS81" s="78">
        <v>-0.4360581636428833</v>
      </c>
      <c r="DT81" s="78">
        <v>-0.11777734011411667</v>
      </c>
      <c r="DU81" s="78">
        <v>0.62778520584106445</v>
      </c>
      <c r="DV81" s="78">
        <v>1.0836890935897827</v>
      </c>
      <c r="DW81" s="78">
        <v>1.7204487323760986</v>
      </c>
      <c r="DX81" s="78">
        <v>2.1622700691223145</v>
      </c>
      <c r="DY81" s="78">
        <v>0.29533097147941589</v>
      </c>
      <c r="DZ81" s="78">
        <v>0.34403049945831299</v>
      </c>
      <c r="EA81" s="78">
        <v>0.12611453235149384</v>
      </c>
      <c r="EB81" s="78">
        <v>9.084571897983551E-2</v>
      </c>
      <c r="EC81" s="78">
        <v>0.82696270942687988</v>
      </c>
      <c r="ED81" s="78">
        <v>0.82783758640289307</v>
      </c>
      <c r="EE81" s="78">
        <v>0.36135727167129517</v>
      </c>
      <c r="EF81" s="78">
        <v>0.24722608923912048</v>
      </c>
      <c r="EG81" s="78">
        <v>6.7970715463161469E-2</v>
      </c>
      <c r="EH81" s="78">
        <v>0.51133114099502563</v>
      </c>
      <c r="EI81" s="78">
        <v>-0.16105963289737701</v>
      </c>
      <c r="EJ81" s="78">
        <v>-0.23819057643413544</v>
      </c>
      <c r="EK81" s="78">
        <v>-0.33606299757957458</v>
      </c>
      <c r="EL81" s="78">
        <v>5.7066202163696289E-2</v>
      </c>
      <c r="EM81" s="78">
        <v>0.11875618994235992</v>
      </c>
      <c r="EN81" s="78">
        <v>0.25303053855895996</v>
      </c>
      <c r="EO81" s="78">
        <v>0.55666655302047729</v>
      </c>
      <c r="EP81" s="78">
        <v>-8.4058605134487152E-2</v>
      </c>
      <c r="EQ81" s="78">
        <v>-0.11718549579381943</v>
      </c>
      <c r="ER81" s="78">
        <v>0.17357456684112549</v>
      </c>
      <c r="ES81" s="78">
        <v>0.9164741039276123</v>
      </c>
      <c r="ET81" s="78">
        <v>1.4022003412246704</v>
      </c>
      <c r="EU81" s="78">
        <v>2.0369720458984375</v>
      </c>
      <c r="EV81" s="78">
        <v>2.4684648513793945</v>
      </c>
      <c r="EW81" s="78">
        <v>66.852485656738281</v>
      </c>
      <c r="EX81" s="78">
        <v>65.781082153320313</v>
      </c>
      <c r="EY81" s="78">
        <v>64.980636596679688</v>
      </c>
      <c r="EZ81" s="78">
        <v>64.380401611328125</v>
      </c>
      <c r="FA81" s="78">
        <v>63.884727478027344</v>
      </c>
      <c r="FB81" s="78">
        <v>63.595741271972656</v>
      </c>
      <c r="FC81" s="78">
        <v>63.22088623046875</v>
      </c>
      <c r="FD81" s="78">
        <v>63.904254913330078</v>
      </c>
      <c r="FE81" s="78">
        <v>66.649566650390625</v>
      </c>
      <c r="FF81" s="78">
        <v>70.4700927734375</v>
      </c>
      <c r="FG81" s="78">
        <v>74.327835083007813</v>
      </c>
      <c r="FH81" s="78">
        <v>77.996978759765625</v>
      </c>
      <c r="FI81" s="78">
        <v>81.461204528808594</v>
      </c>
      <c r="FJ81" s="78">
        <v>84.601539611816406</v>
      </c>
      <c r="FK81" s="78">
        <v>86.3323974609375</v>
      </c>
      <c r="FL81" s="78">
        <v>87.143356323242188</v>
      </c>
      <c r="FM81" s="78">
        <v>86.577407836914063</v>
      </c>
      <c r="FN81" s="78">
        <v>84.903594970703125</v>
      </c>
      <c r="FO81" s="78">
        <v>82.324256896972656</v>
      </c>
      <c r="FP81" s="78">
        <v>78.297012329101563</v>
      </c>
      <c r="FQ81" s="78">
        <v>74.073089599609375</v>
      </c>
      <c r="FR81" s="78">
        <v>71.560493469238281</v>
      </c>
      <c r="FS81" s="78">
        <v>69.911636352539063</v>
      </c>
      <c r="FT81" s="78">
        <v>68.277976989746094</v>
      </c>
      <c r="FU81" s="78">
        <v>0.16468282043933868</v>
      </c>
      <c r="FV81" s="78">
        <v>0.35235595703125</v>
      </c>
      <c r="FW81" s="78">
        <v>0.1428200751543045</v>
      </c>
      <c r="FX81" s="78">
        <v>0.31643417477607727</v>
      </c>
      <c r="FY81" s="78">
        <v>484.57144165039063</v>
      </c>
      <c r="FZ81" s="78">
        <v>1</v>
      </c>
    </row>
    <row r="82" spans="1:182" x14ac:dyDescent="0.2">
      <c r="A82" t="s">
        <v>186</v>
      </c>
      <c r="B82" t="s">
        <v>245</v>
      </c>
      <c r="C82" t="s">
        <v>2</v>
      </c>
      <c r="D82" t="s">
        <v>202</v>
      </c>
      <c r="E82" t="s">
        <v>209</v>
      </c>
      <c r="F82" t="s">
        <v>178</v>
      </c>
      <c r="G82" t="s">
        <v>1</v>
      </c>
      <c r="H82" s="78">
        <v>5579</v>
      </c>
      <c r="I82" s="78">
        <v>7.2335019111633301</v>
      </c>
      <c r="J82" s="78">
        <v>6.9647822380065918</v>
      </c>
      <c r="K82" s="78">
        <v>6.123499870300293</v>
      </c>
      <c r="L82" s="78">
        <v>5.3510890007019043</v>
      </c>
      <c r="M82" s="78">
        <v>5.1371774673461914</v>
      </c>
      <c r="N82" s="78">
        <v>4.6229515075683594</v>
      </c>
      <c r="O82" s="78">
        <v>4.3710970878601074</v>
      </c>
      <c r="P82" s="78">
        <v>4.5967068672180176</v>
      </c>
      <c r="Q82" s="78">
        <v>5.0474753379821777</v>
      </c>
      <c r="R82" s="78">
        <v>5.6450753211975098</v>
      </c>
      <c r="S82" s="78">
        <v>5.553534984588623</v>
      </c>
      <c r="T82" s="78">
        <v>5.9985442161560059</v>
      </c>
      <c r="U82" s="78">
        <v>6.4442296028137207</v>
      </c>
      <c r="V82" s="78">
        <v>7.1739921569824219</v>
      </c>
      <c r="W82" s="78">
        <v>7.4336962699890137</v>
      </c>
      <c r="X82" s="78">
        <v>7.6517791748046875</v>
      </c>
      <c r="Y82" s="78">
        <v>8.227935791015625</v>
      </c>
      <c r="Z82" s="78">
        <v>8.1479043960571289</v>
      </c>
      <c r="AA82" s="78">
        <v>7.9640541076660156</v>
      </c>
      <c r="AB82" s="78">
        <v>7.8910503387451172</v>
      </c>
      <c r="AC82" s="78">
        <v>8.3734197616577148</v>
      </c>
      <c r="AD82" s="78">
        <v>8.228795051574707</v>
      </c>
      <c r="AE82" s="78">
        <v>7.7572021484375</v>
      </c>
      <c r="AF82" s="78">
        <v>7.5516805648803711</v>
      </c>
      <c r="AG82" s="78">
        <v>-0.66854465007781982</v>
      </c>
      <c r="AH82" s="78">
        <v>-0.6581079363822937</v>
      </c>
      <c r="AI82" s="78">
        <v>-0.70114314556121826</v>
      </c>
      <c r="AJ82" s="78">
        <v>-0.59600973129272461</v>
      </c>
      <c r="AK82" s="78">
        <v>-8.8684679940342903E-3</v>
      </c>
      <c r="AL82" s="78">
        <v>0.11948287487030029</v>
      </c>
      <c r="AM82" s="78">
        <v>-0.23081503808498383</v>
      </c>
      <c r="AN82" s="78">
        <v>-0.43635004758834839</v>
      </c>
      <c r="AO82" s="78">
        <v>-0.50481158494949341</v>
      </c>
      <c r="AP82" s="78">
        <v>-0.11828739196062088</v>
      </c>
      <c r="AQ82" s="78">
        <v>-0.57787185907363892</v>
      </c>
      <c r="AR82" s="78">
        <v>-0.83096444606781006</v>
      </c>
      <c r="AS82" s="78">
        <v>-0.93009114265441895</v>
      </c>
      <c r="AT82" s="78">
        <v>-0.81297141313552856</v>
      </c>
      <c r="AU82" s="78">
        <v>-0.80195158720016479</v>
      </c>
      <c r="AV82" s="78">
        <v>-0.66946709156036377</v>
      </c>
      <c r="AW82" s="78">
        <v>-0.52564442157745361</v>
      </c>
      <c r="AX82" s="78">
        <v>-1.0197004079818726</v>
      </c>
      <c r="AY82" s="78">
        <v>-1.0184273719787598</v>
      </c>
      <c r="AZ82" s="78">
        <v>-0.72221159934997559</v>
      </c>
      <c r="BA82" s="78">
        <v>-0.16299103200435638</v>
      </c>
      <c r="BB82" s="78">
        <v>0.11044285446405411</v>
      </c>
      <c r="BC82" s="78">
        <v>0.58743023872375488</v>
      </c>
      <c r="BD82" s="78">
        <v>0.93788975477218628</v>
      </c>
      <c r="BE82" s="78">
        <v>-0.36964094638824463</v>
      </c>
      <c r="BF82" s="78">
        <v>-0.35054713487625122</v>
      </c>
      <c r="BG82" s="78">
        <v>-0.43355455994606018</v>
      </c>
      <c r="BH82" s="78">
        <v>-0.37263324856758118</v>
      </c>
      <c r="BI82" s="78">
        <v>0.20079316198825836</v>
      </c>
      <c r="BJ82" s="78">
        <v>0.28614816069602966</v>
      </c>
      <c r="BK82" s="78">
        <v>-6.2790364027023315E-2</v>
      </c>
      <c r="BL82" s="78">
        <v>-0.22764703631401062</v>
      </c>
      <c r="BM82" s="78">
        <v>-0.31785780191421509</v>
      </c>
      <c r="BN82" s="78">
        <v>4.9331717193126678E-2</v>
      </c>
      <c r="BO82" s="78">
        <v>-0.42355883121490479</v>
      </c>
      <c r="BP82" s="78">
        <v>-0.61071360111236572</v>
      </c>
      <c r="BQ82" s="78">
        <v>-0.70092546939849854</v>
      </c>
      <c r="BR82" s="78">
        <v>-0.52498769760131836</v>
      </c>
      <c r="BS82" s="78">
        <v>-0.50226056575775146</v>
      </c>
      <c r="BT82" s="78">
        <v>-0.38082459568977356</v>
      </c>
      <c r="BU82" s="78">
        <v>-0.20954084396362305</v>
      </c>
      <c r="BV82" s="78">
        <v>-0.69738268852233887</v>
      </c>
      <c r="BW82" s="78">
        <v>-0.70481735467910767</v>
      </c>
      <c r="BX82" s="78">
        <v>-0.43566814064979553</v>
      </c>
      <c r="BY82" s="78">
        <v>0.12093336135149002</v>
      </c>
      <c r="BZ82" s="78">
        <v>0.42369738221168518</v>
      </c>
      <c r="CA82" s="78">
        <v>0.89872962236404419</v>
      </c>
      <c r="CB82" s="78">
        <v>1.239031195640564</v>
      </c>
      <c r="CC82" s="78">
        <v>-0.1626211553812027</v>
      </c>
      <c r="CD82" s="78">
        <v>-0.13753147423267365</v>
      </c>
      <c r="CE82" s="78">
        <v>-0.24822354316711426</v>
      </c>
      <c r="CF82" s="78">
        <v>-0.21792338788509369</v>
      </c>
      <c r="CG82" s="78">
        <v>0.34600415825843811</v>
      </c>
      <c r="CH82" s="78">
        <v>0.40158003568649292</v>
      </c>
      <c r="CI82" s="78">
        <v>5.3583014756441116E-2</v>
      </c>
      <c r="CJ82" s="78">
        <v>-8.3099961280822754E-2</v>
      </c>
      <c r="CK82" s="78">
        <v>-0.18837419152259827</v>
      </c>
      <c r="CL82" s="78">
        <v>0.16542419791221619</v>
      </c>
      <c r="CM82" s="78">
        <v>-0.31668207049369812</v>
      </c>
      <c r="CN82" s="78">
        <v>-0.45816856622695923</v>
      </c>
      <c r="CO82" s="78">
        <v>-0.5422060489654541</v>
      </c>
      <c r="CP82" s="78">
        <v>-0.32553109526634216</v>
      </c>
      <c r="CQ82" s="78">
        <v>-0.29469543695449829</v>
      </c>
      <c r="CR82" s="78">
        <v>-0.18091167509555817</v>
      </c>
      <c r="CS82" s="78">
        <v>9.3915350735187531E-3</v>
      </c>
      <c r="CT82" s="78">
        <v>-0.47414636611938477</v>
      </c>
      <c r="CU82" s="78">
        <v>-0.48761200904846191</v>
      </c>
      <c r="CV82" s="78">
        <v>-0.2372090220451355</v>
      </c>
      <c r="CW82" s="78">
        <v>0.31757852435112</v>
      </c>
      <c r="CX82" s="78">
        <v>0.64065653085708618</v>
      </c>
      <c r="CY82" s="78">
        <v>1.1143345832824707</v>
      </c>
      <c r="CZ82" s="78">
        <v>1.4476008415222168</v>
      </c>
      <c r="DA82" s="78">
        <v>4.4398646801710129E-2</v>
      </c>
      <c r="DB82" s="78">
        <v>7.5484186410903931E-2</v>
      </c>
      <c r="DC82" s="78">
        <v>-6.2892526388168335E-2</v>
      </c>
      <c r="DD82" s="78">
        <v>-6.3213519752025604E-2</v>
      </c>
      <c r="DE82" s="78">
        <v>0.49121516942977905</v>
      </c>
      <c r="DF82" s="78">
        <v>0.51701188087463379</v>
      </c>
      <c r="DG82" s="78">
        <v>0.16995638608932495</v>
      </c>
      <c r="DH82" s="78">
        <v>6.1447110027074814E-2</v>
      </c>
      <c r="DI82" s="78">
        <v>-5.8890584856271744E-2</v>
      </c>
      <c r="DJ82" s="78">
        <v>0.2815166711807251</v>
      </c>
      <c r="DK82" s="78">
        <v>-0.20980532467365265</v>
      </c>
      <c r="DL82" s="78">
        <v>-0.30562350153923035</v>
      </c>
      <c r="DM82" s="78">
        <v>-0.38348659873008728</v>
      </c>
      <c r="DN82" s="78">
        <v>-0.12607446312904358</v>
      </c>
      <c r="DO82" s="78">
        <v>-8.7130323052406311E-2</v>
      </c>
      <c r="DP82" s="78">
        <v>1.9001234322786331E-2</v>
      </c>
      <c r="DQ82" s="78">
        <v>0.22832390666007996</v>
      </c>
      <c r="DR82" s="78">
        <v>-0.25091007351875305</v>
      </c>
      <c r="DS82" s="78">
        <v>-0.27040666341781616</v>
      </c>
      <c r="DT82" s="78">
        <v>-3.8749899715185165E-2</v>
      </c>
      <c r="DU82" s="78">
        <v>0.51422369480133057</v>
      </c>
      <c r="DV82" s="78">
        <v>0.85761564970016479</v>
      </c>
      <c r="DW82" s="78">
        <v>1.329939603805542</v>
      </c>
      <c r="DX82" s="78">
        <v>1.6561704874038696</v>
      </c>
      <c r="DY82" s="78">
        <v>0.34330236911773682</v>
      </c>
      <c r="DZ82" s="78">
        <v>0.38304498791694641</v>
      </c>
      <c r="EA82" s="78">
        <v>0.20469602942466736</v>
      </c>
      <c r="EB82" s="78">
        <v>0.16016297042369843</v>
      </c>
      <c r="EC82" s="78">
        <v>0.70087677240371704</v>
      </c>
      <c r="ED82" s="78">
        <v>0.68367719650268555</v>
      </c>
      <c r="EE82" s="78">
        <v>0.33798107504844666</v>
      </c>
      <c r="EF82" s="78">
        <v>0.27015012502670288</v>
      </c>
      <c r="EG82" s="78">
        <v>0.12806317210197449</v>
      </c>
      <c r="EH82" s="78">
        <v>0.44913578033447266</v>
      </c>
      <c r="EI82" s="78">
        <v>-5.5492270737886429E-2</v>
      </c>
      <c r="EJ82" s="78">
        <v>-8.5372664034366608E-2</v>
      </c>
      <c r="EK82" s="78">
        <v>-0.15432094037532806</v>
      </c>
      <c r="EL82" s="78">
        <v>0.16190922260284424</v>
      </c>
      <c r="EM82" s="78">
        <v>0.2125607430934906</v>
      </c>
      <c r="EN82" s="78">
        <v>0.30764371156692505</v>
      </c>
      <c r="EO82" s="78">
        <v>0.54442751407623291</v>
      </c>
      <c r="EP82" s="78">
        <v>7.1407683193683624E-2</v>
      </c>
      <c r="EQ82" s="78">
        <v>4.3203327804803848E-2</v>
      </c>
      <c r="ER82" s="78">
        <v>0.24779355525970459</v>
      </c>
      <c r="ES82" s="78">
        <v>0.79814809560775757</v>
      </c>
      <c r="ET82" s="78">
        <v>1.1708701848983765</v>
      </c>
      <c r="EU82" s="78">
        <v>1.6412389278411865</v>
      </c>
      <c r="EV82" s="78">
        <v>1.9573118686676025</v>
      </c>
      <c r="EW82" s="78">
        <v>66.330284118652344</v>
      </c>
      <c r="EX82" s="78">
        <v>65.383041381835938</v>
      </c>
      <c r="EY82" s="78">
        <v>64.718666076660156</v>
      </c>
      <c r="EZ82" s="78">
        <v>64.079978942871094</v>
      </c>
      <c r="FA82" s="78">
        <v>63.473518371582031</v>
      </c>
      <c r="FB82" s="78">
        <v>63.277866363525391</v>
      </c>
      <c r="FC82" s="78">
        <v>63.050800323486328</v>
      </c>
      <c r="FD82" s="78">
        <v>63.783309936523438</v>
      </c>
      <c r="FE82" s="78">
        <v>66.294204711914063</v>
      </c>
      <c r="FF82" s="78">
        <v>69.78802490234375</v>
      </c>
      <c r="FG82" s="78">
        <v>73.500175476074219</v>
      </c>
      <c r="FH82" s="78">
        <v>77.047111511230469</v>
      </c>
      <c r="FI82" s="78">
        <v>80.457733154296875</v>
      </c>
      <c r="FJ82" s="78">
        <v>83.576004028320313</v>
      </c>
      <c r="FK82" s="78">
        <v>85.044662475585938</v>
      </c>
      <c r="FL82" s="78">
        <v>85.837562561035156</v>
      </c>
      <c r="FM82" s="78">
        <v>84.874588012695313</v>
      </c>
      <c r="FN82" s="78">
        <v>83.152679443359375</v>
      </c>
      <c r="FO82" s="78">
        <v>80.357528686523438</v>
      </c>
      <c r="FP82" s="78">
        <v>76.482032775878906</v>
      </c>
      <c r="FQ82" s="78">
        <v>72.545806884765625</v>
      </c>
      <c r="FR82" s="78">
        <v>70.399803161621094</v>
      </c>
      <c r="FS82" s="78">
        <v>69.057533264160156</v>
      </c>
      <c r="FT82" s="78">
        <v>67.626869201660156</v>
      </c>
      <c r="FU82" s="78">
        <v>0.16196490824222565</v>
      </c>
      <c r="FV82" s="78">
        <v>0.34654068946838379</v>
      </c>
      <c r="FW82" s="78">
        <v>0.14046297967433929</v>
      </c>
      <c r="FX82" s="78">
        <v>0.31121176481246948</v>
      </c>
      <c r="FY82" s="78">
        <v>376.76190185546875</v>
      </c>
      <c r="FZ82" s="78">
        <v>1</v>
      </c>
    </row>
    <row r="83" spans="1:182" x14ac:dyDescent="0.2">
      <c r="A83" t="s">
        <v>186</v>
      </c>
      <c r="B83" t="s">
        <v>245</v>
      </c>
      <c r="C83" t="s">
        <v>2</v>
      </c>
      <c r="D83" t="s">
        <v>202</v>
      </c>
      <c r="E83" t="s">
        <v>209</v>
      </c>
      <c r="F83" t="s">
        <v>179</v>
      </c>
      <c r="G83" t="s">
        <v>1</v>
      </c>
      <c r="H83" s="78">
        <v>119</v>
      </c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8"/>
      <c r="CZ83" s="78"/>
      <c r="DA83" s="78"/>
      <c r="DB83" s="78"/>
      <c r="DC83" s="78"/>
      <c r="DD83" s="78"/>
      <c r="DE83" s="78"/>
      <c r="DF83" s="78"/>
      <c r="DG83" s="78"/>
      <c r="DH83" s="78"/>
      <c r="DI83" s="78"/>
      <c r="DJ83" s="78"/>
      <c r="DK83" s="78"/>
      <c r="DL83" s="78"/>
      <c r="DM83" s="78"/>
      <c r="DN83" s="78"/>
      <c r="DO83" s="78"/>
      <c r="DP83" s="78"/>
      <c r="DQ83" s="78"/>
      <c r="DR83" s="78"/>
      <c r="DS83" s="78"/>
      <c r="DT83" s="78"/>
      <c r="DU83" s="78"/>
      <c r="DV83" s="78"/>
      <c r="DW83" s="78"/>
      <c r="DX83" s="78"/>
      <c r="DY83" s="78"/>
      <c r="DZ83" s="78"/>
      <c r="EA83" s="78"/>
      <c r="EB83" s="78"/>
      <c r="EC83" s="78"/>
      <c r="ED83" s="78"/>
      <c r="EE83" s="78"/>
      <c r="EF83" s="78"/>
      <c r="EG83" s="78"/>
      <c r="EH83" s="78"/>
      <c r="EI83" s="78"/>
      <c r="EJ83" s="78"/>
      <c r="EK83" s="78"/>
      <c r="EL83" s="78"/>
      <c r="EM83" s="78"/>
      <c r="EN83" s="78"/>
      <c r="EO83" s="78"/>
      <c r="EP83" s="78"/>
      <c r="EQ83" s="78"/>
      <c r="ER83" s="78"/>
      <c r="ES83" s="78"/>
      <c r="ET83" s="78"/>
      <c r="EU83" s="78"/>
      <c r="EV83" s="78"/>
      <c r="EW83" s="78"/>
      <c r="EX83" s="78"/>
      <c r="EY83" s="78"/>
      <c r="EZ83" s="78"/>
      <c r="FA83" s="78"/>
      <c r="FB83" s="78"/>
      <c r="FC83" s="78"/>
      <c r="FD83" s="78"/>
      <c r="FE83" s="78"/>
      <c r="FF83" s="78"/>
      <c r="FG83" s="78"/>
      <c r="FH83" s="78"/>
      <c r="FI83" s="78"/>
      <c r="FJ83" s="78"/>
      <c r="FK83" s="78"/>
      <c r="FL83" s="78"/>
      <c r="FM83" s="78"/>
      <c r="FN83" s="78"/>
      <c r="FO83" s="78"/>
      <c r="FP83" s="78"/>
      <c r="FQ83" s="78"/>
      <c r="FR83" s="78"/>
      <c r="FS83" s="78"/>
      <c r="FT83" s="78"/>
      <c r="FU83" s="78"/>
      <c r="FV83" s="78"/>
      <c r="FW83" s="78"/>
      <c r="FX83" s="78">
        <v>5.9527615085244179E-3</v>
      </c>
      <c r="FY83" s="78">
        <v>8</v>
      </c>
      <c r="FZ83" s="78">
        <v>0</v>
      </c>
    </row>
    <row r="84" spans="1:182" x14ac:dyDescent="0.2">
      <c r="A84" t="s">
        <v>186</v>
      </c>
      <c r="B84" t="s">
        <v>245</v>
      </c>
      <c r="C84" t="s">
        <v>2</v>
      </c>
      <c r="D84" t="s">
        <v>202</v>
      </c>
      <c r="E84" t="s">
        <v>209</v>
      </c>
      <c r="F84" t="s">
        <v>180</v>
      </c>
      <c r="G84" t="s">
        <v>1</v>
      </c>
      <c r="H84" s="78">
        <v>75</v>
      </c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  <c r="DA84" s="78"/>
      <c r="DB84" s="78"/>
      <c r="DC84" s="78"/>
      <c r="DD84" s="78"/>
      <c r="DE84" s="78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8"/>
      <c r="DQ84" s="78"/>
      <c r="DR84" s="78"/>
      <c r="DS84" s="78"/>
      <c r="DT84" s="78"/>
      <c r="DU84" s="78"/>
      <c r="DV84" s="78"/>
      <c r="DW84" s="78"/>
      <c r="DX84" s="78"/>
      <c r="DY84" s="78"/>
      <c r="DZ84" s="78"/>
      <c r="EA84" s="78"/>
      <c r="EB84" s="78"/>
      <c r="EC84" s="78"/>
      <c r="ED84" s="78"/>
      <c r="EE84" s="78"/>
      <c r="EF84" s="78"/>
      <c r="EG84" s="78"/>
      <c r="EH84" s="78"/>
      <c r="EI84" s="78"/>
      <c r="EJ84" s="78"/>
      <c r="EK84" s="78"/>
      <c r="EL84" s="78"/>
      <c r="EM84" s="78"/>
      <c r="EN84" s="78"/>
      <c r="EO84" s="78"/>
      <c r="EP84" s="78"/>
      <c r="EQ84" s="78"/>
      <c r="ER84" s="78"/>
      <c r="ES84" s="78"/>
      <c r="ET84" s="78"/>
      <c r="EU84" s="78"/>
      <c r="EV84" s="78"/>
      <c r="EW84" s="78"/>
      <c r="EX84" s="78"/>
      <c r="EY84" s="78"/>
      <c r="EZ84" s="78"/>
      <c r="FA84" s="78"/>
      <c r="FB84" s="78"/>
      <c r="FC84" s="78"/>
      <c r="FD84" s="78"/>
      <c r="FE84" s="78"/>
      <c r="FF84" s="78"/>
      <c r="FG84" s="78"/>
      <c r="FH84" s="78"/>
      <c r="FI84" s="78"/>
      <c r="FJ84" s="78"/>
      <c r="FK84" s="78"/>
      <c r="FL84" s="78"/>
      <c r="FM84" s="78"/>
      <c r="FN84" s="78"/>
      <c r="FO84" s="78"/>
      <c r="FP84" s="78"/>
      <c r="FQ84" s="78"/>
      <c r="FR84" s="78"/>
      <c r="FS84" s="78"/>
      <c r="FT84" s="78"/>
      <c r="FU84" s="78"/>
      <c r="FV84" s="78"/>
      <c r="FW84" s="78"/>
      <c r="FX84" s="78">
        <v>3.7046929355710745E-3</v>
      </c>
      <c r="FY84" s="78">
        <v>6.0476188659667969</v>
      </c>
      <c r="FZ84" s="78">
        <v>0</v>
      </c>
    </row>
    <row r="85" spans="1:182" x14ac:dyDescent="0.2">
      <c r="A85" t="s">
        <v>186</v>
      </c>
      <c r="B85" t="s">
        <v>245</v>
      </c>
      <c r="C85" t="s">
        <v>2</v>
      </c>
      <c r="D85" t="s">
        <v>202</v>
      </c>
      <c r="E85" t="s">
        <v>209</v>
      </c>
      <c r="F85" t="s">
        <v>181</v>
      </c>
      <c r="G85" t="s">
        <v>1</v>
      </c>
      <c r="H85" s="78">
        <v>26</v>
      </c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  <c r="DC85" s="78"/>
      <c r="DD85" s="78"/>
      <c r="DE85" s="78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8"/>
      <c r="DQ85" s="78"/>
      <c r="DR85" s="78"/>
      <c r="DS85" s="78"/>
      <c r="DT85" s="78"/>
      <c r="DU85" s="78"/>
      <c r="DV85" s="78"/>
      <c r="DW85" s="78"/>
      <c r="DX85" s="78"/>
      <c r="DY85" s="78"/>
      <c r="DZ85" s="78"/>
      <c r="EA85" s="78"/>
      <c r="EB85" s="78"/>
      <c r="EC85" s="78"/>
      <c r="ED85" s="78"/>
      <c r="EE85" s="78"/>
      <c r="EF85" s="78"/>
      <c r="EG85" s="78"/>
      <c r="EH85" s="78"/>
      <c r="EI85" s="78"/>
      <c r="EJ85" s="78"/>
      <c r="EK85" s="78"/>
      <c r="EL85" s="78"/>
      <c r="EM85" s="78"/>
      <c r="EN85" s="78"/>
      <c r="EO85" s="78"/>
      <c r="EP85" s="78"/>
      <c r="EQ85" s="78"/>
      <c r="ER85" s="78"/>
      <c r="ES85" s="78"/>
      <c r="ET85" s="78"/>
      <c r="EU85" s="78"/>
      <c r="EV85" s="78"/>
      <c r="EW85" s="78"/>
      <c r="EX85" s="78"/>
      <c r="EY85" s="78"/>
      <c r="EZ85" s="78"/>
      <c r="FA85" s="78"/>
      <c r="FB85" s="78"/>
      <c r="FC85" s="78"/>
      <c r="FD85" s="78"/>
      <c r="FE85" s="78"/>
      <c r="FF85" s="78"/>
      <c r="FG85" s="78"/>
      <c r="FH85" s="78"/>
      <c r="FI85" s="78"/>
      <c r="FJ85" s="78"/>
      <c r="FK85" s="78"/>
      <c r="FL85" s="78"/>
      <c r="FM85" s="78"/>
      <c r="FN85" s="78"/>
      <c r="FO85" s="78"/>
      <c r="FP85" s="78"/>
      <c r="FQ85" s="78"/>
      <c r="FR85" s="78"/>
      <c r="FS85" s="78"/>
      <c r="FT85" s="78"/>
      <c r="FU85" s="78"/>
      <c r="FV85" s="78"/>
      <c r="FW85" s="78"/>
      <c r="FX85" s="78">
        <v>1.2211272260174155E-3</v>
      </c>
      <c r="FY85" s="78">
        <v>2.2380952835083008</v>
      </c>
      <c r="FZ85" s="78">
        <v>0</v>
      </c>
    </row>
    <row r="86" spans="1:182" x14ac:dyDescent="0.2">
      <c r="A86" t="s">
        <v>186</v>
      </c>
      <c r="B86" t="s">
        <v>245</v>
      </c>
      <c r="C86" t="s">
        <v>2</v>
      </c>
      <c r="D86" t="s">
        <v>202</v>
      </c>
      <c r="E86" t="s">
        <v>209</v>
      </c>
      <c r="F86" t="s">
        <v>182</v>
      </c>
      <c r="G86" t="s">
        <v>1</v>
      </c>
      <c r="H86" s="78">
        <v>776</v>
      </c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  <c r="DA86" s="78"/>
      <c r="DB86" s="78"/>
      <c r="DC86" s="78"/>
      <c r="DD86" s="78"/>
      <c r="DE86" s="78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8"/>
      <c r="DQ86" s="78"/>
      <c r="DR86" s="78"/>
      <c r="DS86" s="78"/>
      <c r="DT86" s="78"/>
      <c r="DU86" s="78"/>
      <c r="DV86" s="78"/>
      <c r="DW86" s="78"/>
      <c r="DX86" s="78"/>
      <c r="DY86" s="78"/>
      <c r="DZ86" s="78"/>
      <c r="EA86" s="78"/>
      <c r="EB86" s="78"/>
      <c r="EC86" s="78"/>
      <c r="ED86" s="78"/>
      <c r="EE86" s="78"/>
      <c r="EF86" s="78"/>
      <c r="EG86" s="78"/>
      <c r="EH86" s="78"/>
      <c r="EI86" s="78"/>
      <c r="EJ86" s="78"/>
      <c r="EK86" s="78"/>
      <c r="EL86" s="78"/>
      <c r="EM86" s="78"/>
      <c r="EN86" s="78"/>
      <c r="EO86" s="78"/>
      <c r="EP86" s="78"/>
      <c r="EQ86" s="78"/>
      <c r="ER86" s="78"/>
      <c r="ES86" s="78"/>
      <c r="ET86" s="78"/>
      <c r="EU86" s="78"/>
      <c r="EV86" s="78"/>
      <c r="EW86" s="78"/>
      <c r="EX86" s="78"/>
      <c r="EY86" s="78"/>
      <c r="EZ86" s="78"/>
      <c r="FA86" s="78"/>
      <c r="FB86" s="78"/>
      <c r="FC86" s="78"/>
      <c r="FD86" s="78"/>
      <c r="FE86" s="78"/>
      <c r="FF86" s="78"/>
      <c r="FG86" s="78"/>
      <c r="FH86" s="78"/>
      <c r="FI86" s="78"/>
      <c r="FJ86" s="78"/>
      <c r="FK86" s="78"/>
      <c r="FL86" s="78"/>
      <c r="FM86" s="78"/>
      <c r="FN86" s="78"/>
      <c r="FO86" s="78"/>
      <c r="FP86" s="78"/>
      <c r="FQ86" s="78"/>
      <c r="FR86" s="78"/>
      <c r="FS86" s="78"/>
      <c r="FT86" s="78"/>
      <c r="FU86" s="78"/>
      <c r="FV86" s="78"/>
      <c r="FW86" s="78"/>
      <c r="FX86" s="78">
        <v>4.3216433376073837E-2</v>
      </c>
      <c r="FY86" s="78">
        <v>58.142856597900391</v>
      </c>
      <c r="FZ86" s="78">
        <v>0</v>
      </c>
    </row>
    <row r="87" spans="1:182" x14ac:dyDescent="0.2">
      <c r="A87" t="s">
        <v>186</v>
      </c>
      <c r="B87" t="s">
        <v>245</v>
      </c>
      <c r="C87" t="s">
        <v>2</v>
      </c>
      <c r="D87" t="s">
        <v>202</v>
      </c>
      <c r="E87" t="s">
        <v>209</v>
      </c>
      <c r="F87" t="s">
        <v>183</v>
      </c>
      <c r="G87" t="s">
        <v>1</v>
      </c>
      <c r="H87" s="78">
        <v>627</v>
      </c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8"/>
      <c r="DQ87" s="78"/>
      <c r="DR87" s="78"/>
      <c r="DS87" s="78"/>
      <c r="DT87" s="78"/>
      <c r="DU87" s="78"/>
      <c r="DV87" s="78"/>
      <c r="DW87" s="78"/>
      <c r="DX87" s="78"/>
      <c r="DY87" s="78"/>
      <c r="DZ87" s="78"/>
      <c r="EA87" s="78"/>
      <c r="EB87" s="78"/>
      <c r="EC87" s="78"/>
      <c r="ED87" s="78"/>
      <c r="EE87" s="78"/>
      <c r="EF87" s="78"/>
      <c r="EG87" s="78"/>
      <c r="EH87" s="78"/>
      <c r="EI87" s="78"/>
      <c r="EJ87" s="78"/>
      <c r="EK87" s="78"/>
      <c r="EL87" s="78"/>
      <c r="EM87" s="78"/>
      <c r="EN87" s="78"/>
      <c r="EO87" s="78"/>
      <c r="EP87" s="78"/>
      <c r="EQ87" s="78"/>
      <c r="ER87" s="78"/>
      <c r="ES87" s="78"/>
      <c r="ET87" s="78"/>
      <c r="EU87" s="78"/>
      <c r="EV87" s="78"/>
      <c r="EW87" s="78"/>
      <c r="EX87" s="78"/>
      <c r="EY87" s="78"/>
      <c r="EZ87" s="78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  <c r="FL87" s="78"/>
      <c r="FM87" s="78"/>
      <c r="FN87" s="78"/>
      <c r="FO87" s="78"/>
      <c r="FP87" s="78"/>
      <c r="FQ87" s="78"/>
      <c r="FR87" s="78"/>
      <c r="FS87" s="78"/>
      <c r="FT87" s="78"/>
      <c r="FU87" s="78"/>
      <c r="FV87" s="78"/>
      <c r="FW87" s="78"/>
      <c r="FX87" s="78">
        <v>3.4084010869264603E-2</v>
      </c>
      <c r="FY87" s="78">
        <v>12</v>
      </c>
      <c r="FZ87" s="78">
        <v>0</v>
      </c>
    </row>
    <row r="88" spans="1:182" x14ac:dyDescent="0.2">
      <c r="A88" t="s">
        <v>186</v>
      </c>
      <c r="B88" t="s">
        <v>245</v>
      </c>
      <c r="C88" t="s">
        <v>2</v>
      </c>
      <c r="D88" t="s">
        <v>202</v>
      </c>
      <c r="E88" t="s">
        <v>209</v>
      </c>
      <c r="F88" t="s">
        <v>184</v>
      </c>
      <c r="G88" t="s">
        <v>1</v>
      </c>
      <c r="H88" s="78">
        <v>247</v>
      </c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8"/>
      <c r="CZ88" s="78"/>
      <c r="DA88" s="78"/>
      <c r="DB88" s="78"/>
      <c r="DC88" s="78"/>
      <c r="DD88" s="78"/>
      <c r="DE88" s="78"/>
      <c r="DF88" s="78"/>
      <c r="DG88" s="78"/>
      <c r="DH88" s="78"/>
      <c r="DI88" s="78"/>
      <c r="DJ88" s="78"/>
      <c r="DK88" s="78"/>
      <c r="DL88" s="78"/>
      <c r="DM88" s="78"/>
      <c r="DN88" s="78"/>
      <c r="DO88" s="78"/>
      <c r="DP88" s="78"/>
      <c r="DQ88" s="78"/>
      <c r="DR88" s="78"/>
      <c r="DS88" s="78"/>
      <c r="DT88" s="78"/>
      <c r="DU88" s="78"/>
      <c r="DV88" s="78"/>
      <c r="DW88" s="78"/>
      <c r="DX88" s="78"/>
      <c r="DY88" s="78"/>
      <c r="DZ88" s="78"/>
      <c r="EA88" s="78"/>
      <c r="EB88" s="78"/>
      <c r="EC88" s="78"/>
      <c r="ED88" s="78"/>
      <c r="EE88" s="78"/>
      <c r="EF88" s="78"/>
      <c r="EG88" s="78"/>
      <c r="EH88" s="78"/>
      <c r="EI88" s="78"/>
      <c r="EJ88" s="78"/>
      <c r="EK88" s="78"/>
      <c r="EL88" s="78"/>
      <c r="EM88" s="78"/>
      <c r="EN88" s="78"/>
      <c r="EO88" s="78"/>
      <c r="EP88" s="78"/>
      <c r="EQ88" s="78"/>
      <c r="ER88" s="78"/>
      <c r="ES88" s="78"/>
      <c r="ET88" s="78"/>
      <c r="EU88" s="78"/>
      <c r="EV88" s="78"/>
      <c r="EW88" s="78"/>
      <c r="EX88" s="78"/>
      <c r="EY88" s="78"/>
      <c r="EZ88" s="78"/>
      <c r="FA88" s="78"/>
      <c r="FB88" s="78"/>
      <c r="FC88" s="78"/>
      <c r="FD88" s="78"/>
      <c r="FE88" s="78"/>
      <c r="FF88" s="78"/>
      <c r="FG88" s="78"/>
      <c r="FH88" s="78"/>
      <c r="FI88" s="78"/>
      <c r="FJ88" s="78"/>
      <c r="FK88" s="78"/>
      <c r="FL88" s="78"/>
      <c r="FM88" s="78"/>
      <c r="FN88" s="78"/>
      <c r="FO88" s="78"/>
      <c r="FP88" s="78"/>
      <c r="FQ88" s="78"/>
      <c r="FR88" s="78"/>
      <c r="FS88" s="78"/>
      <c r="FT88" s="78"/>
      <c r="FU88" s="78"/>
      <c r="FV88" s="78"/>
      <c r="FW88" s="78"/>
      <c r="FX88" s="78">
        <v>1.3650737702846527E-2</v>
      </c>
      <c r="FY88" s="78">
        <v>12.428571701049805</v>
      </c>
      <c r="FZ88" s="78">
        <v>0</v>
      </c>
    </row>
    <row r="89" spans="1:182" x14ac:dyDescent="0.2">
      <c r="A89" t="s">
        <v>186</v>
      </c>
      <c r="B89" t="s">
        <v>245</v>
      </c>
      <c r="C89" t="s">
        <v>2</v>
      </c>
      <c r="D89" t="s">
        <v>202</v>
      </c>
      <c r="E89" t="s">
        <v>209</v>
      </c>
      <c r="F89" t="s">
        <v>185</v>
      </c>
      <c r="G89" t="s">
        <v>1</v>
      </c>
      <c r="H89" s="78">
        <v>67</v>
      </c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8"/>
      <c r="DQ89" s="78"/>
      <c r="DR89" s="78"/>
      <c r="DS89" s="78"/>
      <c r="DT89" s="78"/>
      <c r="DU89" s="78"/>
      <c r="DV89" s="78"/>
      <c r="DW89" s="78"/>
      <c r="DX89" s="78"/>
      <c r="DY89" s="78"/>
      <c r="DZ89" s="78"/>
      <c r="EA89" s="78"/>
      <c r="EB89" s="78"/>
      <c r="EC89" s="78"/>
      <c r="ED89" s="78"/>
      <c r="EE89" s="78"/>
      <c r="EF89" s="78"/>
      <c r="EG89" s="78"/>
      <c r="EH89" s="78"/>
      <c r="EI89" s="78"/>
      <c r="EJ89" s="78"/>
      <c r="EK89" s="78"/>
      <c r="EL89" s="78"/>
      <c r="EM89" s="78"/>
      <c r="EN89" s="78"/>
      <c r="EO89" s="78"/>
      <c r="EP89" s="78"/>
      <c r="EQ89" s="78"/>
      <c r="ER89" s="78"/>
      <c r="ES89" s="78"/>
      <c r="ET89" s="78"/>
      <c r="EU89" s="78"/>
      <c r="EV89" s="78"/>
      <c r="EW89" s="78"/>
      <c r="EX89" s="78"/>
      <c r="EY89" s="78"/>
      <c r="EZ89" s="78"/>
      <c r="FA89" s="78"/>
      <c r="FB89" s="78"/>
      <c r="FC89" s="78"/>
      <c r="FD89" s="78"/>
      <c r="FE89" s="78"/>
      <c r="FF89" s="78"/>
      <c r="FG89" s="78"/>
      <c r="FH89" s="78"/>
      <c r="FI89" s="78"/>
      <c r="FJ89" s="78"/>
      <c r="FK89" s="78"/>
      <c r="FL89" s="78"/>
      <c r="FM89" s="78"/>
      <c r="FN89" s="78"/>
      <c r="FO89" s="78"/>
      <c r="FP89" s="78"/>
      <c r="FQ89" s="78"/>
      <c r="FR89" s="78"/>
      <c r="FS89" s="78"/>
      <c r="FT89" s="78"/>
      <c r="FU89" s="78"/>
      <c r="FV89" s="78"/>
      <c r="FW89" s="78"/>
      <c r="FX89" s="78">
        <v>3.3843498677015305E-3</v>
      </c>
      <c r="FY89" s="78">
        <v>8.9523811340332031</v>
      </c>
      <c r="FZ89" s="78">
        <v>0</v>
      </c>
    </row>
    <row r="90" spans="1:182" x14ac:dyDescent="0.2">
      <c r="A90" t="s">
        <v>186</v>
      </c>
      <c r="B90" t="s">
        <v>245</v>
      </c>
      <c r="C90" t="s">
        <v>2</v>
      </c>
      <c r="D90" t="s">
        <v>202</v>
      </c>
      <c r="E90" t="s">
        <v>210</v>
      </c>
      <c r="F90" t="s">
        <v>1</v>
      </c>
      <c r="G90" t="s">
        <v>198</v>
      </c>
      <c r="H90" s="78">
        <v>7581</v>
      </c>
      <c r="I90" s="78">
        <v>9.7151269912719727</v>
      </c>
      <c r="J90" s="78">
        <v>9.4894075393676758</v>
      </c>
      <c r="K90" s="78">
        <v>8.6063089370727539</v>
      </c>
      <c r="L90" s="78">
        <v>7.7210383415222168</v>
      </c>
      <c r="M90" s="78">
        <v>6.8453531265258789</v>
      </c>
      <c r="N90" s="78">
        <v>5.9644298553466797</v>
      </c>
      <c r="O90" s="78">
        <v>5.9462614059448242</v>
      </c>
      <c r="P90" s="78">
        <v>5.9250497817993164</v>
      </c>
      <c r="Q90" s="78">
        <v>6.7716364860534668</v>
      </c>
      <c r="R90" s="78">
        <v>7.3710441589355469</v>
      </c>
      <c r="S90" s="78">
        <v>7.4483799934387207</v>
      </c>
      <c r="T90" s="78">
        <v>7.6240558624267578</v>
      </c>
      <c r="U90" s="78">
        <v>8.1009616851806641</v>
      </c>
      <c r="V90" s="78">
        <v>8.6228370666503906</v>
      </c>
      <c r="W90" s="78">
        <v>8.9102182388305664</v>
      </c>
      <c r="X90" s="78">
        <v>8.9933128356933594</v>
      </c>
      <c r="Y90" s="78">
        <v>10.080049514770508</v>
      </c>
      <c r="Z90" s="78">
        <v>10.380502700805664</v>
      </c>
      <c r="AA90" s="78">
        <v>9.8694849014282227</v>
      </c>
      <c r="AB90" s="78">
        <v>9.7615089416503906</v>
      </c>
      <c r="AC90" s="78">
        <v>9.7815084457397461</v>
      </c>
      <c r="AD90" s="78">
        <v>8.823944091796875</v>
      </c>
      <c r="AE90" s="78">
        <v>8.2265071868896484</v>
      </c>
      <c r="AF90" s="78">
        <v>7.949547290802002</v>
      </c>
      <c r="AG90" s="78">
        <v>-0.70590108633041382</v>
      </c>
      <c r="AH90" s="78">
        <v>-0.43116691708564758</v>
      </c>
      <c r="AI90" s="78">
        <v>-0.3358837366104126</v>
      </c>
      <c r="AJ90" s="78">
        <v>-0.32697886228561401</v>
      </c>
      <c r="AK90" s="78">
        <v>-0.31273075938224792</v>
      </c>
      <c r="AL90" s="78">
        <v>-0.42905598878860474</v>
      </c>
      <c r="AM90" s="78">
        <v>-0.39594927430152893</v>
      </c>
      <c r="AN90" s="78">
        <v>-0.8544880747795105</v>
      </c>
      <c r="AO90" s="78">
        <v>-0.65954375267028809</v>
      </c>
      <c r="AP90" s="78">
        <v>-0.47457250952720642</v>
      </c>
      <c r="AQ90" s="78">
        <v>-0.58243447542190552</v>
      </c>
      <c r="AR90" s="78">
        <v>-0.90013271570205688</v>
      </c>
      <c r="AS90" s="78">
        <v>-0.92704951763153076</v>
      </c>
      <c r="AT90" s="78">
        <v>-0.75761872529983521</v>
      </c>
      <c r="AU90" s="78">
        <v>-0.54452544450759888</v>
      </c>
      <c r="AV90" s="78">
        <v>-0.24239659309387207</v>
      </c>
      <c r="AW90" s="78">
        <v>0.15227630734443665</v>
      </c>
      <c r="AX90" s="78">
        <v>-5.9871125966310501E-2</v>
      </c>
      <c r="AY90" s="78">
        <v>-0.29930445551872253</v>
      </c>
      <c r="AZ90" s="78">
        <v>-0.60456502437591553</v>
      </c>
      <c r="BA90" s="78">
        <v>-0.42979046702384949</v>
      </c>
      <c r="BB90" s="78">
        <v>-0.82017642259597778</v>
      </c>
      <c r="BC90" s="78">
        <v>-0.53438049554824829</v>
      </c>
      <c r="BD90" s="78">
        <v>-0.31559443473815918</v>
      </c>
      <c r="BE90" s="78">
        <v>-0.29949066042900085</v>
      </c>
      <c r="BF90" s="78">
        <v>-4.2645726352930069E-3</v>
      </c>
      <c r="BG90" s="78">
        <v>7.9821817576885223E-2</v>
      </c>
      <c r="BH90" s="78">
        <v>8.9813843369483948E-2</v>
      </c>
      <c r="BI90" s="78">
        <v>3.7649165838956833E-2</v>
      </c>
      <c r="BJ90" s="78">
        <v>-0.17683924734592438</v>
      </c>
      <c r="BK90" s="78">
        <v>-0.13215041160583496</v>
      </c>
      <c r="BL90" s="78">
        <v>-0.61473649740219116</v>
      </c>
      <c r="BM90" s="78">
        <v>-0.44794368743896484</v>
      </c>
      <c r="BN90" s="78">
        <v>-0.2722630500793457</v>
      </c>
      <c r="BO90" s="78">
        <v>-0.358539879322052</v>
      </c>
      <c r="BP90" s="78">
        <v>-0.61911779642105103</v>
      </c>
      <c r="BQ90" s="78">
        <v>-0.64522963762283325</v>
      </c>
      <c r="BR90" s="78">
        <v>-0.47668322920799255</v>
      </c>
      <c r="BS90" s="78">
        <v>-0.27726262807846069</v>
      </c>
      <c r="BT90" s="78">
        <v>1.9586900249123573E-2</v>
      </c>
      <c r="BU90" s="78">
        <v>0.5415605902671814</v>
      </c>
      <c r="BV90" s="78">
        <v>0.36842045187950134</v>
      </c>
      <c r="BW90" s="78">
        <v>2.9304785653948784E-2</v>
      </c>
      <c r="BX90" s="78">
        <v>-0.28993302583694458</v>
      </c>
      <c r="BY90" s="78">
        <v>-0.11173376441001892</v>
      </c>
      <c r="BZ90" s="78">
        <v>-0.47686830163002014</v>
      </c>
      <c r="CA90" s="78">
        <v>-0.1936509758234024</v>
      </c>
      <c r="CB90" s="78">
        <v>2.1818853914737701E-2</v>
      </c>
      <c r="CC90" s="78">
        <v>-1.8012035638093948E-2</v>
      </c>
      <c r="CD90" s="78">
        <v>0.29140669107437134</v>
      </c>
      <c r="CE90" s="78">
        <v>0.36773821711540222</v>
      </c>
      <c r="CF90" s="78">
        <v>0.37848320603370667</v>
      </c>
      <c r="CG90" s="78">
        <v>0.28032124042510986</v>
      </c>
      <c r="CH90" s="78">
        <v>-2.1546820644289255E-3</v>
      </c>
      <c r="CI90" s="78">
        <v>5.0555873662233353E-2</v>
      </c>
      <c r="CJ90" s="78">
        <v>-0.44868528842926025</v>
      </c>
      <c r="CK90" s="78">
        <v>-0.30139011144638062</v>
      </c>
      <c r="CL90" s="78">
        <v>-0.13214415311813354</v>
      </c>
      <c r="CM90" s="78">
        <v>-0.20347119867801666</v>
      </c>
      <c r="CN90" s="78">
        <v>-0.42448776960372925</v>
      </c>
      <c r="CO90" s="78">
        <v>-0.45004203915596008</v>
      </c>
      <c r="CP90" s="78">
        <v>-0.2821081280708313</v>
      </c>
      <c r="CQ90" s="78">
        <v>-9.2157214879989624E-2</v>
      </c>
      <c r="CR90" s="78">
        <v>0.20103587210178375</v>
      </c>
      <c r="CS90" s="78">
        <v>0.81117767095565796</v>
      </c>
      <c r="CT90" s="78">
        <v>0.66505390405654907</v>
      </c>
      <c r="CU90" s="78">
        <v>0.25689855217933655</v>
      </c>
      <c r="CV90" s="78">
        <v>-7.2019860148429871E-2</v>
      </c>
      <c r="CW90" s="78">
        <v>0.10855133831501007</v>
      </c>
      <c r="CX90" s="78">
        <v>-0.23909415304660797</v>
      </c>
      <c r="CY90" s="78">
        <v>4.2337249964475632E-2</v>
      </c>
      <c r="CZ90" s="78">
        <v>0.25551027059555054</v>
      </c>
      <c r="DA90" s="78">
        <v>0.26346659660339355</v>
      </c>
      <c r="DB90" s="78">
        <v>0.58707797527313232</v>
      </c>
      <c r="DC90" s="78">
        <v>0.65565460920333862</v>
      </c>
      <c r="DD90" s="78">
        <v>0.66715258359909058</v>
      </c>
      <c r="DE90" s="78">
        <v>0.52299332618713379</v>
      </c>
      <c r="DF90" s="78">
        <v>0.17252987623214722</v>
      </c>
      <c r="DG90" s="78">
        <v>0.23326215147972107</v>
      </c>
      <c r="DH90" s="78">
        <v>-0.28263407945632935</v>
      </c>
      <c r="DI90" s="78">
        <v>-0.15483655035495758</v>
      </c>
      <c r="DJ90" s="78">
        <v>7.974749431014061E-3</v>
      </c>
      <c r="DK90" s="78">
        <v>-4.8402506858110428E-2</v>
      </c>
      <c r="DL90" s="78">
        <v>-0.22985771298408508</v>
      </c>
      <c r="DM90" s="78">
        <v>-0.25485444068908691</v>
      </c>
      <c r="DN90" s="78">
        <v>-8.7533034384250641E-2</v>
      </c>
      <c r="DO90" s="78">
        <v>9.2948205769062042E-2</v>
      </c>
      <c r="DP90" s="78">
        <v>0.38248485326766968</v>
      </c>
      <c r="DQ90" s="78">
        <v>1.0807948112487793</v>
      </c>
      <c r="DR90" s="78">
        <v>0.96168732643127441</v>
      </c>
      <c r="DS90" s="78">
        <v>0.48449233174324036</v>
      </c>
      <c r="DT90" s="78">
        <v>0.14589329063892365</v>
      </c>
      <c r="DU90" s="78">
        <v>0.32883644104003906</v>
      </c>
      <c r="DV90" s="78">
        <v>-1.3200032990425825E-3</v>
      </c>
      <c r="DW90" s="78">
        <v>0.27832546830177307</v>
      </c>
      <c r="DX90" s="78">
        <v>0.48920169472694397</v>
      </c>
      <c r="DY90" s="78">
        <v>0.66987705230712891</v>
      </c>
      <c r="DZ90" s="78">
        <v>1.0139802694320679</v>
      </c>
      <c r="EA90" s="78">
        <v>1.0713602304458618</v>
      </c>
      <c r="EB90" s="78">
        <v>1.0839452743530273</v>
      </c>
      <c r="EC90" s="78">
        <v>0.87337327003479004</v>
      </c>
      <c r="ED90" s="78">
        <v>0.42474663257598877</v>
      </c>
      <c r="EE90" s="78">
        <v>0.49706101417541504</v>
      </c>
      <c r="EF90" s="78">
        <v>-4.2882509529590607E-2</v>
      </c>
      <c r="EG90" s="78">
        <v>5.6763533502817154E-2</v>
      </c>
      <c r="EH90" s="78">
        <v>0.21028418838977814</v>
      </c>
      <c r="EI90" s="78">
        <v>0.1754920482635498</v>
      </c>
      <c r="EJ90" s="78">
        <v>5.1157157868146896E-2</v>
      </c>
      <c r="EK90" s="78">
        <v>2.6965465396642685E-2</v>
      </c>
      <c r="EL90" s="78">
        <v>0.193402498960495</v>
      </c>
      <c r="EM90" s="78">
        <v>0.36021104454994202</v>
      </c>
      <c r="EN90" s="78">
        <v>0.64446836709976196</v>
      </c>
      <c r="EO90" s="78">
        <v>1.4700790643692017</v>
      </c>
      <c r="EP90" s="78">
        <v>1.3899788856506348</v>
      </c>
      <c r="EQ90" s="78">
        <v>0.81310158967971802</v>
      </c>
      <c r="ER90" s="78">
        <v>0.4605252742767334</v>
      </c>
      <c r="ES90" s="78">
        <v>0.64689314365386963</v>
      </c>
      <c r="ET90" s="78">
        <v>0.34198811650276184</v>
      </c>
      <c r="EU90" s="78">
        <v>0.61905497312545776</v>
      </c>
      <c r="EV90" s="78">
        <v>0.82661497592926025</v>
      </c>
      <c r="EW90" s="78">
        <v>62.306251525878906</v>
      </c>
      <c r="EX90" s="78">
        <v>60.671798706054688</v>
      </c>
      <c r="EY90" s="78">
        <v>59.121212005615234</v>
      </c>
      <c r="EZ90" s="78">
        <v>57.902694702148438</v>
      </c>
      <c r="FA90" s="78">
        <v>57.199420928955078</v>
      </c>
      <c r="FB90" s="78">
        <v>56.632801055908203</v>
      </c>
      <c r="FC90" s="78">
        <v>56.776283264160156</v>
      </c>
      <c r="FD90" s="78">
        <v>56.432952880859375</v>
      </c>
      <c r="FE90" s="78">
        <v>58.387889862060547</v>
      </c>
      <c r="FF90" s="78">
        <v>63.158763885498047</v>
      </c>
      <c r="FG90" s="78">
        <v>67.612762451171875</v>
      </c>
      <c r="FH90" s="78">
        <v>71.059608459472656</v>
      </c>
      <c r="FI90" s="78">
        <v>74.754112243652344</v>
      </c>
      <c r="FJ90" s="78">
        <v>77.679916381835938</v>
      </c>
      <c r="FK90" s="78">
        <v>79.94366455078125</v>
      </c>
      <c r="FL90" s="78">
        <v>81.018310546875</v>
      </c>
      <c r="FM90" s="78">
        <v>81.011131286621094</v>
      </c>
      <c r="FN90" s="78">
        <v>78.961936950683594</v>
      </c>
      <c r="FO90" s="78">
        <v>75.066116333007813</v>
      </c>
      <c r="FP90" s="78">
        <v>70.681915283203125</v>
      </c>
      <c r="FQ90" s="78">
        <v>67.2825927734375</v>
      </c>
      <c r="FR90" s="78">
        <v>64.73614501953125</v>
      </c>
      <c r="FS90" s="78">
        <v>63.502933502197266</v>
      </c>
      <c r="FT90" s="78">
        <v>62.485530853271484</v>
      </c>
      <c r="FU90" s="78">
        <v>0.22142724692821503</v>
      </c>
      <c r="FV90" s="78">
        <v>0.41248819231987</v>
      </c>
      <c r="FW90" s="78">
        <v>0.21551030874252319</v>
      </c>
      <c r="FX90" s="78">
        <v>0.343534916639328</v>
      </c>
      <c r="FY90" s="78">
        <v>501.42855834960938</v>
      </c>
      <c r="FZ90" s="78">
        <v>1</v>
      </c>
    </row>
    <row r="91" spans="1:182" x14ac:dyDescent="0.2">
      <c r="A91" t="s">
        <v>186</v>
      </c>
      <c r="B91" t="s">
        <v>245</v>
      </c>
      <c r="C91" t="s">
        <v>2</v>
      </c>
      <c r="D91" t="s">
        <v>202</v>
      </c>
      <c r="E91" t="s">
        <v>210</v>
      </c>
      <c r="F91" t="s">
        <v>1</v>
      </c>
      <c r="G91" t="s">
        <v>200</v>
      </c>
      <c r="H91" s="78">
        <v>455</v>
      </c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/>
      <c r="EA91" s="78"/>
      <c r="EB91" s="78"/>
      <c r="EC91" s="78"/>
      <c r="ED91" s="78"/>
      <c r="EE91" s="78"/>
      <c r="EF91" s="78"/>
      <c r="EG91" s="78"/>
      <c r="EH91" s="78"/>
      <c r="EI91" s="78"/>
      <c r="EJ91" s="78"/>
      <c r="EK91" s="78"/>
      <c r="EL91" s="78"/>
      <c r="EM91" s="78"/>
      <c r="EN91" s="78"/>
      <c r="EO91" s="78"/>
      <c r="EP91" s="78"/>
      <c r="EQ91" s="78"/>
      <c r="ER91" s="78"/>
      <c r="ES91" s="78"/>
      <c r="ET91" s="78"/>
      <c r="EU91" s="78"/>
      <c r="EV91" s="78"/>
      <c r="EW91" s="78"/>
      <c r="EX91" s="78"/>
      <c r="EY91" s="78"/>
      <c r="EZ91" s="78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  <c r="FL91" s="78"/>
      <c r="FM91" s="78"/>
      <c r="FN91" s="78"/>
      <c r="FO91" s="78"/>
      <c r="FP91" s="78"/>
      <c r="FQ91" s="78"/>
      <c r="FR91" s="78"/>
      <c r="FS91" s="78"/>
      <c r="FT91" s="78"/>
      <c r="FU91" s="78"/>
      <c r="FV91" s="78"/>
      <c r="FW91" s="78"/>
      <c r="FX91" s="78">
        <v>1.8065160140395164E-2</v>
      </c>
      <c r="FY91" s="78">
        <v>30.047618865966797</v>
      </c>
      <c r="FZ91" s="78">
        <v>0</v>
      </c>
    </row>
    <row r="92" spans="1:182" x14ac:dyDescent="0.2">
      <c r="A92" t="s">
        <v>186</v>
      </c>
      <c r="B92" t="s">
        <v>245</v>
      </c>
      <c r="C92" t="s">
        <v>2</v>
      </c>
      <c r="D92" t="s">
        <v>202</v>
      </c>
      <c r="E92" t="s">
        <v>210</v>
      </c>
      <c r="F92" t="s">
        <v>1</v>
      </c>
      <c r="G92" t="s">
        <v>1</v>
      </c>
      <c r="H92" s="78">
        <v>8036</v>
      </c>
      <c r="I92" s="78">
        <v>10.248703956604004</v>
      </c>
      <c r="J92" s="78">
        <v>9.9780569076538086</v>
      </c>
      <c r="K92" s="78">
        <v>9.0301513671875</v>
      </c>
      <c r="L92" s="78">
        <v>8.1846895217895508</v>
      </c>
      <c r="M92" s="78">
        <v>7.3055744171142578</v>
      </c>
      <c r="N92" s="78">
        <v>6.3653740882873535</v>
      </c>
      <c r="O92" s="78">
        <v>6.3253707885742188</v>
      </c>
      <c r="P92" s="78">
        <v>6.2776832580566406</v>
      </c>
      <c r="Q92" s="78">
        <v>7.0970211029052734</v>
      </c>
      <c r="R92" s="78">
        <v>7.6994624137878418</v>
      </c>
      <c r="S92" s="78">
        <v>7.7918462753295898</v>
      </c>
      <c r="T92" s="78">
        <v>7.9792313575744629</v>
      </c>
      <c r="U92" s="78">
        <v>8.474945068359375</v>
      </c>
      <c r="V92" s="78">
        <v>9.0348482131958008</v>
      </c>
      <c r="W92" s="78">
        <v>9.3769521713256836</v>
      </c>
      <c r="X92" s="78">
        <v>9.4837446212768555</v>
      </c>
      <c r="Y92" s="78">
        <v>10.602747917175293</v>
      </c>
      <c r="Z92" s="78">
        <v>10.919685363769531</v>
      </c>
      <c r="AA92" s="78">
        <v>10.383268356323242</v>
      </c>
      <c r="AB92" s="78">
        <v>10.28791618347168</v>
      </c>
      <c r="AC92" s="78">
        <v>10.345343589782715</v>
      </c>
      <c r="AD92" s="78">
        <v>9.3525676727294922</v>
      </c>
      <c r="AE92" s="78">
        <v>8.712275505065918</v>
      </c>
      <c r="AF92" s="78">
        <v>8.4012384414672852</v>
      </c>
      <c r="AG92" s="78">
        <v>-0.70793259143829346</v>
      </c>
      <c r="AH92" s="78">
        <v>-0.4146755039691925</v>
      </c>
      <c r="AI92" s="78">
        <v>-0.31478482484817505</v>
      </c>
      <c r="AJ92" s="78">
        <v>-0.30523762106895447</v>
      </c>
      <c r="AK92" s="78">
        <v>-0.29672572016716003</v>
      </c>
      <c r="AL92" s="78">
        <v>-0.4297751784324646</v>
      </c>
      <c r="AM92" s="78">
        <v>-0.3935319185256958</v>
      </c>
      <c r="AN92" s="78">
        <v>-0.88197815418243408</v>
      </c>
      <c r="AO92" s="78">
        <v>-0.67812758684158325</v>
      </c>
      <c r="AP92" s="78">
        <v>-0.48297673463821411</v>
      </c>
      <c r="AQ92" s="78">
        <v>-0.59517008066177368</v>
      </c>
      <c r="AR92" s="78">
        <v>-0.92626702785491943</v>
      </c>
      <c r="AS92" s="78">
        <v>-0.9547194242477417</v>
      </c>
      <c r="AT92" s="78">
        <v>-0.77520745992660522</v>
      </c>
      <c r="AU92" s="78">
        <v>-0.55068165063858032</v>
      </c>
      <c r="AV92" s="78">
        <v>-0.23094341158866882</v>
      </c>
      <c r="AW92" s="78">
        <v>0.20005157589912415</v>
      </c>
      <c r="AX92" s="78">
        <v>-2.0957248285412788E-2</v>
      </c>
      <c r="AY92" s="78">
        <v>-0.28465431928634644</v>
      </c>
      <c r="AZ92" s="78">
        <v>-0.60962331295013428</v>
      </c>
      <c r="BA92" s="78">
        <v>-0.4240192174911499</v>
      </c>
      <c r="BB92" s="78">
        <v>-0.83532935380935669</v>
      </c>
      <c r="BC92" s="78">
        <v>-0.53263634443283081</v>
      </c>
      <c r="BD92" s="78">
        <v>-0.30104818940162659</v>
      </c>
      <c r="BE92" s="78">
        <v>-0.30096063017845154</v>
      </c>
      <c r="BF92" s="78">
        <v>1.2816690839827061E-2</v>
      </c>
      <c r="BG92" s="78">
        <v>0.10149509459733963</v>
      </c>
      <c r="BH92" s="78">
        <v>0.11213096976280212</v>
      </c>
      <c r="BI92" s="78">
        <v>5.4138321429491043E-2</v>
      </c>
      <c r="BJ92" s="78">
        <v>-0.17720992863178253</v>
      </c>
      <c r="BK92" s="78">
        <v>-0.12936857342720032</v>
      </c>
      <c r="BL92" s="78">
        <v>-0.6418953537940979</v>
      </c>
      <c r="BM92" s="78">
        <v>-0.46623516082763672</v>
      </c>
      <c r="BN92" s="78">
        <v>-0.2803877592086792</v>
      </c>
      <c r="BO92" s="78">
        <v>-0.37096619606018066</v>
      </c>
      <c r="BP92" s="78">
        <v>-0.64486384391784668</v>
      </c>
      <c r="BQ92" s="78">
        <v>-0.67251014709472656</v>
      </c>
      <c r="BR92" s="78">
        <v>-0.49388375878334045</v>
      </c>
      <c r="BS92" s="78">
        <v>-0.28304952383041382</v>
      </c>
      <c r="BT92" s="78">
        <v>3.1402066349983215E-2</v>
      </c>
      <c r="BU92" s="78">
        <v>0.58987373113632202</v>
      </c>
      <c r="BV92" s="78">
        <v>0.40792611241340637</v>
      </c>
      <c r="BW92" s="78">
        <v>4.4408969581127167E-2</v>
      </c>
      <c r="BX92" s="78">
        <v>-0.29455661773681641</v>
      </c>
      <c r="BY92" s="78">
        <v>-0.10552304983139038</v>
      </c>
      <c r="BZ92" s="78">
        <v>-0.49154689908027649</v>
      </c>
      <c r="CA92" s="78">
        <v>-0.19143602252006531</v>
      </c>
      <c r="CB92" s="78">
        <v>3.6831315606832504E-2</v>
      </c>
      <c r="CC92" s="78">
        <v>-1.9093090668320656E-2</v>
      </c>
      <c r="CD92" s="78">
        <v>0.30889648199081421</v>
      </c>
      <c r="CE92" s="78">
        <v>0.38980931043624878</v>
      </c>
      <c r="CF92" s="78">
        <v>0.40119919180870056</v>
      </c>
      <c r="CG92" s="78">
        <v>0.29714569449424744</v>
      </c>
      <c r="CH92" s="78">
        <v>-2.284002723172307E-3</v>
      </c>
      <c r="CI92" s="78">
        <v>5.3590159863233566E-2</v>
      </c>
      <c r="CJ92" s="78">
        <v>-0.47561469674110413</v>
      </c>
      <c r="CK92" s="78">
        <v>-0.31947910785675049</v>
      </c>
      <c r="CL92" s="78">
        <v>-0.14007525146007538</v>
      </c>
      <c r="CM92" s="78">
        <v>-0.2156832367181778</v>
      </c>
      <c r="CN92" s="78">
        <v>-0.44996488094329834</v>
      </c>
      <c r="CO92" s="78">
        <v>-0.47705286741256714</v>
      </c>
      <c r="CP92" s="78">
        <v>-0.2990398108959198</v>
      </c>
      <c r="CQ92" s="78">
        <v>-9.7688354551792145E-2</v>
      </c>
      <c r="CR92" s="78">
        <v>0.21310174465179443</v>
      </c>
      <c r="CS92" s="78">
        <v>0.85986334085464478</v>
      </c>
      <c r="CT92" s="78">
        <v>0.70496940612792969</v>
      </c>
      <c r="CU92" s="78">
        <v>0.27231720089912415</v>
      </c>
      <c r="CV92" s="78">
        <v>-7.6342381536960602E-2</v>
      </c>
      <c r="CW92" s="78">
        <v>0.11506642401218414</v>
      </c>
      <c r="CX92" s="78">
        <v>-0.25344422459602356</v>
      </c>
      <c r="CY92" s="78">
        <v>4.4878266751766205E-2</v>
      </c>
      <c r="CZ92" s="78">
        <v>0.27084562182426453</v>
      </c>
      <c r="DA92" s="78">
        <v>0.26277446746826172</v>
      </c>
      <c r="DB92" s="78">
        <v>0.60497629642486572</v>
      </c>
      <c r="DC92" s="78">
        <v>0.67812353372573853</v>
      </c>
      <c r="DD92" s="78">
        <v>0.69026738405227661</v>
      </c>
      <c r="DE92" s="78">
        <v>0.54015308618545532</v>
      </c>
      <c r="DF92" s="78">
        <v>0.17264191806316376</v>
      </c>
      <c r="DG92" s="78">
        <v>0.23654888570308685</v>
      </c>
      <c r="DH92" s="78">
        <v>-0.30933406949043274</v>
      </c>
      <c r="DI92" s="78">
        <v>-0.17272303998470306</v>
      </c>
      <c r="DJ92" s="78">
        <v>2.372521412326023E-4</v>
      </c>
      <c r="DK92" s="78">
        <v>-6.0400288552045822E-2</v>
      </c>
      <c r="DL92" s="78">
        <v>-0.25506591796875</v>
      </c>
      <c r="DM92" s="78">
        <v>-0.28159558773040771</v>
      </c>
      <c r="DN92" s="78">
        <v>-0.10419587790966034</v>
      </c>
      <c r="DO92" s="78">
        <v>8.7672822177410126E-2</v>
      </c>
      <c r="DP92" s="78">
        <v>0.39480143785476685</v>
      </c>
      <c r="DQ92" s="78">
        <v>1.1298530101776123</v>
      </c>
      <c r="DR92" s="78">
        <v>1.0020127296447754</v>
      </c>
      <c r="DS92" s="78">
        <v>0.50022542476654053</v>
      </c>
      <c r="DT92" s="78">
        <v>0.1418718695640564</v>
      </c>
      <c r="DU92" s="78">
        <v>0.33565589785575867</v>
      </c>
      <c r="DV92" s="78">
        <v>-1.5341543592512608E-2</v>
      </c>
      <c r="DW92" s="78">
        <v>0.28119254112243652</v>
      </c>
      <c r="DX92" s="78">
        <v>0.50485992431640625</v>
      </c>
      <c r="DY92" s="78">
        <v>0.66974645853042603</v>
      </c>
      <c r="DZ92" s="78">
        <v>1.0324684381484985</v>
      </c>
      <c r="EA92" s="78">
        <v>1.0944035053253174</v>
      </c>
      <c r="EB92" s="78">
        <v>1.1076359748840332</v>
      </c>
      <c r="EC92" s="78">
        <v>0.89101713895797729</v>
      </c>
      <c r="ED92" s="78">
        <v>0.42520716786384583</v>
      </c>
      <c r="EE92" s="78">
        <v>0.50071221590042114</v>
      </c>
      <c r="EF92" s="78">
        <v>-6.9251224398612976E-2</v>
      </c>
      <c r="EG92" s="78">
        <v>3.9169397205114365E-2</v>
      </c>
      <c r="EH92" s="78">
        <v>0.20282621681690216</v>
      </c>
      <c r="EI92" s="78">
        <v>0.16380362212657928</v>
      </c>
      <c r="EJ92" s="78">
        <v>2.6337243616580963E-2</v>
      </c>
      <c r="EK92" s="78">
        <v>6.1371555784717202E-4</v>
      </c>
      <c r="EL92" s="78">
        <v>0.17712782323360443</v>
      </c>
      <c r="EM92" s="78">
        <v>0.35530492663383484</v>
      </c>
      <c r="EN92" s="78">
        <v>0.6571468710899353</v>
      </c>
      <c r="EO92" s="78">
        <v>1.5196751356124878</v>
      </c>
      <c r="EP92" s="78">
        <v>1.4308960437774658</v>
      </c>
      <c r="EQ92" s="78">
        <v>0.82928872108459473</v>
      </c>
      <c r="ER92" s="78">
        <v>0.45693856477737427</v>
      </c>
      <c r="ES92" s="78">
        <v>0.6541520357131958</v>
      </c>
      <c r="ET92" s="78">
        <v>0.32844090461730957</v>
      </c>
      <c r="EU92" s="78">
        <v>0.62239283323287964</v>
      </c>
      <c r="EV92" s="78">
        <v>0.84273940324783325</v>
      </c>
      <c r="EW92" s="78">
        <v>62.408805847167969</v>
      </c>
      <c r="EX92" s="78">
        <v>60.796833038330078</v>
      </c>
      <c r="EY92" s="78">
        <v>59.282363891601563</v>
      </c>
      <c r="EZ92" s="78">
        <v>58.149166107177734</v>
      </c>
      <c r="FA92" s="78">
        <v>57.481277465820313</v>
      </c>
      <c r="FB92" s="78">
        <v>56.914920806884766</v>
      </c>
      <c r="FC92" s="78">
        <v>57.002147674560547</v>
      </c>
      <c r="FD92" s="78">
        <v>56.653057098388672</v>
      </c>
      <c r="FE92" s="78">
        <v>58.549297332763672</v>
      </c>
      <c r="FF92" s="78">
        <v>63.213180541992188</v>
      </c>
      <c r="FG92" s="78">
        <v>67.6156005859375</v>
      </c>
      <c r="FH92" s="78">
        <v>71.072433471679688</v>
      </c>
      <c r="FI92" s="78">
        <v>74.785469055175781</v>
      </c>
      <c r="FJ92" s="78">
        <v>77.718193054199219</v>
      </c>
      <c r="FK92" s="78">
        <v>79.984443664550781</v>
      </c>
      <c r="FL92" s="78">
        <v>81.087318420410156</v>
      </c>
      <c r="FM92" s="78">
        <v>81.052093505859375</v>
      </c>
      <c r="FN92" s="78">
        <v>79.001617431640625</v>
      </c>
      <c r="FO92" s="78">
        <v>75.181625366210938</v>
      </c>
      <c r="FP92" s="78">
        <v>70.842376708984375</v>
      </c>
      <c r="FQ92" s="78">
        <v>67.484085083007813</v>
      </c>
      <c r="FR92" s="78">
        <v>64.968948364257813</v>
      </c>
      <c r="FS92" s="78">
        <v>63.708869934082031</v>
      </c>
      <c r="FT92" s="78">
        <v>62.66064453125</v>
      </c>
      <c r="FU92" s="78">
        <v>0.22173318266868591</v>
      </c>
      <c r="FV92" s="78">
        <v>0.41305810213088989</v>
      </c>
      <c r="FW92" s="78">
        <v>0.21580807864665985</v>
      </c>
      <c r="FX92" s="78">
        <v>0.34400957822799683</v>
      </c>
      <c r="FY92" s="78">
        <v>531.4761962890625</v>
      </c>
      <c r="FZ92" s="78">
        <v>1</v>
      </c>
    </row>
    <row r="93" spans="1:182" x14ac:dyDescent="0.2">
      <c r="A93" t="s">
        <v>186</v>
      </c>
      <c r="B93" t="s">
        <v>245</v>
      </c>
      <c r="C93" t="s">
        <v>2</v>
      </c>
      <c r="D93" t="s">
        <v>202</v>
      </c>
      <c r="E93" t="s">
        <v>210</v>
      </c>
      <c r="F93" t="s">
        <v>178</v>
      </c>
      <c r="G93" t="s">
        <v>1</v>
      </c>
      <c r="H93" s="78">
        <v>6015</v>
      </c>
      <c r="I93" s="78">
        <v>7.5664033889770508</v>
      </c>
      <c r="J93" s="78">
        <v>7.4662952423095703</v>
      </c>
      <c r="K93" s="78">
        <v>6.6363458633422852</v>
      </c>
      <c r="L93" s="78">
        <v>5.8952293395996094</v>
      </c>
      <c r="M93" s="78">
        <v>5.1481447219848633</v>
      </c>
      <c r="N93" s="78">
        <v>4.5402512550354004</v>
      </c>
      <c r="O93" s="78">
        <v>4.5515589714050293</v>
      </c>
      <c r="P93" s="78">
        <v>4.5228705406188965</v>
      </c>
      <c r="Q93" s="78">
        <v>5.1166458129882813</v>
      </c>
      <c r="R93" s="78">
        <v>5.4790077209472656</v>
      </c>
      <c r="S93" s="78">
        <v>5.5538315773010254</v>
      </c>
      <c r="T93" s="78">
        <v>5.7351231575012207</v>
      </c>
      <c r="U93" s="78">
        <v>6.1221866607666016</v>
      </c>
      <c r="V93" s="78">
        <v>6.4695096015930176</v>
      </c>
      <c r="W93" s="78">
        <v>6.6888761520385742</v>
      </c>
      <c r="X93" s="78">
        <v>6.7742228507995605</v>
      </c>
      <c r="Y93" s="78">
        <v>7.6113920211791992</v>
      </c>
      <c r="Z93" s="78">
        <v>7.855553150177002</v>
      </c>
      <c r="AA93" s="78">
        <v>7.4998459815979004</v>
      </c>
      <c r="AB93" s="78">
        <v>7.466433048248291</v>
      </c>
      <c r="AC93" s="78">
        <v>7.5186629295349121</v>
      </c>
      <c r="AD93" s="78">
        <v>6.7593626976013184</v>
      </c>
      <c r="AE93" s="78">
        <v>6.2592740058898926</v>
      </c>
      <c r="AF93" s="78">
        <v>6.0642194747924805</v>
      </c>
      <c r="AG93" s="78">
        <v>-0.6925080418586731</v>
      </c>
      <c r="AH93" s="78">
        <v>-0.48120245337486267</v>
      </c>
      <c r="AI93" s="78">
        <v>-0.40195348858833313</v>
      </c>
      <c r="AJ93" s="78">
        <v>-0.39524233341217041</v>
      </c>
      <c r="AK93" s="78">
        <v>-0.36229759454727173</v>
      </c>
      <c r="AL93" s="78">
        <v>-0.42260828614234924</v>
      </c>
      <c r="AM93" s="78">
        <v>-0.4001142680644989</v>
      </c>
      <c r="AN93" s="78">
        <v>-0.75609761476516724</v>
      </c>
      <c r="AO93" s="78">
        <v>-0.59224992990493774</v>
      </c>
      <c r="AP93" s="78">
        <v>-0.44246074557304382</v>
      </c>
      <c r="AQ93" s="78">
        <v>-0.53507500886917114</v>
      </c>
      <c r="AR93" s="78">
        <v>-0.80575865507125854</v>
      </c>
      <c r="AS93" s="78">
        <v>-0.82737761735916138</v>
      </c>
      <c r="AT93" s="78">
        <v>-0.69265782833099365</v>
      </c>
      <c r="AU93" s="78">
        <v>-0.51912790536880493</v>
      </c>
      <c r="AV93" s="78">
        <v>-0.27768930792808533</v>
      </c>
      <c r="AW93" s="78">
        <v>-6.0231415554881096E-3</v>
      </c>
      <c r="AX93" s="78">
        <v>-0.18705758452415466</v>
      </c>
      <c r="AY93" s="78">
        <v>-0.34455102682113647</v>
      </c>
      <c r="AZ93" s="78">
        <v>-0.58219987154006958</v>
      </c>
      <c r="BA93" s="78">
        <v>-0.44464421272277832</v>
      </c>
      <c r="BB93" s="78">
        <v>-0.76261639595031738</v>
      </c>
      <c r="BC93" s="78">
        <v>-0.53501683473587036</v>
      </c>
      <c r="BD93" s="78">
        <v>-0.36034467816352844</v>
      </c>
      <c r="BE93" s="78">
        <v>-0.29181209206581116</v>
      </c>
      <c r="BF93" s="78">
        <v>-6.0302767902612686E-2</v>
      </c>
      <c r="BG93" s="78">
        <v>7.9068420454859734E-3</v>
      </c>
      <c r="BH93" s="78">
        <v>1.5689896419644356E-2</v>
      </c>
      <c r="BI93" s="78">
        <v>-1.6844324767589569E-2</v>
      </c>
      <c r="BJ93" s="78">
        <v>-0.17393791675567627</v>
      </c>
      <c r="BK93" s="78">
        <v>-0.14002466201782227</v>
      </c>
      <c r="BL93" s="78">
        <v>-0.51971715688705444</v>
      </c>
      <c r="BM93" s="78">
        <v>-0.38362514972686768</v>
      </c>
      <c r="BN93" s="78">
        <v>-0.2429959625005722</v>
      </c>
      <c r="BO93" s="78">
        <v>-0.31432861089706421</v>
      </c>
      <c r="BP93" s="78">
        <v>-0.52869510650634766</v>
      </c>
      <c r="BQ93" s="78">
        <v>-0.54952037334442139</v>
      </c>
      <c r="BR93" s="78">
        <v>-0.41567251086235046</v>
      </c>
      <c r="BS93" s="78">
        <v>-0.25562307238578796</v>
      </c>
      <c r="BT93" s="78">
        <v>-1.9389549270272255E-2</v>
      </c>
      <c r="BU93" s="78">
        <v>0.37778744101524353</v>
      </c>
      <c r="BV93" s="78">
        <v>0.2352118194103241</v>
      </c>
      <c r="BW93" s="78">
        <v>-2.0562330260872841E-2</v>
      </c>
      <c r="BX93" s="78">
        <v>-0.27199187874794006</v>
      </c>
      <c r="BY93" s="78">
        <v>-0.13105969130992889</v>
      </c>
      <c r="BZ93" s="78">
        <v>-0.42413553595542908</v>
      </c>
      <c r="CA93" s="78">
        <v>-0.19907832145690918</v>
      </c>
      <c r="CB93" s="78">
        <v>-2.7675734832882881E-2</v>
      </c>
      <c r="CC93" s="78">
        <v>-1.4291306957602501E-2</v>
      </c>
      <c r="CD93" s="78">
        <v>0.23121108114719391</v>
      </c>
      <c r="CE93" s="78">
        <v>0.29177486896514893</v>
      </c>
      <c r="CF93" s="78">
        <v>0.30030030012130737</v>
      </c>
      <c r="CG93" s="78">
        <v>0.22241555154323578</v>
      </c>
      <c r="CH93" s="78">
        <v>-1.7095913644880056E-3</v>
      </c>
      <c r="CI93" s="78">
        <v>4.011259600520134E-2</v>
      </c>
      <c r="CJ93" s="78">
        <v>-0.35600078105926514</v>
      </c>
      <c r="CK93" s="78">
        <v>-0.23913225531578064</v>
      </c>
      <c r="CL93" s="78">
        <v>-0.1048472598195076</v>
      </c>
      <c r="CM93" s="78">
        <v>-0.16144034266471863</v>
      </c>
      <c r="CN93" s="78">
        <v>-0.33680173754692078</v>
      </c>
      <c r="CO93" s="78">
        <v>-0.35707730054855347</v>
      </c>
      <c r="CP93" s="78">
        <v>-0.22383332252502441</v>
      </c>
      <c r="CQ93" s="78">
        <v>-7.3120392858982086E-2</v>
      </c>
      <c r="CR93" s="78">
        <v>0.15950807929039001</v>
      </c>
      <c r="CS93" s="78">
        <v>0.64361345767974854</v>
      </c>
      <c r="CT93" s="78">
        <v>0.52767431735992432</v>
      </c>
      <c r="CU93" s="78">
        <v>0.2038312554359436</v>
      </c>
      <c r="CV93" s="78">
        <v>-5.7142782956361771E-2</v>
      </c>
      <c r="CW93" s="78">
        <v>8.6127996444702148E-2</v>
      </c>
      <c r="CX93" s="78">
        <v>-0.18970470130443573</v>
      </c>
      <c r="CY93" s="78">
        <v>3.3591683954000473E-2</v>
      </c>
      <c r="CZ93" s="78">
        <v>0.20272976160049438</v>
      </c>
      <c r="DA93" s="78">
        <v>0.26322945952415466</v>
      </c>
      <c r="DB93" s="78">
        <v>0.52272492647171021</v>
      </c>
      <c r="DC93" s="78">
        <v>0.57564288377761841</v>
      </c>
      <c r="DD93" s="78">
        <v>0.58491069078445435</v>
      </c>
      <c r="DE93" s="78">
        <v>0.46167543530464172</v>
      </c>
      <c r="DF93" s="78">
        <v>0.17051874101161957</v>
      </c>
      <c r="DG93" s="78">
        <v>0.22024986147880554</v>
      </c>
      <c r="DH93" s="78">
        <v>-0.19228440523147583</v>
      </c>
      <c r="DI93" s="78">
        <v>-9.46393683552742E-2</v>
      </c>
      <c r="DJ93" s="78">
        <v>3.3301439136266708E-2</v>
      </c>
      <c r="DK93" s="78">
        <v>-8.5520632565021515E-3</v>
      </c>
      <c r="DL93" s="78">
        <v>-0.1449083685874939</v>
      </c>
      <c r="DM93" s="78">
        <v>-0.16463421285152435</v>
      </c>
      <c r="DN93" s="78">
        <v>-3.1994137912988663E-2</v>
      </c>
      <c r="DO93" s="78">
        <v>0.1093822717666626</v>
      </c>
      <c r="DP93" s="78">
        <v>0.33840569853782654</v>
      </c>
      <c r="DQ93" s="78">
        <v>0.90943950414657593</v>
      </c>
      <c r="DR93" s="78">
        <v>0.82013684511184692</v>
      </c>
      <c r="DS93" s="78">
        <v>0.4282248318195343</v>
      </c>
      <c r="DT93" s="78">
        <v>0.15770630538463593</v>
      </c>
      <c r="DU93" s="78">
        <v>0.30331569910049438</v>
      </c>
      <c r="DV93" s="78">
        <v>4.4726122170686722E-2</v>
      </c>
      <c r="DW93" s="78">
        <v>0.26626169681549072</v>
      </c>
      <c r="DX93" s="78">
        <v>0.4331352710723877</v>
      </c>
      <c r="DY93" s="78">
        <v>0.6639254093170166</v>
      </c>
      <c r="DZ93" s="78">
        <v>0.94362461566925049</v>
      </c>
      <c r="EA93" s="78">
        <v>0.98550325632095337</v>
      </c>
      <c r="EB93" s="78">
        <v>0.99584293365478516</v>
      </c>
      <c r="EC93" s="78">
        <v>0.8071286678314209</v>
      </c>
      <c r="ED93" s="78">
        <v>0.41918909549713135</v>
      </c>
      <c r="EE93" s="78">
        <v>0.48033943772315979</v>
      </c>
      <c r="EF93" s="78">
        <v>4.4096030294895172E-2</v>
      </c>
      <c r="EG93" s="78">
        <v>0.11398541182279587</v>
      </c>
      <c r="EH93" s="78">
        <v>0.23276622593402863</v>
      </c>
      <c r="EI93" s="78">
        <v>0.21219432353973389</v>
      </c>
      <c r="EJ93" s="78">
        <v>0.13215517997741699</v>
      </c>
      <c r="EK93" s="78">
        <v>0.11322303116321564</v>
      </c>
      <c r="EL93" s="78">
        <v>0.24499116837978363</v>
      </c>
      <c r="EM93" s="78">
        <v>0.37288713455200195</v>
      </c>
      <c r="EN93" s="78">
        <v>0.59670549631118774</v>
      </c>
      <c r="EO93" s="78">
        <v>1.2932500839233398</v>
      </c>
      <c r="EP93" s="78">
        <v>1.2424062490463257</v>
      </c>
      <c r="EQ93" s="78">
        <v>0.75221353769302368</v>
      </c>
      <c r="ER93" s="78">
        <v>0.46791428327560425</v>
      </c>
      <c r="ES93" s="78">
        <v>0.61690020561218262</v>
      </c>
      <c r="ET93" s="78">
        <v>0.38320699334144592</v>
      </c>
      <c r="EU93" s="78">
        <v>0.6022002100944519</v>
      </c>
      <c r="EV93" s="78">
        <v>0.76580417156219482</v>
      </c>
      <c r="EW93" s="78">
        <v>61.856983184814453</v>
      </c>
      <c r="EX93" s="78">
        <v>60.145610809326172</v>
      </c>
      <c r="EY93" s="78">
        <v>58.388568878173828</v>
      </c>
      <c r="EZ93" s="78">
        <v>57.013076782226563</v>
      </c>
      <c r="FA93" s="78">
        <v>56.109901428222656</v>
      </c>
      <c r="FB93" s="78">
        <v>55.639183044433594</v>
      </c>
      <c r="FC93" s="78">
        <v>55.776145935058594</v>
      </c>
      <c r="FD93" s="78">
        <v>55.410968780517578</v>
      </c>
      <c r="FE93" s="78">
        <v>57.14227294921875</v>
      </c>
      <c r="FF93" s="78">
        <v>62.076042175292969</v>
      </c>
      <c r="FG93" s="78">
        <v>66.369277954101563</v>
      </c>
      <c r="FH93" s="78">
        <v>69.60284423828125</v>
      </c>
      <c r="FI93" s="78">
        <v>73.414726257324219</v>
      </c>
      <c r="FJ93" s="78">
        <v>76.31304931640625</v>
      </c>
      <c r="FK93" s="78">
        <v>78.575592041015625</v>
      </c>
      <c r="FL93" s="78">
        <v>79.50335693359375</v>
      </c>
      <c r="FM93" s="78">
        <v>79.359634399414063</v>
      </c>
      <c r="FN93" s="78">
        <v>77.225318908691406</v>
      </c>
      <c r="FO93" s="78">
        <v>73.427642822265625</v>
      </c>
      <c r="FP93" s="78">
        <v>69.340873718261719</v>
      </c>
      <c r="FQ93" s="78">
        <v>66.252769470214844</v>
      </c>
      <c r="FR93" s="78">
        <v>63.58697509765625</v>
      </c>
      <c r="FS93" s="78">
        <v>62.556789398193359</v>
      </c>
      <c r="FT93" s="78">
        <v>61.844425201416016</v>
      </c>
      <c r="FU93" s="78">
        <v>0.21831376850605011</v>
      </c>
      <c r="FV93" s="78">
        <v>0.40668821334838867</v>
      </c>
      <c r="FW93" s="78">
        <v>0.21248003840446472</v>
      </c>
      <c r="FX93" s="78">
        <v>0.33870449662208557</v>
      </c>
      <c r="FY93" s="78">
        <v>413.09524536132813</v>
      </c>
      <c r="FZ93" s="78">
        <v>1</v>
      </c>
    </row>
    <row r="94" spans="1:182" x14ac:dyDescent="0.2">
      <c r="A94" t="s">
        <v>186</v>
      </c>
      <c r="B94" t="s">
        <v>245</v>
      </c>
      <c r="C94" t="s">
        <v>2</v>
      </c>
      <c r="D94" t="s">
        <v>202</v>
      </c>
      <c r="E94" t="s">
        <v>210</v>
      </c>
      <c r="F94" t="s">
        <v>179</v>
      </c>
      <c r="G94" t="s">
        <v>1</v>
      </c>
      <c r="H94" s="78">
        <v>128</v>
      </c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8"/>
      <c r="CN94" s="78"/>
      <c r="CO94" s="78"/>
      <c r="CP94" s="78"/>
      <c r="CQ94" s="78"/>
      <c r="CR94" s="78"/>
      <c r="CS94" s="78"/>
      <c r="CT94" s="78"/>
      <c r="CU94" s="78"/>
      <c r="CV94" s="78"/>
      <c r="CW94" s="78"/>
      <c r="CX94" s="78"/>
      <c r="CY94" s="78"/>
      <c r="CZ94" s="78"/>
      <c r="DA94" s="78"/>
      <c r="DB94" s="78"/>
      <c r="DC94" s="78"/>
      <c r="DD94" s="78"/>
      <c r="DE94" s="78"/>
      <c r="DF94" s="78"/>
      <c r="DG94" s="78"/>
      <c r="DH94" s="78"/>
      <c r="DI94" s="78"/>
      <c r="DJ94" s="78"/>
      <c r="DK94" s="78"/>
      <c r="DL94" s="78"/>
      <c r="DM94" s="78"/>
      <c r="DN94" s="78"/>
      <c r="DO94" s="78"/>
      <c r="DP94" s="78"/>
      <c r="DQ94" s="78"/>
      <c r="DR94" s="78"/>
      <c r="DS94" s="78"/>
      <c r="DT94" s="78"/>
      <c r="DU94" s="78"/>
      <c r="DV94" s="78"/>
      <c r="DW94" s="78"/>
      <c r="DX94" s="78"/>
      <c r="DY94" s="78"/>
      <c r="DZ94" s="78"/>
      <c r="EA94" s="78"/>
      <c r="EB94" s="78"/>
      <c r="EC94" s="78"/>
      <c r="ED94" s="78"/>
      <c r="EE94" s="78"/>
      <c r="EF94" s="78"/>
      <c r="EG94" s="78"/>
      <c r="EH94" s="78"/>
      <c r="EI94" s="78"/>
      <c r="EJ94" s="78"/>
      <c r="EK94" s="78"/>
      <c r="EL94" s="78"/>
      <c r="EM94" s="78"/>
      <c r="EN94" s="78"/>
      <c r="EO94" s="78"/>
      <c r="EP94" s="78"/>
      <c r="EQ94" s="78"/>
      <c r="ER94" s="78"/>
      <c r="ES94" s="78"/>
      <c r="ET94" s="78"/>
      <c r="EU94" s="78"/>
      <c r="EV94" s="78"/>
      <c r="EW94" s="78"/>
      <c r="EX94" s="78"/>
      <c r="EY94" s="78"/>
      <c r="EZ94" s="78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  <c r="FL94" s="78"/>
      <c r="FM94" s="78"/>
      <c r="FN94" s="78"/>
      <c r="FO94" s="78"/>
      <c r="FP94" s="78"/>
      <c r="FQ94" s="78"/>
      <c r="FR94" s="78"/>
      <c r="FS94" s="78"/>
      <c r="FT94" s="78"/>
      <c r="FU94" s="78"/>
      <c r="FV94" s="78"/>
      <c r="FW94" s="78"/>
      <c r="FX94" s="78">
        <v>6.5451255068182945E-3</v>
      </c>
      <c r="FY94" s="78">
        <v>8.6190471649169922</v>
      </c>
      <c r="FZ94" s="78">
        <v>0</v>
      </c>
    </row>
    <row r="95" spans="1:182" x14ac:dyDescent="0.2">
      <c r="A95" t="s">
        <v>186</v>
      </c>
      <c r="B95" t="s">
        <v>245</v>
      </c>
      <c r="C95" t="s">
        <v>2</v>
      </c>
      <c r="D95" t="s">
        <v>202</v>
      </c>
      <c r="E95" t="s">
        <v>210</v>
      </c>
      <c r="F95" t="s">
        <v>180</v>
      </c>
      <c r="G95" t="s">
        <v>1</v>
      </c>
      <c r="H95" s="78">
        <v>80</v>
      </c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  <c r="DA95" s="78"/>
      <c r="DB95" s="78"/>
      <c r="DC95" s="78"/>
      <c r="DD95" s="78"/>
      <c r="DE95" s="78"/>
      <c r="DF95" s="78"/>
      <c r="DG95" s="78"/>
      <c r="DH95" s="78"/>
      <c r="DI95" s="78"/>
      <c r="DJ95" s="78"/>
      <c r="DK95" s="78"/>
      <c r="DL95" s="78"/>
      <c r="DM95" s="78"/>
      <c r="DN95" s="78"/>
      <c r="DO95" s="78"/>
      <c r="DP95" s="78"/>
      <c r="DQ95" s="78"/>
      <c r="DR95" s="78"/>
      <c r="DS95" s="78"/>
      <c r="DT95" s="78"/>
      <c r="DU95" s="78"/>
      <c r="DV95" s="78"/>
      <c r="DW95" s="78"/>
      <c r="DX95" s="78"/>
      <c r="DY95" s="78"/>
      <c r="DZ95" s="78"/>
      <c r="EA95" s="78"/>
      <c r="EB95" s="78"/>
      <c r="EC95" s="78"/>
      <c r="ED95" s="78"/>
      <c r="EE95" s="78"/>
      <c r="EF95" s="78"/>
      <c r="EG95" s="78"/>
      <c r="EH95" s="78"/>
      <c r="EI95" s="78"/>
      <c r="EJ95" s="78"/>
      <c r="EK95" s="78"/>
      <c r="EL95" s="78"/>
      <c r="EM95" s="78"/>
      <c r="EN95" s="78"/>
      <c r="EO95" s="78"/>
      <c r="EP95" s="78"/>
      <c r="EQ95" s="78"/>
      <c r="ER95" s="78"/>
      <c r="ES95" s="78"/>
      <c r="ET95" s="78"/>
      <c r="EU95" s="78"/>
      <c r="EV95" s="78"/>
      <c r="EW95" s="78"/>
      <c r="EX95" s="78"/>
      <c r="EY95" s="78"/>
      <c r="EZ95" s="78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  <c r="FL95" s="78"/>
      <c r="FM95" s="78"/>
      <c r="FN95" s="78"/>
      <c r="FO95" s="78"/>
      <c r="FP95" s="78"/>
      <c r="FQ95" s="78"/>
      <c r="FR95" s="78"/>
      <c r="FS95" s="78"/>
      <c r="FT95" s="78"/>
      <c r="FU95" s="78"/>
      <c r="FV95" s="78"/>
      <c r="FW95" s="78"/>
      <c r="FX95" s="78">
        <v>3.9461334235966206E-3</v>
      </c>
      <c r="FY95" s="78">
        <v>7.8095235824584961</v>
      </c>
      <c r="FZ95" s="78">
        <v>0</v>
      </c>
    </row>
    <row r="96" spans="1:182" x14ac:dyDescent="0.2">
      <c r="A96" t="s">
        <v>186</v>
      </c>
      <c r="B96" t="s">
        <v>245</v>
      </c>
      <c r="C96" t="s">
        <v>2</v>
      </c>
      <c r="D96" t="s">
        <v>202</v>
      </c>
      <c r="E96" t="s">
        <v>210</v>
      </c>
      <c r="F96" t="s">
        <v>181</v>
      </c>
      <c r="G96" t="s">
        <v>1</v>
      </c>
      <c r="H96" s="78">
        <v>27</v>
      </c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/>
      <c r="EA96" s="78"/>
      <c r="EB96" s="78"/>
      <c r="EC96" s="78"/>
      <c r="ED96" s="78"/>
      <c r="EE96" s="78"/>
      <c r="EF96" s="78"/>
      <c r="EG96" s="78"/>
      <c r="EH96" s="78"/>
      <c r="EI96" s="78"/>
      <c r="EJ96" s="78"/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/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>
        <v>1.2919657165184617E-3</v>
      </c>
      <c r="FY96" s="78">
        <v>3</v>
      </c>
      <c r="FZ96" s="78">
        <v>0</v>
      </c>
    </row>
    <row r="97" spans="1:182" x14ac:dyDescent="0.2">
      <c r="A97" t="s">
        <v>186</v>
      </c>
      <c r="B97" t="s">
        <v>245</v>
      </c>
      <c r="C97" t="s">
        <v>2</v>
      </c>
      <c r="D97" t="s">
        <v>202</v>
      </c>
      <c r="E97" t="s">
        <v>210</v>
      </c>
      <c r="F97" t="s">
        <v>182</v>
      </c>
      <c r="G97" t="s">
        <v>1</v>
      </c>
      <c r="H97" s="78">
        <v>838</v>
      </c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/>
      <c r="CX97" s="78"/>
      <c r="CY97" s="78"/>
      <c r="CZ97" s="78"/>
      <c r="DA97" s="78"/>
      <c r="DB97" s="78"/>
      <c r="DC97" s="78"/>
      <c r="DD97" s="78"/>
      <c r="DE97" s="78"/>
      <c r="DF97" s="78"/>
      <c r="DG97" s="78"/>
      <c r="DH97" s="78"/>
      <c r="DI97" s="78"/>
      <c r="DJ97" s="78"/>
      <c r="DK97" s="78"/>
      <c r="DL97" s="78"/>
      <c r="DM97" s="78"/>
      <c r="DN97" s="78"/>
      <c r="DO97" s="78"/>
      <c r="DP97" s="78"/>
      <c r="DQ97" s="78"/>
      <c r="DR97" s="78"/>
      <c r="DS97" s="78"/>
      <c r="DT97" s="78"/>
      <c r="DU97" s="78"/>
      <c r="DV97" s="78"/>
      <c r="DW97" s="78"/>
      <c r="DX97" s="78"/>
      <c r="DY97" s="78"/>
      <c r="DZ97" s="78"/>
      <c r="EA97" s="78"/>
      <c r="EB97" s="78"/>
      <c r="EC97" s="78"/>
      <c r="ED97" s="78"/>
      <c r="EE97" s="78"/>
      <c r="EF97" s="78"/>
      <c r="EG97" s="78"/>
      <c r="EH97" s="78"/>
      <c r="EI97" s="78"/>
      <c r="EJ97" s="78"/>
      <c r="EK97" s="78"/>
      <c r="EL97" s="78"/>
      <c r="EM97" s="78"/>
      <c r="EN97" s="78"/>
      <c r="EO97" s="78"/>
      <c r="EP97" s="78"/>
      <c r="EQ97" s="78"/>
      <c r="ER97" s="78"/>
      <c r="ES97" s="78"/>
      <c r="ET97" s="78"/>
      <c r="EU97" s="78"/>
      <c r="EV97" s="78"/>
      <c r="EW97" s="78"/>
      <c r="EX97" s="78"/>
      <c r="EY97" s="78"/>
      <c r="EZ97" s="78"/>
      <c r="FA97" s="78"/>
      <c r="FB97" s="78"/>
      <c r="FC97" s="78"/>
      <c r="FD97" s="78"/>
      <c r="FE97" s="78"/>
      <c r="FF97" s="78"/>
      <c r="FG97" s="78"/>
      <c r="FH97" s="78"/>
      <c r="FI97" s="78"/>
      <c r="FJ97" s="78"/>
      <c r="FK97" s="78"/>
      <c r="FL97" s="78"/>
      <c r="FM97" s="78"/>
      <c r="FN97" s="78"/>
      <c r="FO97" s="78"/>
      <c r="FP97" s="78"/>
      <c r="FQ97" s="78"/>
      <c r="FR97" s="78"/>
      <c r="FS97" s="78"/>
      <c r="FT97" s="78"/>
      <c r="FU97" s="78"/>
      <c r="FV97" s="78"/>
      <c r="FW97" s="78"/>
      <c r="FX97" s="78">
        <v>4.7208908945322037E-2</v>
      </c>
      <c r="FY97" s="78">
        <v>62.571430206298828</v>
      </c>
      <c r="FZ97" s="78">
        <v>0</v>
      </c>
    </row>
    <row r="98" spans="1:182" x14ac:dyDescent="0.2">
      <c r="A98" t="s">
        <v>186</v>
      </c>
      <c r="B98" t="s">
        <v>245</v>
      </c>
      <c r="C98" t="s">
        <v>2</v>
      </c>
      <c r="D98" t="s">
        <v>202</v>
      </c>
      <c r="E98" t="s">
        <v>210</v>
      </c>
      <c r="F98" t="s">
        <v>183</v>
      </c>
      <c r="G98" t="s">
        <v>1</v>
      </c>
      <c r="H98" s="78">
        <v>606</v>
      </c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8"/>
      <c r="CN98" s="78"/>
      <c r="CO98" s="78"/>
      <c r="CP98" s="78"/>
      <c r="CQ98" s="78"/>
      <c r="CR98" s="78"/>
      <c r="CS98" s="78"/>
      <c r="CT98" s="78"/>
      <c r="CU98" s="78"/>
      <c r="CV98" s="78"/>
      <c r="CW98" s="78"/>
      <c r="CX98" s="78"/>
      <c r="CY98" s="78"/>
      <c r="CZ98" s="78"/>
      <c r="DA98" s="78"/>
      <c r="DB98" s="78"/>
      <c r="DC98" s="78"/>
      <c r="DD98" s="78"/>
      <c r="DE98" s="78"/>
      <c r="DF98" s="78"/>
      <c r="DG98" s="78"/>
      <c r="DH98" s="78"/>
      <c r="DI98" s="78"/>
      <c r="DJ98" s="78"/>
      <c r="DK98" s="78"/>
      <c r="DL98" s="78"/>
      <c r="DM98" s="78"/>
      <c r="DN98" s="78"/>
      <c r="DO98" s="78"/>
      <c r="DP98" s="78"/>
      <c r="DQ98" s="78"/>
      <c r="DR98" s="78"/>
      <c r="DS98" s="78"/>
      <c r="DT98" s="78"/>
      <c r="DU98" s="78"/>
      <c r="DV98" s="78"/>
      <c r="DW98" s="78"/>
      <c r="DX98" s="78"/>
      <c r="DY98" s="78"/>
      <c r="DZ98" s="78"/>
      <c r="EA98" s="78"/>
      <c r="EB98" s="78"/>
      <c r="EC98" s="78"/>
      <c r="ED98" s="78"/>
      <c r="EE98" s="78"/>
      <c r="EF98" s="78"/>
      <c r="EG98" s="78"/>
      <c r="EH98" s="78"/>
      <c r="EI98" s="78"/>
      <c r="EJ98" s="78"/>
      <c r="EK98" s="78"/>
      <c r="EL98" s="78"/>
      <c r="EM98" s="78"/>
      <c r="EN98" s="78"/>
      <c r="EO98" s="78"/>
      <c r="EP98" s="78"/>
      <c r="EQ98" s="78"/>
      <c r="ER98" s="78"/>
      <c r="ES98" s="78"/>
      <c r="ET98" s="78"/>
      <c r="EU98" s="78"/>
      <c r="EV98" s="78"/>
      <c r="EW98" s="78"/>
      <c r="EX98" s="78"/>
      <c r="EY98" s="78"/>
      <c r="EZ98" s="78"/>
      <c r="FA98" s="78"/>
      <c r="FB98" s="78"/>
      <c r="FC98" s="78"/>
      <c r="FD98" s="78"/>
      <c r="FE98" s="78"/>
      <c r="FF98" s="78"/>
      <c r="FG98" s="78"/>
      <c r="FH98" s="78"/>
      <c r="FI98" s="78"/>
      <c r="FJ98" s="78"/>
      <c r="FK98" s="78"/>
      <c r="FL98" s="78"/>
      <c r="FM98" s="78"/>
      <c r="FN98" s="78"/>
      <c r="FO98" s="78"/>
      <c r="FP98" s="78"/>
      <c r="FQ98" s="78"/>
      <c r="FR98" s="78"/>
      <c r="FS98" s="78"/>
      <c r="FT98" s="78"/>
      <c r="FU98" s="78"/>
      <c r="FV98" s="78"/>
      <c r="FW98" s="78"/>
      <c r="FX98" s="78">
        <v>3.313041478395462E-2</v>
      </c>
      <c r="FY98" s="78">
        <v>13.380952835083008</v>
      </c>
      <c r="FZ98" s="78">
        <v>0</v>
      </c>
    </row>
    <row r="99" spans="1:182" x14ac:dyDescent="0.2">
      <c r="A99" t="s">
        <v>186</v>
      </c>
      <c r="B99" t="s">
        <v>245</v>
      </c>
      <c r="C99" t="s">
        <v>2</v>
      </c>
      <c r="D99" t="s">
        <v>202</v>
      </c>
      <c r="E99" t="s">
        <v>210</v>
      </c>
      <c r="F99" t="s">
        <v>184</v>
      </c>
      <c r="G99" t="s">
        <v>1</v>
      </c>
      <c r="H99" s="78">
        <v>269</v>
      </c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8"/>
      <c r="CN99" s="78"/>
      <c r="CO99" s="78"/>
      <c r="CP99" s="78"/>
      <c r="CQ99" s="78"/>
      <c r="CR99" s="78"/>
      <c r="CS99" s="78"/>
      <c r="CT99" s="78"/>
      <c r="CU99" s="78"/>
      <c r="CV99" s="78"/>
      <c r="CW99" s="78"/>
      <c r="CX99" s="78"/>
      <c r="CY99" s="78"/>
      <c r="CZ99" s="78"/>
      <c r="DA99" s="78"/>
      <c r="DB99" s="78"/>
      <c r="DC99" s="78"/>
      <c r="DD99" s="78"/>
      <c r="DE99" s="78"/>
      <c r="DF99" s="78"/>
      <c r="DG99" s="78"/>
      <c r="DH99" s="78"/>
      <c r="DI99" s="78"/>
      <c r="DJ99" s="78"/>
      <c r="DK99" s="78"/>
      <c r="DL99" s="78"/>
      <c r="DM99" s="78"/>
      <c r="DN99" s="78"/>
      <c r="DO99" s="78"/>
      <c r="DP99" s="78"/>
      <c r="DQ99" s="78"/>
      <c r="DR99" s="78"/>
      <c r="DS99" s="78"/>
      <c r="DT99" s="78"/>
      <c r="DU99" s="78"/>
      <c r="DV99" s="78"/>
      <c r="DW99" s="78"/>
      <c r="DX99" s="78"/>
      <c r="DY99" s="78"/>
      <c r="DZ99" s="78"/>
      <c r="EA99" s="78"/>
      <c r="EB99" s="78"/>
      <c r="EC99" s="78"/>
      <c r="ED99" s="78"/>
      <c r="EE99" s="78"/>
      <c r="EF99" s="78"/>
      <c r="EG99" s="78"/>
      <c r="EH99" s="78"/>
      <c r="EI99" s="78"/>
      <c r="EJ99" s="78"/>
      <c r="EK99" s="78"/>
      <c r="EL99" s="78"/>
      <c r="EM99" s="78"/>
      <c r="EN99" s="78"/>
      <c r="EO99" s="78"/>
      <c r="EP99" s="78"/>
      <c r="EQ99" s="78"/>
      <c r="ER99" s="78"/>
      <c r="ES99" s="78"/>
      <c r="ET99" s="78"/>
      <c r="EU99" s="78"/>
      <c r="EV99" s="78"/>
      <c r="EW99" s="78"/>
      <c r="EX99" s="78"/>
      <c r="EY99" s="78"/>
      <c r="EZ99" s="78"/>
      <c r="FA99" s="78"/>
      <c r="FB99" s="78"/>
      <c r="FC99" s="78"/>
      <c r="FD99" s="78"/>
      <c r="FE99" s="78"/>
      <c r="FF99" s="78"/>
      <c r="FG99" s="78"/>
      <c r="FH99" s="78"/>
      <c r="FI99" s="78"/>
      <c r="FJ99" s="78"/>
      <c r="FK99" s="78"/>
      <c r="FL99" s="78"/>
      <c r="FM99" s="78"/>
      <c r="FN99" s="78"/>
      <c r="FO99" s="78"/>
      <c r="FP99" s="78"/>
      <c r="FQ99" s="78"/>
      <c r="FR99" s="78"/>
      <c r="FS99" s="78"/>
      <c r="FT99" s="78"/>
      <c r="FU99" s="78"/>
      <c r="FV99" s="78"/>
      <c r="FW99" s="78"/>
      <c r="FX99" s="78">
        <v>1.4886046759784222E-2</v>
      </c>
      <c r="FY99" s="78">
        <v>13</v>
      </c>
      <c r="FZ99" s="78">
        <v>0</v>
      </c>
    </row>
    <row r="100" spans="1:182" x14ac:dyDescent="0.2">
      <c r="A100" t="s">
        <v>186</v>
      </c>
      <c r="B100" t="s">
        <v>245</v>
      </c>
      <c r="C100" t="s">
        <v>2</v>
      </c>
      <c r="D100" t="s">
        <v>202</v>
      </c>
      <c r="E100" t="s">
        <v>210</v>
      </c>
      <c r="F100" t="s">
        <v>185</v>
      </c>
      <c r="G100" t="s">
        <v>1</v>
      </c>
      <c r="H100" s="78">
        <v>73</v>
      </c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  <c r="DA100" s="78"/>
      <c r="DB100" s="78"/>
      <c r="DC100" s="78"/>
      <c r="DD100" s="78"/>
      <c r="DE100" s="78"/>
      <c r="DF100" s="78"/>
      <c r="DG100" s="78"/>
      <c r="DH100" s="78"/>
      <c r="DI100" s="78"/>
      <c r="DJ100" s="78"/>
      <c r="DK100" s="78"/>
      <c r="DL100" s="78"/>
      <c r="DM100" s="78"/>
      <c r="DN100" s="78"/>
      <c r="DO100" s="78"/>
      <c r="DP100" s="78"/>
      <c r="DQ100" s="78"/>
      <c r="DR100" s="78"/>
      <c r="DS100" s="78"/>
      <c r="DT100" s="78"/>
      <c r="DU100" s="78"/>
      <c r="DV100" s="78"/>
      <c r="DW100" s="78"/>
      <c r="DX100" s="78"/>
      <c r="DY100" s="78"/>
      <c r="DZ100" s="78"/>
      <c r="EA100" s="78"/>
      <c r="EB100" s="78"/>
      <c r="EC100" s="78"/>
      <c r="ED100" s="78"/>
      <c r="EE100" s="78"/>
      <c r="EF100" s="78"/>
      <c r="EG100" s="78"/>
      <c r="EH100" s="78"/>
      <c r="EI100" s="78"/>
      <c r="EJ100" s="78"/>
      <c r="EK100" s="78"/>
      <c r="EL100" s="78"/>
      <c r="EM100" s="78"/>
      <c r="EN100" s="78"/>
      <c r="EO100" s="78"/>
      <c r="EP100" s="78"/>
      <c r="EQ100" s="78"/>
      <c r="ER100" s="78"/>
      <c r="ES100" s="78"/>
      <c r="ET100" s="78"/>
      <c r="EU100" s="78"/>
      <c r="EV100" s="78"/>
      <c r="EW100" s="78"/>
      <c r="EX100" s="78"/>
      <c r="EY100" s="78"/>
      <c r="EZ100" s="78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  <c r="FL100" s="78"/>
      <c r="FM100" s="78"/>
      <c r="FN100" s="78"/>
      <c r="FO100" s="78"/>
      <c r="FP100" s="78"/>
      <c r="FQ100" s="78"/>
      <c r="FR100" s="78"/>
      <c r="FS100" s="78"/>
      <c r="FT100" s="78"/>
      <c r="FU100" s="78"/>
      <c r="FV100" s="78"/>
      <c r="FW100" s="78"/>
      <c r="FX100" s="78">
        <v>3.7248891312628984E-3</v>
      </c>
      <c r="FY100" s="78">
        <v>10</v>
      </c>
      <c r="FZ100" s="78">
        <v>0</v>
      </c>
    </row>
    <row r="101" spans="1:182" x14ac:dyDescent="0.2">
      <c r="A101" t="s">
        <v>186</v>
      </c>
      <c r="B101" t="s">
        <v>245</v>
      </c>
      <c r="C101" t="s">
        <v>2</v>
      </c>
      <c r="D101" t="s">
        <v>202</v>
      </c>
      <c r="E101" t="s">
        <v>240</v>
      </c>
      <c r="F101" t="s">
        <v>1</v>
      </c>
      <c r="G101" t="s">
        <v>198</v>
      </c>
      <c r="H101" s="78">
        <v>1096</v>
      </c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8"/>
      <c r="DC101" s="78"/>
      <c r="DD101" s="78"/>
      <c r="DE101" s="78"/>
      <c r="DF101" s="78"/>
      <c r="DG101" s="78"/>
      <c r="DH101" s="78"/>
      <c r="DI101" s="78"/>
      <c r="DJ101" s="78"/>
      <c r="DK101" s="78"/>
      <c r="DL101" s="78"/>
      <c r="DM101" s="78"/>
      <c r="DN101" s="78"/>
      <c r="DO101" s="78"/>
      <c r="DP101" s="78"/>
      <c r="DQ101" s="78"/>
      <c r="DR101" s="78"/>
      <c r="DS101" s="78"/>
      <c r="DT101" s="78"/>
      <c r="DU101" s="78"/>
      <c r="DV101" s="78"/>
      <c r="DW101" s="78"/>
      <c r="DX101" s="78"/>
      <c r="DY101" s="78"/>
      <c r="DZ101" s="78"/>
      <c r="EA101" s="78"/>
      <c r="EB101" s="78"/>
      <c r="EC101" s="78"/>
      <c r="ED101" s="78"/>
      <c r="EE101" s="78"/>
      <c r="EF101" s="78"/>
      <c r="EG101" s="78"/>
      <c r="EH101" s="78"/>
      <c r="EI101" s="78"/>
      <c r="EJ101" s="78"/>
      <c r="EK101" s="78"/>
      <c r="EL101" s="78"/>
      <c r="EM101" s="78"/>
      <c r="EN101" s="78"/>
      <c r="EO101" s="78"/>
      <c r="EP101" s="78"/>
      <c r="EQ101" s="78"/>
      <c r="ER101" s="78"/>
      <c r="ES101" s="78"/>
      <c r="ET101" s="78"/>
      <c r="EU101" s="78"/>
      <c r="EV101" s="78"/>
      <c r="EW101" s="78"/>
      <c r="EX101" s="78"/>
      <c r="EY101" s="78"/>
      <c r="EZ101" s="78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  <c r="FL101" s="78"/>
      <c r="FM101" s="78"/>
      <c r="FN101" s="78"/>
      <c r="FO101" s="78"/>
      <c r="FP101" s="78"/>
      <c r="FQ101" s="78"/>
      <c r="FR101" s="78"/>
      <c r="FS101" s="78"/>
      <c r="FT101" s="78"/>
      <c r="FU101" s="78"/>
      <c r="FV101" s="78"/>
      <c r="FW101" s="78"/>
      <c r="FX101" s="78">
        <v>2.2781863808631897E-2</v>
      </c>
      <c r="FY101" s="78">
        <v>31.604927062988281</v>
      </c>
      <c r="FZ101" s="78">
        <v>0</v>
      </c>
    </row>
    <row r="102" spans="1:182" x14ac:dyDescent="0.2">
      <c r="A102" t="s">
        <v>186</v>
      </c>
      <c r="B102" t="s">
        <v>245</v>
      </c>
      <c r="C102" t="s">
        <v>2</v>
      </c>
      <c r="D102" t="s">
        <v>202</v>
      </c>
      <c r="E102" t="s">
        <v>240</v>
      </c>
      <c r="F102" t="s">
        <v>1</v>
      </c>
      <c r="G102" t="s">
        <v>200</v>
      </c>
      <c r="H102" s="78">
        <v>18</v>
      </c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  <c r="DA102" s="78"/>
      <c r="DB102" s="78"/>
      <c r="DC102" s="78"/>
      <c r="DD102" s="78"/>
      <c r="DE102" s="78"/>
      <c r="DF102" s="78"/>
      <c r="DG102" s="78"/>
      <c r="DH102" s="78"/>
      <c r="DI102" s="78"/>
      <c r="DJ102" s="78"/>
      <c r="DK102" s="78"/>
      <c r="DL102" s="78"/>
      <c r="DM102" s="78"/>
      <c r="DN102" s="78"/>
      <c r="DO102" s="78"/>
      <c r="DP102" s="78"/>
      <c r="DQ102" s="78"/>
      <c r="DR102" s="78"/>
      <c r="DS102" s="78"/>
      <c r="DT102" s="78"/>
      <c r="DU102" s="78"/>
      <c r="DV102" s="78"/>
      <c r="DW102" s="78"/>
      <c r="DX102" s="78"/>
      <c r="DY102" s="78"/>
      <c r="DZ102" s="78"/>
      <c r="EA102" s="78"/>
      <c r="EB102" s="78"/>
      <c r="EC102" s="78"/>
      <c r="ED102" s="78"/>
      <c r="EE102" s="78"/>
      <c r="EF102" s="78"/>
      <c r="EG102" s="78"/>
      <c r="EH102" s="78"/>
      <c r="EI102" s="78"/>
      <c r="EJ102" s="78"/>
      <c r="EK102" s="78"/>
      <c r="EL102" s="78"/>
      <c r="EM102" s="78"/>
      <c r="EN102" s="78"/>
      <c r="EO102" s="78"/>
      <c r="EP102" s="78"/>
      <c r="EQ102" s="78"/>
      <c r="ER102" s="78"/>
      <c r="ES102" s="78"/>
      <c r="ET102" s="78"/>
      <c r="EU102" s="78"/>
      <c r="EV102" s="78"/>
      <c r="EW102" s="78"/>
      <c r="EX102" s="78"/>
      <c r="EY102" s="78"/>
      <c r="EZ102" s="78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  <c r="FL102" s="78"/>
      <c r="FM102" s="78"/>
      <c r="FN102" s="78"/>
      <c r="FO102" s="78"/>
      <c r="FP102" s="78"/>
      <c r="FQ102" s="78"/>
      <c r="FR102" s="78"/>
      <c r="FS102" s="78"/>
      <c r="FT102" s="78"/>
      <c r="FU102" s="78"/>
      <c r="FV102" s="78"/>
      <c r="FW102" s="78"/>
      <c r="FX102" s="78">
        <v>3.1579326605424285E-4</v>
      </c>
      <c r="FY102" s="78">
        <v>2</v>
      </c>
      <c r="FZ102" s="78">
        <v>0</v>
      </c>
    </row>
    <row r="103" spans="1:182" x14ac:dyDescent="0.2">
      <c r="A103" t="s">
        <v>186</v>
      </c>
      <c r="B103" t="s">
        <v>245</v>
      </c>
      <c r="C103" t="s">
        <v>2</v>
      </c>
      <c r="D103" t="s">
        <v>202</v>
      </c>
      <c r="E103" t="s">
        <v>240</v>
      </c>
      <c r="F103" t="s">
        <v>1</v>
      </c>
      <c r="G103" t="s">
        <v>1</v>
      </c>
      <c r="H103" s="78">
        <v>1114</v>
      </c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/>
      <c r="CX103" s="78"/>
      <c r="CY103" s="78"/>
      <c r="CZ103" s="78"/>
      <c r="DA103" s="78"/>
      <c r="DB103" s="78"/>
      <c r="DC103" s="78"/>
      <c r="DD103" s="78"/>
      <c r="DE103" s="78"/>
      <c r="DF103" s="78"/>
      <c r="DG103" s="78"/>
      <c r="DH103" s="78"/>
      <c r="DI103" s="78"/>
      <c r="DJ103" s="78"/>
      <c r="DK103" s="78"/>
      <c r="DL103" s="78"/>
      <c r="DM103" s="78"/>
      <c r="DN103" s="78"/>
      <c r="DO103" s="78"/>
      <c r="DP103" s="78"/>
      <c r="DQ103" s="78"/>
      <c r="DR103" s="78"/>
      <c r="DS103" s="78"/>
      <c r="DT103" s="78"/>
      <c r="DU103" s="78"/>
      <c r="DV103" s="78"/>
      <c r="DW103" s="78"/>
      <c r="DX103" s="78"/>
      <c r="DY103" s="78"/>
      <c r="DZ103" s="78"/>
      <c r="EA103" s="78"/>
      <c r="EB103" s="78"/>
      <c r="EC103" s="78"/>
      <c r="ED103" s="78"/>
      <c r="EE103" s="78"/>
      <c r="EF103" s="78"/>
      <c r="EG103" s="78"/>
      <c r="EH103" s="78"/>
      <c r="EI103" s="78"/>
      <c r="EJ103" s="78"/>
      <c r="EK103" s="78"/>
      <c r="EL103" s="78"/>
      <c r="EM103" s="78"/>
      <c r="EN103" s="78"/>
      <c r="EO103" s="78"/>
      <c r="EP103" s="78"/>
      <c r="EQ103" s="78"/>
      <c r="ER103" s="78"/>
      <c r="ES103" s="78"/>
      <c r="ET103" s="78"/>
      <c r="EU103" s="78"/>
      <c r="EV103" s="78"/>
      <c r="EW103" s="78"/>
      <c r="EX103" s="78"/>
      <c r="EY103" s="78"/>
      <c r="EZ103" s="78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  <c r="FL103" s="78"/>
      <c r="FM103" s="78"/>
      <c r="FN103" s="78"/>
      <c r="FO103" s="78"/>
      <c r="FP103" s="78"/>
      <c r="FQ103" s="78"/>
      <c r="FR103" s="78"/>
      <c r="FS103" s="78"/>
      <c r="FT103" s="78"/>
      <c r="FU103" s="78"/>
      <c r="FV103" s="78"/>
      <c r="FW103" s="78"/>
      <c r="FX103" s="78">
        <v>2.2784052416682243E-2</v>
      </c>
      <c r="FY103" s="78">
        <v>33.604927062988281</v>
      </c>
      <c r="FZ103" s="78">
        <v>0</v>
      </c>
    </row>
    <row r="104" spans="1:182" x14ac:dyDescent="0.2">
      <c r="A104" t="s">
        <v>186</v>
      </c>
      <c r="B104" t="s">
        <v>245</v>
      </c>
      <c r="C104" t="s">
        <v>2</v>
      </c>
      <c r="D104" t="s">
        <v>202</v>
      </c>
      <c r="E104" t="s">
        <v>240</v>
      </c>
      <c r="F104" t="s">
        <v>178</v>
      </c>
      <c r="G104" t="s">
        <v>1</v>
      </c>
      <c r="H104" s="78">
        <v>782</v>
      </c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8"/>
      <c r="CN104" s="78"/>
      <c r="CO104" s="78"/>
      <c r="CP104" s="78"/>
      <c r="CQ104" s="78"/>
      <c r="CR104" s="78"/>
      <c r="CS104" s="78"/>
      <c r="CT104" s="78"/>
      <c r="CU104" s="78"/>
      <c r="CV104" s="78"/>
      <c r="CW104" s="78"/>
      <c r="CX104" s="78"/>
      <c r="CY104" s="78"/>
      <c r="CZ104" s="78"/>
      <c r="DA104" s="78"/>
      <c r="DB104" s="78"/>
      <c r="DC104" s="78"/>
      <c r="DD104" s="78"/>
      <c r="DE104" s="78"/>
      <c r="DF104" s="78"/>
      <c r="DG104" s="78"/>
      <c r="DH104" s="78"/>
      <c r="DI104" s="78"/>
      <c r="DJ104" s="78"/>
      <c r="DK104" s="78"/>
      <c r="DL104" s="78"/>
      <c r="DM104" s="78"/>
      <c r="DN104" s="78"/>
      <c r="DO104" s="78"/>
      <c r="DP104" s="78"/>
      <c r="DQ104" s="78"/>
      <c r="DR104" s="78"/>
      <c r="DS104" s="78"/>
      <c r="DT104" s="78"/>
      <c r="DU104" s="78"/>
      <c r="DV104" s="78"/>
      <c r="DW104" s="78"/>
      <c r="DX104" s="78"/>
      <c r="DY104" s="78"/>
      <c r="DZ104" s="78"/>
      <c r="EA104" s="78"/>
      <c r="EB104" s="78"/>
      <c r="EC104" s="78"/>
      <c r="ED104" s="78"/>
      <c r="EE104" s="78"/>
      <c r="EF104" s="78"/>
      <c r="EG104" s="78"/>
      <c r="EH104" s="78"/>
      <c r="EI104" s="78"/>
      <c r="EJ104" s="78"/>
      <c r="EK104" s="78"/>
      <c r="EL104" s="78"/>
      <c r="EM104" s="78"/>
      <c r="EN104" s="78"/>
      <c r="EO104" s="78"/>
      <c r="EP104" s="78"/>
      <c r="EQ104" s="78"/>
      <c r="ER104" s="78"/>
      <c r="ES104" s="78"/>
      <c r="ET104" s="78"/>
      <c r="EU104" s="78"/>
      <c r="EV104" s="78"/>
      <c r="EW104" s="78"/>
      <c r="EX104" s="78"/>
      <c r="EY104" s="78"/>
      <c r="EZ104" s="78"/>
      <c r="FA104" s="78"/>
      <c r="FB104" s="78"/>
      <c r="FC104" s="78"/>
      <c r="FD104" s="78"/>
      <c r="FE104" s="78"/>
      <c r="FF104" s="78"/>
      <c r="FG104" s="78"/>
      <c r="FH104" s="78"/>
      <c r="FI104" s="78"/>
      <c r="FJ104" s="78"/>
      <c r="FK104" s="78"/>
      <c r="FL104" s="78"/>
      <c r="FM104" s="78"/>
      <c r="FN104" s="78"/>
      <c r="FO104" s="78"/>
      <c r="FP104" s="78"/>
      <c r="FQ104" s="78"/>
      <c r="FR104" s="78"/>
      <c r="FS104" s="78"/>
      <c r="FT104" s="78"/>
      <c r="FU104" s="78"/>
      <c r="FV104" s="78"/>
      <c r="FW104" s="78"/>
      <c r="FX104" s="78">
        <v>2.207377552986145E-2</v>
      </c>
      <c r="FY104" s="78">
        <v>25.65217399597168</v>
      </c>
      <c r="FZ104" s="78">
        <v>0</v>
      </c>
    </row>
    <row r="105" spans="1:182" x14ac:dyDescent="0.2">
      <c r="A105" t="s">
        <v>186</v>
      </c>
      <c r="B105" t="s">
        <v>245</v>
      </c>
      <c r="C105" t="s">
        <v>2</v>
      </c>
      <c r="D105" t="s">
        <v>202</v>
      </c>
      <c r="E105" t="s">
        <v>240</v>
      </c>
      <c r="F105" t="s">
        <v>179</v>
      </c>
      <c r="G105" t="s">
        <v>1</v>
      </c>
      <c r="H105" s="78">
        <v>22</v>
      </c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/>
      <c r="CX105" s="78"/>
      <c r="CY105" s="78"/>
      <c r="CZ105" s="78"/>
      <c r="DA105" s="78"/>
      <c r="DB105" s="78"/>
      <c r="DC105" s="78"/>
      <c r="DD105" s="78"/>
      <c r="DE105" s="78"/>
      <c r="DF105" s="78"/>
      <c r="DG105" s="78"/>
      <c r="DH105" s="78"/>
      <c r="DI105" s="78"/>
      <c r="DJ105" s="78"/>
      <c r="DK105" s="78"/>
      <c r="DL105" s="78"/>
      <c r="DM105" s="78"/>
      <c r="DN105" s="78"/>
      <c r="DO105" s="78"/>
      <c r="DP105" s="78"/>
      <c r="DQ105" s="78"/>
      <c r="DR105" s="78"/>
      <c r="DS105" s="78"/>
      <c r="DT105" s="78"/>
      <c r="DU105" s="78"/>
      <c r="DV105" s="78"/>
      <c r="DW105" s="78"/>
      <c r="DX105" s="78"/>
      <c r="DY105" s="78"/>
      <c r="DZ105" s="78"/>
      <c r="EA105" s="78"/>
      <c r="EB105" s="78"/>
      <c r="EC105" s="78"/>
      <c r="ED105" s="78"/>
      <c r="EE105" s="78"/>
      <c r="EF105" s="78"/>
      <c r="EG105" s="78"/>
      <c r="EH105" s="78"/>
      <c r="EI105" s="78"/>
      <c r="EJ105" s="78"/>
      <c r="EK105" s="78"/>
      <c r="EL105" s="78"/>
      <c r="EM105" s="78"/>
      <c r="EN105" s="78"/>
      <c r="EO105" s="78"/>
      <c r="EP105" s="78"/>
      <c r="EQ105" s="78"/>
      <c r="ER105" s="78"/>
      <c r="ES105" s="78"/>
      <c r="ET105" s="78"/>
      <c r="EU105" s="78"/>
      <c r="EV105" s="78"/>
      <c r="EW105" s="78"/>
      <c r="EX105" s="78"/>
      <c r="EY105" s="78"/>
      <c r="EZ105" s="78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  <c r="FL105" s="78"/>
      <c r="FM105" s="78"/>
      <c r="FN105" s="78"/>
      <c r="FO105" s="78"/>
      <c r="FP105" s="78"/>
      <c r="FQ105" s="78"/>
      <c r="FR105" s="78"/>
      <c r="FS105" s="78"/>
      <c r="FT105" s="78"/>
      <c r="FU105" s="78"/>
      <c r="FV105" s="78"/>
      <c r="FW105" s="78"/>
      <c r="FX105" s="78">
        <v>5.4995069513097405E-4</v>
      </c>
      <c r="FY105" s="78">
        <v>1.529411792755127</v>
      </c>
      <c r="FZ105" s="78">
        <v>0</v>
      </c>
    </row>
    <row r="106" spans="1:182" x14ac:dyDescent="0.2">
      <c r="A106" t="s">
        <v>186</v>
      </c>
      <c r="B106" t="s">
        <v>245</v>
      </c>
      <c r="C106" t="s">
        <v>2</v>
      </c>
      <c r="D106" t="s">
        <v>202</v>
      </c>
      <c r="E106" t="s">
        <v>240</v>
      </c>
      <c r="F106" t="s">
        <v>180</v>
      </c>
      <c r="G106" t="s">
        <v>1</v>
      </c>
      <c r="H106" s="78">
        <v>7</v>
      </c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/>
      <c r="CX106" s="78"/>
      <c r="CY106" s="78"/>
      <c r="CZ106" s="78"/>
      <c r="DA106" s="78"/>
      <c r="DB106" s="78"/>
      <c r="DC106" s="78"/>
      <c r="DD106" s="78"/>
      <c r="DE106" s="78"/>
      <c r="DF106" s="78"/>
      <c r="DG106" s="78"/>
      <c r="DH106" s="78"/>
      <c r="DI106" s="78"/>
      <c r="DJ106" s="78"/>
      <c r="DK106" s="78"/>
      <c r="DL106" s="78"/>
      <c r="DM106" s="78"/>
      <c r="DN106" s="78"/>
      <c r="DO106" s="78"/>
      <c r="DP106" s="78"/>
      <c r="DQ106" s="78"/>
      <c r="DR106" s="78"/>
      <c r="DS106" s="78"/>
      <c r="DT106" s="78"/>
      <c r="DU106" s="78"/>
      <c r="DV106" s="78"/>
      <c r="DW106" s="78"/>
      <c r="DX106" s="78"/>
      <c r="DY106" s="78"/>
      <c r="DZ106" s="78"/>
      <c r="EA106" s="78"/>
      <c r="EB106" s="78"/>
      <c r="EC106" s="78"/>
      <c r="ED106" s="78"/>
      <c r="EE106" s="78"/>
      <c r="EF106" s="78"/>
      <c r="EG106" s="78"/>
      <c r="EH106" s="78"/>
      <c r="EI106" s="78"/>
      <c r="EJ106" s="78"/>
      <c r="EK106" s="78"/>
      <c r="EL106" s="78"/>
      <c r="EM106" s="78"/>
      <c r="EN106" s="78"/>
      <c r="EO106" s="78"/>
      <c r="EP106" s="78"/>
      <c r="EQ106" s="78"/>
      <c r="ER106" s="78"/>
      <c r="ES106" s="78"/>
      <c r="ET106" s="78"/>
      <c r="EU106" s="78"/>
      <c r="EV106" s="78"/>
      <c r="EW106" s="78"/>
      <c r="EX106" s="78"/>
      <c r="EY106" s="78"/>
      <c r="EZ106" s="78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  <c r="FL106" s="78"/>
      <c r="FM106" s="78"/>
      <c r="FN106" s="78"/>
      <c r="FO106" s="78"/>
      <c r="FP106" s="78"/>
      <c r="FQ106" s="78"/>
      <c r="FR106" s="78"/>
      <c r="FS106" s="78"/>
      <c r="FT106" s="78"/>
      <c r="FU106" s="78"/>
      <c r="FV106" s="78"/>
      <c r="FW106" s="78"/>
      <c r="FX106" s="78">
        <v>2.0013403263874352E-4</v>
      </c>
      <c r="FY106" s="78">
        <v>0</v>
      </c>
      <c r="FZ106" s="78">
        <v>0</v>
      </c>
    </row>
    <row r="107" spans="1:182" x14ac:dyDescent="0.2">
      <c r="A107" t="s">
        <v>186</v>
      </c>
      <c r="B107" t="s">
        <v>245</v>
      </c>
      <c r="C107" t="s">
        <v>2</v>
      </c>
      <c r="D107" t="s">
        <v>202</v>
      </c>
      <c r="E107" t="s">
        <v>240</v>
      </c>
      <c r="F107" t="s">
        <v>181</v>
      </c>
      <c r="G107" t="s">
        <v>1</v>
      </c>
      <c r="H107" s="78">
        <v>1</v>
      </c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8"/>
      <c r="CN107" s="78"/>
      <c r="CO107" s="78"/>
      <c r="CP107" s="78"/>
      <c r="CQ107" s="78"/>
      <c r="CR107" s="78"/>
      <c r="CS107" s="78"/>
      <c r="CT107" s="78"/>
      <c r="CU107" s="78"/>
      <c r="CV107" s="78"/>
      <c r="CW107" s="78"/>
      <c r="CX107" s="78"/>
      <c r="CY107" s="78"/>
      <c r="CZ107" s="78"/>
      <c r="DA107" s="78"/>
      <c r="DB107" s="78"/>
      <c r="DC107" s="78"/>
      <c r="DD107" s="78"/>
      <c r="DE107" s="78"/>
      <c r="DF107" s="78"/>
      <c r="DG107" s="78"/>
      <c r="DH107" s="78"/>
      <c r="DI107" s="78"/>
      <c r="DJ107" s="78"/>
      <c r="DK107" s="78"/>
      <c r="DL107" s="78"/>
      <c r="DM107" s="78"/>
      <c r="DN107" s="78"/>
      <c r="DO107" s="78"/>
      <c r="DP107" s="78"/>
      <c r="DQ107" s="78"/>
      <c r="DR107" s="78"/>
      <c r="DS107" s="78"/>
      <c r="DT107" s="78"/>
      <c r="DU107" s="78"/>
      <c r="DV107" s="78"/>
      <c r="DW107" s="78"/>
      <c r="DX107" s="78"/>
      <c r="DY107" s="78"/>
      <c r="DZ107" s="78"/>
      <c r="EA107" s="78"/>
      <c r="EB107" s="78"/>
      <c r="EC107" s="78"/>
      <c r="ED107" s="78"/>
      <c r="EE107" s="78"/>
      <c r="EF107" s="78"/>
      <c r="EG107" s="78"/>
      <c r="EH107" s="78"/>
      <c r="EI107" s="78"/>
      <c r="EJ107" s="78"/>
      <c r="EK107" s="78"/>
      <c r="EL107" s="78"/>
      <c r="EM107" s="78"/>
      <c r="EN107" s="78"/>
      <c r="EO107" s="78"/>
      <c r="EP107" s="78"/>
      <c r="EQ107" s="78"/>
      <c r="ER107" s="78"/>
      <c r="ES107" s="78"/>
      <c r="ET107" s="78"/>
      <c r="EU107" s="78"/>
      <c r="EV107" s="78"/>
      <c r="EW107" s="78"/>
      <c r="EX107" s="78"/>
      <c r="EY107" s="78"/>
      <c r="EZ107" s="78"/>
      <c r="FA107" s="78"/>
      <c r="FB107" s="78"/>
      <c r="FC107" s="78"/>
      <c r="FD107" s="78"/>
      <c r="FE107" s="78"/>
      <c r="FF107" s="78"/>
      <c r="FG107" s="78"/>
      <c r="FH107" s="78"/>
      <c r="FI107" s="78"/>
      <c r="FJ107" s="78"/>
      <c r="FK107" s="78"/>
      <c r="FL107" s="78"/>
      <c r="FM107" s="78"/>
      <c r="FN107" s="78"/>
      <c r="FO107" s="78"/>
      <c r="FP107" s="78"/>
      <c r="FQ107" s="78"/>
      <c r="FR107" s="78"/>
      <c r="FS107" s="78"/>
      <c r="FT107" s="78"/>
      <c r="FU107" s="78"/>
      <c r="FV107" s="78"/>
      <c r="FW107" s="78"/>
      <c r="FX107" s="78">
        <v>2.8590577130671591E-5</v>
      </c>
      <c r="FY107" s="78">
        <v>0</v>
      </c>
      <c r="FZ107" s="78">
        <v>0</v>
      </c>
    </row>
    <row r="108" spans="1:182" x14ac:dyDescent="0.2">
      <c r="A108" t="s">
        <v>186</v>
      </c>
      <c r="B108" t="s">
        <v>245</v>
      </c>
      <c r="C108" t="s">
        <v>2</v>
      </c>
      <c r="D108" t="s">
        <v>202</v>
      </c>
      <c r="E108" t="s">
        <v>240</v>
      </c>
      <c r="F108" t="s">
        <v>182</v>
      </c>
      <c r="G108" t="s">
        <v>1</v>
      </c>
      <c r="H108" s="78">
        <v>89</v>
      </c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  <c r="DA108" s="78"/>
      <c r="DB108" s="78"/>
      <c r="DC108" s="78"/>
      <c r="DD108" s="78"/>
      <c r="DE108" s="78"/>
      <c r="DF108" s="78"/>
      <c r="DG108" s="78"/>
      <c r="DH108" s="78"/>
      <c r="DI108" s="78"/>
      <c r="DJ108" s="78"/>
      <c r="DK108" s="78"/>
      <c r="DL108" s="78"/>
      <c r="DM108" s="78"/>
      <c r="DN108" s="78"/>
      <c r="DO108" s="78"/>
      <c r="DP108" s="78"/>
      <c r="DQ108" s="78"/>
      <c r="DR108" s="78"/>
      <c r="DS108" s="78"/>
      <c r="DT108" s="78"/>
      <c r="DU108" s="78"/>
      <c r="DV108" s="78"/>
      <c r="DW108" s="78"/>
      <c r="DX108" s="78"/>
      <c r="DY108" s="78"/>
      <c r="DZ108" s="78"/>
      <c r="EA108" s="78"/>
      <c r="EB108" s="78"/>
      <c r="EC108" s="78"/>
      <c r="ED108" s="78"/>
      <c r="EE108" s="78"/>
      <c r="EF108" s="78"/>
      <c r="EG108" s="78"/>
      <c r="EH108" s="78"/>
      <c r="EI108" s="78"/>
      <c r="EJ108" s="78"/>
      <c r="EK108" s="78"/>
      <c r="EL108" s="78"/>
      <c r="EM108" s="78"/>
      <c r="EN108" s="78"/>
      <c r="EO108" s="78"/>
      <c r="EP108" s="78"/>
      <c r="EQ108" s="78"/>
      <c r="ER108" s="78"/>
      <c r="ES108" s="78"/>
      <c r="ET108" s="78"/>
      <c r="EU108" s="78"/>
      <c r="EV108" s="78"/>
      <c r="EW108" s="78"/>
      <c r="EX108" s="78"/>
      <c r="EY108" s="78"/>
      <c r="EZ108" s="78"/>
      <c r="FA108" s="78"/>
      <c r="FB108" s="78"/>
      <c r="FC108" s="78"/>
      <c r="FD108" s="78"/>
      <c r="FE108" s="78"/>
      <c r="FF108" s="78"/>
      <c r="FG108" s="78"/>
      <c r="FH108" s="78"/>
      <c r="FI108" s="78"/>
      <c r="FJ108" s="78"/>
      <c r="FK108" s="78"/>
      <c r="FL108" s="78"/>
      <c r="FM108" s="78"/>
      <c r="FN108" s="78"/>
      <c r="FO108" s="78"/>
      <c r="FP108" s="78"/>
      <c r="FQ108" s="78"/>
      <c r="FR108" s="78"/>
      <c r="FS108" s="78"/>
      <c r="FT108" s="78"/>
      <c r="FU108" s="78"/>
      <c r="FV108" s="78"/>
      <c r="FW108" s="78"/>
      <c r="FX108" s="78">
        <v>2.5445614010095596E-3</v>
      </c>
      <c r="FY108" s="78">
        <v>3.7391304969787598</v>
      </c>
      <c r="FZ108" s="78">
        <v>0</v>
      </c>
    </row>
    <row r="109" spans="1:182" x14ac:dyDescent="0.2">
      <c r="A109" t="s">
        <v>186</v>
      </c>
      <c r="B109" t="s">
        <v>245</v>
      </c>
      <c r="C109" t="s">
        <v>2</v>
      </c>
      <c r="D109" t="s">
        <v>202</v>
      </c>
      <c r="E109" t="s">
        <v>240</v>
      </c>
      <c r="F109" t="s">
        <v>183</v>
      </c>
      <c r="G109" t="s">
        <v>1</v>
      </c>
      <c r="H109" s="78">
        <v>175</v>
      </c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  <c r="DA109" s="78"/>
      <c r="DB109" s="78"/>
      <c r="DC109" s="78"/>
      <c r="DD109" s="78"/>
      <c r="DE109" s="78"/>
      <c r="DF109" s="78"/>
      <c r="DG109" s="78"/>
      <c r="DH109" s="78"/>
      <c r="DI109" s="78"/>
      <c r="DJ109" s="78"/>
      <c r="DK109" s="78"/>
      <c r="DL109" s="78"/>
      <c r="DM109" s="78"/>
      <c r="DN109" s="78"/>
      <c r="DO109" s="78"/>
      <c r="DP109" s="78"/>
      <c r="DQ109" s="78"/>
      <c r="DR109" s="78"/>
      <c r="DS109" s="78"/>
      <c r="DT109" s="78"/>
      <c r="DU109" s="78"/>
      <c r="DV109" s="78"/>
      <c r="DW109" s="78"/>
      <c r="DX109" s="78"/>
      <c r="DY109" s="78"/>
      <c r="DZ109" s="78"/>
      <c r="EA109" s="78"/>
      <c r="EB109" s="78"/>
      <c r="EC109" s="78"/>
      <c r="ED109" s="78"/>
      <c r="EE109" s="78"/>
      <c r="EF109" s="78"/>
      <c r="EG109" s="78"/>
      <c r="EH109" s="78"/>
      <c r="EI109" s="78"/>
      <c r="EJ109" s="78"/>
      <c r="EK109" s="78"/>
      <c r="EL109" s="78"/>
      <c r="EM109" s="78"/>
      <c r="EN109" s="78"/>
      <c r="EO109" s="78"/>
      <c r="EP109" s="78"/>
      <c r="EQ109" s="78"/>
      <c r="ER109" s="78"/>
      <c r="ES109" s="78"/>
      <c r="ET109" s="78"/>
      <c r="EU109" s="78"/>
      <c r="EV109" s="78"/>
      <c r="EW109" s="78"/>
      <c r="EX109" s="78"/>
      <c r="EY109" s="78"/>
      <c r="EZ109" s="78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>
        <v>4.9183270893990993E-3</v>
      </c>
      <c r="FY109" s="78">
        <v>2.6842105388641357</v>
      </c>
      <c r="FZ109" s="78">
        <v>0</v>
      </c>
    </row>
    <row r="110" spans="1:182" x14ac:dyDescent="0.2">
      <c r="A110" t="s">
        <v>186</v>
      </c>
      <c r="B110" t="s">
        <v>245</v>
      </c>
      <c r="C110" t="s">
        <v>2</v>
      </c>
      <c r="D110" t="s">
        <v>202</v>
      </c>
      <c r="E110" t="s">
        <v>240</v>
      </c>
      <c r="F110" t="s">
        <v>184</v>
      </c>
      <c r="G110" t="s">
        <v>1</v>
      </c>
      <c r="H110" s="78">
        <v>34</v>
      </c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>
        <v>9.1668363893404603E-4</v>
      </c>
      <c r="FY110" s="78">
        <v>0</v>
      </c>
      <c r="FZ110" s="78">
        <v>0</v>
      </c>
    </row>
    <row r="111" spans="1:182" x14ac:dyDescent="0.2">
      <c r="A111" t="s">
        <v>186</v>
      </c>
      <c r="B111" t="s">
        <v>245</v>
      </c>
      <c r="C111" t="s">
        <v>2</v>
      </c>
      <c r="D111" t="s">
        <v>202</v>
      </c>
      <c r="E111" t="s">
        <v>240</v>
      </c>
      <c r="F111" t="s">
        <v>185</v>
      </c>
      <c r="G111" t="s">
        <v>1</v>
      </c>
      <c r="H111" s="78">
        <v>4</v>
      </c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>
        <v>1.1436230852268636E-4</v>
      </c>
      <c r="FY111" s="78">
        <v>0</v>
      </c>
      <c r="FZ111" s="78">
        <v>0</v>
      </c>
    </row>
    <row r="112" spans="1:182" x14ac:dyDescent="0.2">
      <c r="A112" t="s">
        <v>186</v>
      </c>
      <c r="B112" t="s">
        <v>245</v>
      </c>
      <c r="C112" t="s">
        <v>2</v>
      </c>
      <c r="D112" t="s">
        <v>202</v>
      </c>
      <c r="E112" t="s">
        <v>241</v>
      </c>
      <c r="F112" t="s">
        <v>1</v>
      </c>
      <c r="G112" t="s">
        <v>198</v>
      </c>
      <c r="H112" s="78">
        <v>1490</v>
      </c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  <c r="DC112" s="78"/>
      <c r="DD112" s="78"/>
      <c r="DE112" s="78"/>
      <c r="DF112" s="78"/>
      <c r="DG112" s="78"/>
      <c r="DH112" s="78"/>
      <c r="DI112" s="78"/>
      <c r="DJ112" s="78"/>
      <c r="DK112" s="78"/>
      <c r="DL112" s="78"/>
      <c r="DM112" s="78"/>
      <c r="DN112" s="78"/>
      <c r="DO112" s="78"/>
      <c r="DP112" s="78"/>
      <c r="DQ112" s="78"/>
      <c r="DR112" s="78"/>
      <c r="DS112" s="78"/>
      <c r="DT112" s="78"/>
      <c r="DU112" s="78"/>
      <c r="DV112" s="78"/>
      <c r="DW112" s="78"/>
      <c r="DX112" s="78"/>
      <c r="DY112" s="78"/>
      <c r="DZ112" s="78"/>
      <c r="EA112" s="78"/>
      <c r="EB112" s="78"/>
      <c r="EC112" s="78"/>
      <c r="ED112" s="78"/>
      <c r="EE112" s="78"/>
      <c r="EF112" s="78"/>
      <c r="EG112" s="78"/>
      <c r="EH112" s="78"/>
      <c r="EI112" s="78"/>
      <c r="EJ112" s="78"/>
      <c r="EK112" s="78"/>
      <c r="EL112" s="78"/>
      <c r="EM112" s="78"/>
      <c r="EN112" s="78"/>
      <c r="EO112" s="78"/>
      <c r="EP112" s="78"/>
      <c r="EQ112" s="78"/>
      <c r="ER112" s="78"/>
      <c r="ES112" s="78"/>
      <c r="ET112" s="78"/>
      <c r="EU112" s="78"/>
      <c r="EV112" s="78"/>
      <c r="EW112" s="78"/>
      <c r="EX112" s="78"/>
      <c r="EY112" s="78"/>
      <c r="EZ112" s="78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>
        <v>3.0948977917432785E-2</v>
      </c>
      <c r="FY112" s="78">
        <v>71.84210205078125</v>
      </c>
      <c r="FZ112" s="78">
        <v>0</v>
      </c>
    </row>
    <row r="113" spans="1:182" x14ac:dyDescent="0.2">
      <c r="A113" t="s">
        <v>186</v>
      </c>
      <c r="B113" t="s">
        <v>245</v>
      </c>
      <c r="C113" t="s">
        <v>2</v>
      </c>
      <c r="D113" t="s">
        <v>202</v>
      </c>
      <c r="E113" t="s">
        <v>241</v>
      </c>
      <c r="F113" t="s">
        <v>1</v>
      </c>
      <c r="G113" t="s">
        <v>200</v>
      </c>
      <c r="H113" s="78">
        <v>29</v>
      </c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>
        <v>5.6822644546627998E-4</v>
      </c>
      <c r="FY113" s="78">
        <v>2.4736843109130859</v>
      </c>
      <c r="FZ113" s="78">
        <v>0</v>
      </c>
    </row>
    <row r="114" spans="1:182" x14ac:dyDescent="0.2">
      <c r="A114" t="s">
        <v>186</v>
      </c>
      <c r="B114" t="s">
        <v>245</v>
      </c>
      <c r="C114" t="s">
        <v>2</v>
      </c>
      <c r="D114" t="s">
        <v>202</v>
      </c>
      <c r="E114" t="s">
        <v>241</v>
      </c>
      <c r="F114" t="s">
        <v>1</v>
      </c>
      <c r="G114" t="s">
        <v>1</v>
      </c>
      <c r="H114" s="78">
        <v>1519</v>
      </c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  <c r="DA114" s="78"/>
      <c r="DB114" s="78"/>
      <c r="DC114" s="78"/>
      <c r="DD114" s="78"/>
      <c r="DE114" s="78"/>
      <c r="DF114" s="78"/>
      <c r="DG114" s="78"/>
      <c r="DH114" s="78"/>
      <c r="DI114" s="78"/>
      <c r="DJ114" s="78"/>
      <c r="DK114" s="78"/>
      <c r="DL114" s="78"/>
      <c r="DM114" s="78"/>
      <c r="DN114" s="78"/>
      <c r="DO114" s="78"/>
      <c r="DP114" s="78"/>
      <c r="DQ114" s="78"/>
      <c r="DR114" s="78"/>
      <c r="DS114" s="78"/>
      <c r="DT114" s="78"/>
      <c r="DU114" s="78"/>
      <c r="DV114" s="78"/>
      <c r="DW114" s="78"/>
      <c r="DX114" s="78"/>
      <c r="DY114" s="78"/>
      <c r="DZ114" s="78"/>
      <c r="EA114" s="78"/>
      <c r="EB114" s="78"/>
      <c r="EC114" s="78"/>
      <c r="ED114" s="78"/>
      <c r="EE114" s="78"/>
      <c r="EF114" s="78"/>
      <c r="EG114" s="78"/>
      <c r="EH114" s="78"/>
      <c r="EI114" s="78"/>
      <c r="EJ114" s="78"/>
      <c r="EK114" s="78"/>
      <c r="EL114" s="78"/>
      <c r="EM114" s="78"/>
      <c r="EN114" s="78"/>
      <c r="EO114" s="78"/>
      <c r="EP114" s="78"/>
      <c r="EQ114" s="78"/>
      <c r="ER114" s="78"/>
      <c r="ES114" s="78"/>
      <c r="ET114" s="78"/>
      <c r="EU114" s="78"/>
      <c r="EV114" s="78"/>
      <c r="EW114" s="78"/>
      <c r="EX114" s="78"/>
      <c r="EY114" s="78"/>
      <c r="EZ114" s="78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>
        <v>3.0954193323850632E-2</v>
      </c>
      <c r="FY114" s="78">
        <v>74.315788269042969</v>
      </c>
      <c r="FZ114" s="78">
        <v>0</v>
      </c>
    </row>
    <row r="115" spans="1:182" x14ac:dyDescent="0.2">
      <c r="A115" t="s">
        <v>186</v>
      </c>
      <c r="B115" t="s">
        <v>245</v>
      </c>
      <c r="C115" t="s">
        <v>2</v>
      </c>
      <c r="D115" t="s">
        <v>202</v>
      </c>
      <c r="E115" t="s">
        <v>241</v>
      </c>
      <c r="F115" t="s">
        <v>178</v>
      </c>
      <c r="G115" t="s">
        <v>1</v>
      </c>
      <c r="H115" s="78">
        <v>1070</v>
      </c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  <c r="DA115" s="78"/>
      <c r="DB115" s="78"/>
      <c r="DC115" s="78"/>
      <c r="DD115" s="78"/>
      <c r="DE115" s="78"/>
      <c r="DF115" s="78"/>
      <c r="DG115" s="78"/>
      <c r="DH115" s="78"/>
      <c r="DI115" s="78"/>
      <c r="DJ115" s="78"/>
      <c r="DK115" s="78"/>
      <c r="DL115" s="78"/>
      <c r="DM115" s="78"/>
      <c r="DN115" s="78"/>
      <c r="DO115" s="78"/>
      <c r="DP115" s="78"/>
      <c r="DQ115" s="78"/>
      <c r="DR115" s="78"/>
      <c r="DS115" s="78"/>
      <c r="DT115" s="78"/>
      <c r="DU115" s="78"/>
      <c r="DV115" s="78"/>
      <c r="DW115" s="78"/>
      <c r="DX115" s="78"/>
      <c r="DY115" s="78"/>
      <c r="DZ115" s="78"/>
      <c r="EA115" s="78"/>
      <c r="EB115" s="78"/>
      <c r="EC115" s="78"/>
      <c r="ED115" s="78"/>
      <c r="EE115" s="78"/>
      <c r="EF115" s="78"/>
      <c r="EG115" s="78"/>
      <c r="EH115" s="78"/>
      <c r="EI115" s="78"/>
      <c r="EJ115" s="78"/>
      <c r="EK115" s="78"/>
      <c r="EL115" s="78"/>
      <c r="EM115" s="78"/>
      <c r="EN115" s="78"/>
      <c r="EO115" s="78"/>
      <c r="EP115" s="78"/>
      <c r="EQ115" s="78"/>
      <c r="ER115" s="78"/>
      <c r="ES115" s="78"/>
      <c r="ET115" s="78"/>
      <c r="EU115" s="78"/>
      <c r="EV115" s="78"/>
      <c r="EW115" s="78"/>
      <c r="EX115" s="78"/>
      <c r="EY115" s="78"/>
      <c r="EZ115" s="78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>
        <v>3.0053604394197464E-2</v>
      </c>
      <c r="FY115" s="78">
        <v>60.526317596435547</v>
      </c>
      <c r="FZ115" s="78">
        <v>0</v>
      </c>
    </row>
    <row r="116" spans="1:182" x14ac:dyDescent="0.2">
      <c r="A116" t="s">
        <v>186</v>
      </c>
      <c r="B116" t="s">
        <v>245</v>
      </c>
      <c r="C116" t="s">
        <v>2</v>
      </c>
      <c r="D116" t="s">
        <v>202</v>
      </c>
      <c r="E116" t="s">
        <v>241</v>
      </c>
      <c r="F116" t="s">
        <v>179</v>
      </c>
      <c r="G116" t="s">
        <v>1</v>
      </c>
      <c r="H116" s="78">
        <v>34</v>
      </c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78"/>
      <c r="EP116" s="78"/>
      <c r="EQ116" s="78"/>
      <c r="ER116" s="78"/>
      <c r="ES116" s="78"/>
      <c r="ET116" s="78"/>
      <c r="EU116" s="78"/>
      <c r="EV116" s="78"/>
      <c r="EW116" s="78"/>
      <c r="EX116" s="78"/>
      <c r="EY116" s="78"/>
      <c r="EZ116" s="78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>
        <v>9.7207963699474931E-4</v>
      </c>
      <c r="FY116" s="78">
        <v>2</v>
      </c>
      <c r="FZ116" s="78">
        <v>0</v>
      </c>
    </row>
    <row r="117" spans="1:182" x14ac:dyDescent="0.2">
      <c r="A117" t="s">
        <v>186</v>
      </c>
      <c r="B117" t="s">
        <v>245</v>
      </c>
      <c r="C117" t="s">
        <v>2</v>
      </c>
      <c r="D117" t="s">
        <v>202</v>
      </c>
      <c r="E117" t="s">
        <v>241</v>
      </c>
      <c r="F117" t="s">
        <v>180</v>
      </c>
      <c r="G117" t="s">
        <v>1</v>
      </c>
      <c r="H117" s="78">
        <v>12</v>
      </c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8"/>
      <c r="CV117" s="78"/>
      <c r="CW117" s="78"/>
      <c r="CX117" s="78"/>
      <c r="CY117" s="78"/>
      <c r="CZ117" s="78"/>
      <c r="DA117" s="78"/>
      <c r="DB117" s="78"/>
      <c r="DC117" s="78"/>
      <c r="DD117" s="78"/>
      <c r="DE117" s="78"/>
      <c r="DF117" s="78"/>
      <c r="DG117" s="78"/>
      <c r="DH117" s="78"/>
      <c r="DI117" s="78"/>
      <c r="DJ117" s="78"/>
      <c r="DK117" s="78"/>
      <c r="DL117" s="78"/>
      <c r="DM117" s="78"/>
      <c r="DN117" s="78"/>
      <c r="DO117" s="78"/>
      <c r="DP117" s="78"/>
      <c r="DQ117" s="78"/>
      <c r="DR117" s="78"/>
      <c r="DS117" s="78"/>
      <c r="DT117" s="78"/>
      <c r="DU117" s="78"/>
      <c r="DV117" s="78"/>
      <c r="DW117" s="78"/>
      <c r="DX117" s="78"/>
      <c r="DY117" s="78"/>
      <c r="DZ117" s="78"/>
      <c r="EA117" s="78"/>
      <c r="EB117" s="78"/>
      <c r="EC117" s="78"/>
      <c r="ED117" s="78"/>
      <c r="EE117" s="78"/>
      <c r="EF117" s="78"/>
      <c r="EG117" s="78"/>
      <c r="EH117" s="78"/>
      <c r="EI117" s="78"/>
      <c r="EJ117" s="78"/>
      <c r="EK117" s="78"/>
      <c r="EL117" s="78"/>
      <c r="EM117" s="78"/>
      <c r="EN117" s="78"/>
      <c r="EO117" s="78"/>
      <c r="EP117" s="78"/>
      <c r="EQ117" s="78"/>
      <c r="ER117" s="78"/>
      <c r="ES117" s="78"/>
      <c r="ET117" s="78"/>
      <c r="EU117" s="78"/>
      <c r="EV117" s="78"/>
      <c r="EW117" s="78"/>
      <c r="EX117" s="78"/>
      <c r="EY117" s="78"/>
      <c r="EZ117" s="78"/>
      <c r="FA117" s="78"/>
      <c r="FB117" s="78"/>
      <c r="FC117" s="78"/>
      <c r="FD117" s="78"/>
      <c r="FE117" s="78"/>
      <c r="FF117" s="78"/>
      <c r="FG117" s="78"/>
      <c r="FH117" s="78"/>
      <c r="FI117" s="78"/>
      <c r="FJ117" s="78"/>
      <c r="FK117" s="78"/>
      <c r="FL117" s="78"/>
      <c r="FM117" s="78"/>
      <c r="FN117" s="78"/>
      <c r="FO117" s="78"/>
      <c r="FP117" s="78"/>
      <c r="FQ117" s="78"/>
      <c r="FR117" s="78"/>
      <c r="FS117" s="78"/>
      <c r="FT117" s="78"/>
      <c r="FU117" s="78"/>
      <c r="FV117" s="78"/>
      <c r="FW117" s="78"/>
      <c r="FX117" s="78">
        <v>3.1579323695041239E-4</v>
      </c>
      <c r="FY117" s="78">
        <v>0</v>
      </c>
      <c r="FZ117" s="78">
        <v>0</v>
      </c>
    </row>
    <row r="118" spans="1:182" x14ac:dyDescent="0.2">
      <c r="A118" t="s">
        <v>186</v>
      </c>
      <c r="B118" t="s">
        <v>245</v>
      </c>
      <c r="C118" t="s">
        <v>2</v>
      </c>
      <c r="D118" t="s">
        <v>202</v>
      </c>
      <c r="E118" t="s">
        <v>241</v>
      </c>
      <c r="F118" t="s">
        <v>181</v>
      </c>
      <c r="G118" t="s">
        <v>1</v>
      </c>
      <c r="H118" s="78">
        <v>1</v>
      </c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  <c r="DA118" s="78"/>
      <c r="DB118" s="78"/>
      <c r="DC118" s="78"/>
      <c r="DD118" s="78"/>
      <c r="DE118" s="78"/>
      <c r="DF118" s="78"/>
      <c r="DG118" s="78"/>
      <c r="DH118" s="78"/>
      <c r="DI118" s="78"/>
      <c r="DJ118" s="78"/>
      <c r="DK118" s="78"/>
      <c r="DL118" s="78"/>
      <c r="DM118" s="78"/>
      <c r="DN118" s="78"/>
      <c r="DO118" s="78"/>
      <c r="DP118" s="78"/>
      <c r="DQ118" s="78"/>
      <c r="DR118" s="78"/>
      <c r="DS118" s="78"/>
      <c r="DT118" s="78"/>
      <c r="DU118" s="78"/>
      <c r="DV118" s="78"/>
      <c r="DW118" s="78"/>
      <c r="DX118" s="78"/>
      <c r="DY118" s="78"/>
      <c r="DZ118" s="78"/>
      <c r="EA118" s="78"/>
      <c r="EB118" s="78"/>
      <c r="EC118" s="78"/>
      <c r="ED118" s="78"/>
      <c r="EE118" s="78"/>
      <c r="EF118" s="78"/>
      <c r="EG118" s="78"/>
      <c r="EH118" s="78"/>
      <c r="EI118" s="78"/>
      <c r="EJ118" s="78"/>
      <c r="EK118" s="78"/>
      <c r="EL118" s="78"/>
      <c r="EM118" s="78"/>
      <c r="EN118" s="78"/>
      <c r="EO118" s="78"/>
      <c r="EP118" s="78"/>
      <c r="EQ118" s="78"/>
      <c r="ER118" s="78"/>
      <c r="ES118" s="78"/>
      <c r="ET118" s="78"/>
      <c r="EU118" s="78"/>
      <c r="EV118" s="78"/>
      <c r="EW118" s="78"/>
      <c r="EX118" s="78"/>
      <c r="EY118" s="78"/>
      <c r="EZ118" s="78"/>
      <c r="FA118" s="78"/>
      <c r="FB118" s="78"/>
      <c r="FC118" s="78"/>
      <c r="FD118" s="78"/>
      <c r="FE118" s="78"/>
      <c r="FF118" s="78"/>
      <c r="FG118" s="78"/>
      <c r="FH118" s="78"/>
      <c r="FI118" s="78"/>
      <c r="FJ118" s="78"/>
      <c r="FK118" s="78"/>
      <c r="FL118" s="78"/>
      <c r="FM118" s="78"/>
      <c r="FN118" s="78"/>
      <c r="FO118" s="78"/>
      <c r="FP118" s="78"/>
      <c r="FQ118" s="78"/>
      <c r="FR118" s="78"/>
      <c r="FS118" s="78"/>
      <c r="FT118" s="78"/>
      <c r="FU118" s="78"/>
      <c r="FV118" s="78"/>
      <c r="FW118" s="78"/>
      <c r="FX118" s="78">
        <v>2.8590577130671591E-5</v>
      </c>
      <c r="FY118" s="78">
        <v>0</v>
      </c>
      <c r="FZ118" s="78">
        <v>0</v>
      </c>
    </row>
    <row r="119" spans="1:182" x14ac:dyDescent="0.2">
      <c r="A119" t="s">
        <v>186</v>
      </c>
      <c r="B119" t="s">
        <v>245</v>
      </c>
      <c r="C119" t="s">
        <v>2</v>
      </c>
      <c r="D119" t="s">
        <v>202</v>
      </c>
      <c r="E119" t="s">
        <v>241</v>
      </c>
      <c r="F119" t="s">
        <v>182</v>
      </c>
      <c r="G119" t="s">
        <v>1</v>
      </c>
      <c r="H119" s="78">
        <v>123</v>
      </c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8"/>
      <c r="DL119" s="78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8"/>
      <c r="EV119" s="78"/>
      <c r="EW119" s="78"/>
      <c r="EX119" s="78"/>
      <c r="EY119" s="78"/>
      <c r="EZ119" s="78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>
        <v>3.516640979796648E-3</v>
      </c>
      <c r="FY119" s="78">
        <v>7.3157896995544434</v>
      </c>
      <c r="FZ119" s="78">
        <v>0</v>
      </c>
    </row>
    <row r="120" spans="1:182" x14ac:dyDescent="0.2">
      <c r="A120" t="s">
        <v>186</v>
      </c>
      <c r="B120" t="s">
        <v>245</v>
      </c>
      <c r="C120" t="s">
        <v>2</v>
      </c>
      <c r="D120" t="s">
        <v>202</v>
      </c>
      <c r="E120" t="s">
        <v>241</v>
      </c>
      <c r="F120" t="s">
        <v>183</v>
      </c>
      <c r="G120" t="s">
        <v>1</v>
      </c>
      <c r="H120" s="78">
        <v>227</v>
      </c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8"/>
      <c r="DL120" s="78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8"/>
      <c r="EV120" s="78"/>
      <c r="EW120" s="78"/>
      <c r="EX120" s="78"/>
      <c r="EY120" s="78"/>
      <c r="EZ120" s="78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>
        <v>6.3487174920737743E-3</v>
      </c>
      <c r="FY120" s="78">
        <v>3.4736843109130859</v>
      </c>
      <c r="FZ120" s="78">
        <v>0</v>
      </c>
    </row>
    <row r="121" spans="1:182" x14ac:dyDescent="0.2">
      <c r="A121" t="s">
        <v>186</v>
      </c>
      <c r="B121" t="s">
        <v>245</v>
      </c>
      <c r="C121" t="s">
        <v>2</v>
      </c>
      <c r="D121" t="s">
        <v>202</v>
      </c>
      <c r="E121" t="s">
        <v>241</v>
      </c>
      <c r="F121" t="s">
        <v>184</v>
      </c>
      <c r="G121" t="s">
        <v>1</v>
      </c>
      <c r="H121" s="78">
        <v>39</v>
      </c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  <c r="DA121" s="78"/>
      <c r="DB121" s="78"/>
      <c r="DC121" s="78"/>
      <c r="DD121" s="78"/>
      <c r="DE121" s="78"/>
      <c r="DF121" s="78"/>
      <c r="DG121" s="78"/>
      <c r="DH121" s="78"/>
      <c r="DI121" s="78"/>
      <c r="DJ121" s="78"/>
      <c r="DK121" s="78"/>
      <c r="DL121" s="78"/>
      <c r="DM121" s="78"/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  <c r="DX121" s="78"/>
      <c r="DY121" s="78"/>
      <c r="DZ121" s="78"/>
      <c r="EA121" s="78"/>
      <c r="EB121" s="78"/>
      <c r="EC121" s="78"/>
      <c r="ED121" s="78"/>
      <c r="EE121" s="78"/>
      <c r="EF121" s="78"/>
      <c r="EG121" s="78"/>
      <c r="EH121" s="78"/>
      <c r="EI121" s="78"/>
      <c r="EJ121" s="78"/>
      <c r="EK121" s="78"/>
      <c r="EL121" s="78"/>
      <c r="EM121" s="78"/>
      <c r="EN121" s="78"/>
      <c r="EO121" s="78"/>
      <c r="EP121" s="78"/>
      <c r="EQ121" s="78"/>
      <c r="ER121" s="78"/>
      <c r="ES121" s="78"/>
      <c r="ET121" s="78"/>
      <c r="EU121" s="78"/>
      <c r="EV121" s="78"/>
      <c r="EW121" s="78"/>
      <c r="EX121" s="78"/>
      <c r="EY121" s="78"/>
      <c r="EZ121" s="78"/>
      <c r="FA121" s="78"/>
      <c r="FB121" s="78"/>
      <c r="FC121" s="78"/>
      <c r="FD121" s="78"/>
      <c r="FE121" s="78"/>
      <c r="FF121" s="78"/>
      <c r="FG121" s="78"/>
      <c r="FH121" s="78"/>
      <c r="FI121" s="78"/>
      <c r="FJ121" s="78"/>
      <c r="FK121" s="78"/>
      <c r="FL121" s="78"/>
      <c r="FM121" s="78"/>
      <c r="FN121" s="78"/>
      <c r="FO121" s="78"/>
      <c r="FP121" s="78"/>
      <c r="FQ121" s="78"/>
      <c r="FR121" s="78"/>
      <c r="FS121" s="78"/>
      <c r="FT121" s="78"/>
      <c r="FU121" s="78"/>
      <c r="FV121" s="78"/>
      <c r="FW121" s="78"/>
      <c r="FX121" s="78">
        <v>1.0593956103548408E-3</v>
      </c>
      <c r="FY121" s="78">
        <v>0</v>
      </c>
      <c r="FZ121" s="78">
        <v>0</v>
      </c>
    </row>
    <row r="122" spans="1:182" x14ac:dyDescent="0.2">
      <c r="A122" t="s">
        <v>186</v>
      </c>
      <c r="B122" t="s">
        <v>245</v>
      </c>
      <c r="C122" t="s">
        <v>2</v>
      </c>
      <c r="D122" t="s">
        <v>202</v>
      </c>
      <c r="E122" t="s">
        <v>241</v>
      </c>
      <c r="F122" t="s">
        <v>185</v>
      </c>
      <c r="G122" t="s">
        <v>1</v>
      </c>
      <c r="H122" s="78">
        <v>13</v>
      </c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  <c r="DA122" s="78"/>
      <c r="DB122" s="78"/>
      <c r="DC122" s="78"/>
      <c r="DD122" s="78"/>
      <c r="DE122" s="78"/>
      <c r="DF122" s="78"/>
      <c r="DG122" s="78"/>
      <c r="DH122" s="78"/>
      <c r="DI122" s="78"/>
      <c r="DJ122" s="78"/>
      <c r="DK122" s="78"/>
      <c r="DL122" s="78"/>
      <c r="DM122" s="78"/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  <c r="DX122" s="78"/>
      <c r="DY122" s="78"/>
      <c r="DZ122" s="78"/>
      <c r="EA122" s="78"/>
      <c r="EB122" s="78"/>
      <c r="EC122" s="78"/>
      <c r="ED122" s="78"/>
      <c r="EE122" s="78"/>
      <c r="EF122" s="78"/>
      <c r="EG122" s="78"/>
      <c r="EH122" s="78"/>
      <c r="EI122" s="78"/>
      <c r="EJ122" s="78"/>
      <c r="EK122" s="78"/>
      <c r="EL122" s="78"/>
      <c r="EM122" s="78"/>
      <c r="EN122" s="78"/>
      <c r="EO122" s="78"/>
      <c r="EP122" s="78"/>
      <c r="EQ122" s="78"/>
      <c r="ER122" s="78"/>
      <c r="ES122" s="78"/>
      <c r="ET122" s="78"/>
      <c r="EU122" s="78"/>
      <c r="EV122" s="78"/>
      <c r="EW122" s="78"/>
      <c r="EX122" s="78"/>
      <c r="EY122" s="78"/>
      <c r="EZ122" s="78"/>
      <c r="FA122" s="78"/>
      <c r="FB122" s="78"/>
      <c r="FC122" s="78"/>
      <c r="FD122" s="78"/>
      <c r="FE122" s="78"/>
      <c r="FF122" s="78"/>
      <c r="FG122" s="78"/>
      <c r="FH122" s="78"/>
      <c r="FI122" s="78"/>
      <c r="FJ122" s="78"/>
      <c r="FK122" s="78"/>
      <c r="FL122" s="78"/>
      <c r="FM122" s="78"/>
      <c r="FN122" s="78"/>
      <c r="FO122" s="78"/>
      <c r="FP122" s="78"/>
      <c r="FQ122" s="78"/>
      <c r="FR122" s="78"/>
      <c r="FS122" s="78"/>
      <c r="FT122" s="78"/>
      <c r="FU122" s="78"/>
      <c r="FV122" s="78"/>
      <c r="FW122" s="78"/>
      <c r="FX122" s="78">
        <v>3.1965234666131437E-4</v>
      </c>
      <c r="FY122" s="78">
        <v>1</v>
      </c>
      <c r="FZ122" s="78">
        <v>0</v>
      </c>
    </row>
    <row r="123" spans="1:182" x14ac:dyDescent="0.2">
      <c r="A123" t="s">
        <v>186</v>
      </c>
      <c r="B123" t="s">
        <v>245</v>
      </c>
      <c r="C123" t="s">
        <v>2</v>
      </c>
      <c r="D123" t="s">
        <v>202</v>
      </c>
      <c r="E123" t="s">
        <v>242</v>
      </c>
      <c r="F123" t="s">
        <v>1</v>
      </c>
      <c r="G123" t="s">
        <v>198</v>
      </c>
      <c r="H123" s="78">
        <v>2732</v>
      </c>
      <c r="I123" s="78">
        <v>3.3143494129180908</v>
      </c>
      <c r="J123" s="78">
        <v>3.0790400505065918</v>
      </c>
      <c r="K123" s="78">
        <v>2.9183893203735352</v>
      </c>
      <c r="L123" s="78">
        <v>2.5221972465515137</v>
      </c>
      <c r="M123" s="78">
        <v>2.3276782035827637</v>
      </c>
      <c r="N123" s="78">
        <v>2.1681513786315918</v>
      </c>
      <c r="O123" s="78">
        <v>2.4154055118560791</v>
      </c>
      <c r="P123" s="78">
        <v>2.5788817405700684</v>
      </c>
      <c r="Q123" s="78">
        <v>2.4691550731658936</v>
      </c>
      <c r="R123" s="78">
        <v>2.2792093753814697</v>
      </c>
      <c r="S123" s="78">
        <v>2.2251794338226318</v>
      </c>
      <c r="T123" s="78">
        <v>2.1134963035583496</v>
      </c>
      <c r="U123" s="78">
        <v>2.1049656867980957</v>
      </c>
      <c r="V123" s="78">
        <v>2.0768258571624756</v>
      </c>
      <c r="W123" s="78">
        <v>2.182105541229248</v>
      </c>
      <c r="X123" s="78">
        <v>2.2069492340087891</v>
      </c>
      <c r="Y123" s="78">
        <v>2.4574244022369385</v>
      </c>
      <c r="Z123" s="78">
        <v>3.0273716449737549</v>
      </c>
      <c r="AA123" s="78">
        <v>3.2717752456665039</v>
      </c>
      <c r="AB123" s="78">
        <v>3.3037893772125244</v>
      </c>
      <c r="AC123" s="78">
        <v>3.2760796546936035</v>
      </c>
      <c r="AD123" s="78">
        <v>3.1860122680664063</v>
      </c>
      <c r="AE123" s="78">
        <v>3.1409180164337158</v>
      </c>
      <c r="AF123" s="78">
        <v>3.1524837017059326</v>
      </c>
      <c r="AG123" s="78">
        <v>-0.54370087385177612</v>
      </c>
      <c r="AH123" s="78">
        <v>-0.92581987380981445</v>
      </c>
      <c r="AI123" s="78">
        <v>-0.77930980920791626</v>
      </c>
      <c r="AJ123" s="78">
        <v>-0.667613685131073</v>
      </c>
      <c r="AK123" s="78">
        <v>-0.51961737871170044</v>
      </c>
      <c r="AL123" s="78">
        <v>-0.45028918981552124</v>
      </c>
      <c r="AM123" s="78">
        <v>-0.25213626027107239</v>
      </c>
      <c r="AN123" s="78">
        <v>-0.20030348002910614</v>
      </c>
      <c r="AO123" s="78">
        <v>-0.13116146624088287</v>
      </c>
      <c r="AP123" s="78">
        <v>-0.11015776544809341</v>
      </c>
      <c r="AQ123" s="78">
        <v>-6.090899184346199E-2</v>
      </c>
      <c r="AR123" s="78">
        <v>-4.6563379466533661E-2</v>
      </c>
      <c r="AS123" s="78">
        <v>-0.14110934734344482</v>
      </c>
      <c r="AT123" s="78">
        <v>-3.8013942539691925E-2</v>
      </c>
      <c r="AU123" s="78">
        <v>-7.6212557032704353E-3</v>
      </c>
      <c r="AV123" s="78">
        <v>9.3375720083713531E-2</v>
      </c>
      <c r="AW123" s="78">
        <v>0.13480731844902039</v>
      </c>
      <c r="AX123" s="78">
        <v>0.2672235369682312</v>
      </c>
      <c r="AY123" s="78">
        <v>0.24349142611026764</v>
      </c>
      <c r="AZ123" s="78">
        <v>0.29413560032844543</v>
      </c>
      <c r="BA123" s="78">
        <v>0.27077129483222961</v>
      </c>
      <c r="BB123" s="78">
        <v>0.36748030781745911</v>
      </c>
      <c r="BC123" s="78">
        <v>0.41695377230644226</v>
      </c>
      <c r="BD123" s="78">
        <v>0.37036004662513733</v>
      </c>
      <c r="BE123" s="78">
        <v>-0.44158929586410522</v>
      </c>
      <c r="BF123" s="78">
        <v>-0.83296716213226318</v>
      </c>
      <c r="BG123" s="78">
        <v>-0.69740939140319824</v>
      </c>
      <c r="BH123" s="78">
        <v>-0.5964006781578064</v>
      </c>
      <c r="BI123" s="78">
        <v>-0.45412033796310425</v>
      </c>
      <c r="BJ123" s="78">
        <v>-0.39806589484214783</v>
      </c>
      <c r="BK123" s="78">
        <v>-0.208616703748703</v>
      </c>
      <c r="BL123" s="78">
        <v>-0.16331711411476135</v>
      </c>
      <c r="BM123" s="78">
        <v>-8.6684390902519226E-2</v>
      </c>
      <c r="BN123" s="78">
        <v>-7.4174933135509491E-2</v>
      </c>
      <c r="BO123" s="78">
        <v>-2.8117192909121513E-2</v>
      </c>
      <c r="BP123" s="78">
        <v>-1.3888850808143616E-2</v>
      </c>
      <c r="BQ123" s="78">
        <v>-0.10788184404373169</v>
      </c>
      <c r="BR123" s="78">
        <v>-5.5892448872327805E-3</v>
      </c>
      <c r="BS123" s="78">
        <v>2.5450777262449265E-2</v>
      </c>
      <c r="BT123" s="78">
        <v>0.12676243484020233</v>
      </c>
      <c r="BU123" s="78">
        <v>0.17420360445976257</v>
      </c>
      <c r="BV123" s="78">
        <v>0.31023162603378296</v>
      </c>
      <c r="BW123" s="78">
        <v>0.28219527006149292</v>
      </c>
      <c r="BX123" s="78">
        <v>0.33690169453620911</v>
      </c>
      <c r="BY123" s="78">
        <v>0.31989532709121704</v>
      </c>
      <c r="BZ123" s="78">
        <v>0.42162835597991943</v>
      </c>
      <c r="CA123" s="78">
        <v>0.48240181803703308</v>
      </c>
      <c r="CB123" s="78">
        <v>0.44231021404266357</v>
      </c>
      <c r="CC123" s="78">
        <v>-0.37086710333824158</v>
      </c>
      <c r="CD123" s="78">
        <v>-0.76865768432617188</v>
      </c>
      <c r="CE123" s="78">
        <v>-0.64068537950515747</v>
      </c>
      <c r="CF123" s="78">
        <v>-0.54707872867584229</v>
      </c>
      <c r="CG123" s="78">
        <v>-0.40875729918479919</v>
      </c>
      <c r="CH123" s="78">
        <v>-0.36189618706703186</v>
      </c>
      <c r="CI123" s="78">
        <v>-0.17847520112991333</v>
      </c>
      <c r="CJ123" s="78">
        <v>-0.13770048320293427</v>
      </c>
      <c r="CK123" s="78">
        <v>-5.5879700928926468E-2</v>
      </c>
      <c r="CL123" s="78">
        <v>-4.9253340810537338E-2</v>
      </c>
      <c r="CM123" s="78">
        <v>-5.405693780630827E-3</v>
      </c>
      <c r="CN123" s="78">
        <v>8.7414290755987167E-3</v>
      </c>
      <c r="CO123" s="78">
        <v>-8.4868580102920532E-2</v>
      </c>
      <c r="CP123" s="78">
        <v>1.6868002712726593E-2</v>
      </c>
      <c r="CQ123" s="78">
        <v>4.8356365412473679E-2</v>
      </c>
      <c r="CR123" s="78">
        <v>0.14988598227500916</v>
      </c>
      <c r="CS123" s="78">
        <v>0.20148934423923492</v>
      </c>
      <c r="CT123" s="78">
        <v>0.34001889824867249</v>
      </c>
      <c r="CU123" s="78">
        <v>0.30900141596794128</v>
      </c>
      <c r="CV123" s="78">
        <v>0.36652135848999023</v>
      </c>
      <c r="CW123" s="78">
        <v>0.35391849279403687</v>
      </c>
      <c r="CX123" s="78">
        <v>0.45913112163543701</v>
      </c>
      <c r="CY123" s="78">
        <v>0.52773094177246094</v>
      </c>
      <c r="CZ123" s="78">
        <v>0.49214267730712891</v>
      </c>
      <c r="DA123" s="78">
        <v>-0.30014491081237793</v>
      </c>
      <c r="DB123" s="78">
        <v>-0.70434820652008057</v>
      </c>
      <c r="DC123" s="78">
        <v>-0.5839613676071167</v>
      </c>
      <c r="DD123" s="78">
        <v>-0.49775680899620056</v>
      </c>
      <c r="DE123" s="78">
        <v>-0.36339426040649414</v>
      </c>
      <c r="DF123" s="78">
        <v>-0.32572647929191589</v>
      </c>
      <c r="DG123" s="78">
        <v>-0.14833369851112366</v>
      </c>
      <c r="DH123" s="78">
        <v>-0.11208384484052658</v>
      </c>
      <c r="DI123" s="78">
        <v>-2.5075012817978859E-2</v>
      </c>
      <c r="DJ123" s="78">
        <v>-2.4331744760274887E-2</v>
      </c>
      <c r="DK123" s="78">
        <v>1.7305806279182434E-2</v>
      </c>
      <c r="DL123" s="78">
        <v>3.1371708959341049E-2</v>
      </c>
      <c r="DM123" s="78">
        <v>-6.1855316162109375E-2</v>
      </c>
      <c r="DN123" s="78">
        <v>3.9325252175331116E-2</v>
      </c>
      <c r="DO123" s="78">
        <v>7.1261957287788391E-2</v>
      </c>
      <c r="DP123" s="78">
        <v>0.17300952970981598</v>
      </c>
      <c r="DQ123" s="78">
        <v>0.22877508401870728</v>
      </c>
      <c r="DR123" s="78">
        <v>0.36980617046356201</v>
      </c>
      <c r="DS123" s="78">
        <v>0.33580756187438965</v>
      </c>
      <c r="DT123" s="78">
        <v>0.39614102244377136</v>
      </c>
      <c r="DU123" s="78">
        <v>0.38794165849685669</v>
      </c>
      <c r="DV123" s="78">
        <v>0.49663388729095459</v>
      </c>
      <c r="DW123" s="78">
        <v>0.57306003570556641</v>
      </c>
      <c r="DX123" s="78">
        <v>0.54197514057159424</v>
      </c>
      <c r="DY123" s="78">
        <v>-0.19803333282470703</v>
      </c>
      <c r="DZ123" s="78">
        <v>-0.6114954948425293</v>
      </c>
      <c r="EA123" s="78">
        <v>-0.50206094980239868</v>
      </c>
      <c r="EB123" s="78">
        <v>-0.42654374241828918</v>
      </c>
      <c r="EC123" s="78">
        <v>-0.29789724946022034</v>
      </c>
      <c r="ED123" s="78">
        <v>-0.27350318431854248</v>
      </c>
      <c r="EE123" s="78">
        <v>-0.10481414943933487</v>
      </c>
      <c r="EF123" s="78">
        <v>-7.509748637676239E-2</v>
      </c>
      <c r="EG123" s="78">
        <v>1.9402064383029938E-2</v>
      </c>
      <c r="EH123" s="78">
        <v>1.1651081033051014E-2</v>
      </c>
      <c r="EI123" s="78">
        <v>5.0097603350877762E-2</v>
      </c>
      <c r="EJ123" s="78">
        <v>6.4046241343021393E-2</v>
      </c>
      <c r="EK123" s="78">
        <v>-2.8627820312976837E-2</v>
      </c>
      <c r="EL123" s="78">
        <v>7.1749947965145111E-2</v>
      </c>
      <c r="EM123" s="78">
        <v>0.10433398932218552</v>
      </c>
      <c r="EN123" s="78">
        <v>0.20639625191688538</v>
      </c>
      <c r="EO123" s="78">
        <v>0.26817137002944946</v>
      </c>
      <c r="EP123" s="78">
        <v>0.41281425952911377</v>
      </c>
      <c r="EQ123" s="78">
        <v>0.37451139092445374</v>
      </c>
      <c r="ER123" s="78">
        <v>0.43890711665153503</v>
      </c>
      <c r="ES123" s="78">
        <v>0.43706569075584412</v>
      </c>
      <c r="ET123" s="78">
        <v>0.55078190565109253</v>
      </c>
      <c r="EU123" s="78">
        <v>0.63850808143615723</v>
      </c>
      <c r="EV123" s="78">
        <v>0.61392533779144287</v>
      </c>
      <c r="EW123" s="78">
        <v>48.693462371826172</v>
      </c>
      <c r="EX123" s="78">
        <v>48.472091674804688</v>
      </c>
      <c r="EY123" s="78">
        <v>48.15948486328125</v>
      </c>
      <c r="EZ123" s="78">
        <v>47.8756103515625</v>
      </c>
      <c r="FA123" s="78">
        <v>47.624229431152344</v>
      </c>
      <c r="FB123" s="78">
        <v>47.318702697753906</v>
      </c>
      <c r="FC123" s="78">
        <v>46.951938629150391</v>
      </c>
      <c r="FD123" s="78">
        <v>47.020763397216797</v>
      </c>
      <c r="FE123" s="78">
        <v>47.828853607177734</v>
      </c>
      <c r="FF123" s="78">
        <v>50.356742858886719</v>
      </c>
      <c r="FG123" s="78">
        <v>53.075084686279297</v>
      </c>
      <c r="FH123" s="78">
        <v>55.052993774414063</v>
      </c>
      <c r="FI123" s="78">
        <v>56.670211791992188</v>
      </c>
      <c r="FJ123" s="78">
        <v>57.497608184814453</v>
      </c>
      <c r="FK123" s="78">
        <v>57.942024230957031</v>
      </c>
      <c r="FL123" s="78">
        <v>57.888698577880859</v>
      </c>
      <c r="FM123" s="78">
        <v>56.786128997802734</v>
      </c>
      <c r="FN123" s="78">
        <v>54.970012664794922</v>
      </c>
      <c r="FO123" s="78">
        <v>53.575214385986328</v>
      </c>
      <c r="FP123" s="78">
        <v>52.439517974853516</v>
      </c>
      <c r="FQ123" s="78">
        <v>51.654258728027344</v>
      </c>
      <c r="FR123" s="78">
        <v>51.056285858154297</v>
      </c>
      <c r="FS123" s="78">
        <v>50.281219482421875</v>
      </c>
      <c r="FT123" s="78">
        <v>49.534309387207031</v>
      </c>
      <c r="FU123" s="78">
        <v>2.5949753820896149E-2</v>
      </c>
      <c r="FV123" s="78">
        <v>4.5682065188884735E-2</v>
      </c>
      <c r="FW123" s="78">
        <v>3.6205016076564789E-2</v>
      </c>
      <c r="FX123" s="78">
        <v>5.7426761835813522E-2</v>
      </c>
      <c r="FY123" s="78">
        <v>102.40852355957031</v>
      </c>
      <c r="FZ123" s="78">
        <v>1</v>
      </c>
    </row>
    <row r="124" spans="1:182" x14ac:dyDescent="0.2">
      <c r="A124" t="s">
        <v>186</v>
      </c>
      <c r="B124" t="s">
        <v>245</v>
      </c>
      <c r="C124" t="s">
        <v>2</v>
      </c>
      <c r="D124" t="s">
        <v>202</v>
      </c>
      <c r="E124" t="s">
        <v>242</v>
      </c>
      <c r="F124" t="s">
        <v>1</v>
      </c>
      <c r="G124" t="s">
        <v>200</v>
      </c>
      <c r="H124" s="78">
        <v>38</v>
      </c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  <c r="CF124" s="78"/>
      <c r="CG124" s="78"/>
      <c r="CH124" s="78"/>
      <c r="CI124" s="78"/>
      <c r="CJ124" s="78"/>
      <c r="CK124" s="78"/>
      <c r="CL124" s="78"/>
      <c r="CM124" s="78"/>
      <c r="CN124" s="78"/>
      <c r="CO124" s="78"/>
      <c r="CP124" s="78"/>
      <c r="CQ124" s="78"/>
      <c r="CR124" s="78"/>
      <c r="CS124" s="78"/>
      <c r="CT124" s="78"/>
      <c r="CU124" s="78"/>
      <c r="CV124" s="78"/>
      <c r="CW124" s="78"/>
      <c r="CX124" s="78"/>
      <c r="CY124" s="78"/>
      <c r="CZ124" s="78"/>
      <c r="DA124" s="78"/>
      <c r="DB124" s="78"/>
      <c r="DC124" s="78"/>
      <c r="DD124" s="78"/>
      <c r="DE124" s="78"/>
      <c r="DF124" s="78"/>
      <c r="DG124" s="78"/>
      <c r="DH124" s="78"/>
      <c r="DI124" s="78"/>
      <c r="DJ124" s="78"/>
      <c r="DK124" s="78"/>
      <c r="DL124" s="78"/>
      <c r="DM124" s="78"/>
      <c r="DN124" s="78"/>
      <c r="DO124" s="78"/>
      <c r="DP124" s="78"/>
      <c r="DQ124" s="78"/>
      <c r="DR124" s="78"/>
      <c r="DS124" s="78"/>
      <c r="DT124" s="78"/>
      <c r="DU124" s="78"/>
      <c r="DV124" s="78"/>
      <c r="DW124" s="78"/>
      <c r="DX124" s="78"/>
      <c r="DY124" s="78"/>
      <c r="DZ124" s="78"/>
      <c r="EA124" s="78"/>
      <c r="EB124" s="78"/>
      <c r="EC124" s="78"/>
      <c r="ED124" s="78"/>
      <c r="EE124" s="78"/>
      <c r="EF124" s="78"/>
      <c r="EG124" s="78"/>
      <c r="EH124" s="78"/>
      <c r="EI124" s="78"/>
      <c r="EJ124" s="78"/>
      <c r="EK124" s="78"/>
      <c r="EL124" s="78"/>
      <c r="EM124" s="78"/>
      <c r="EN124" s="78"/>
      <c r="EO124" s="78"/>
      <c r="EP124" s="78"/>
      <c r="EQ124" s="78"/>
      <c r="ER124" s="78"/>
      <c r="ES124" s="78"/>
      <c r="ET124" s="78"/>
      <c r="EU124" s="78"/>
      <c r="EV124" s="78"/>
      <c r="EW124" s="78"/>
      <c r="EX124" s="78"/>
      <c r="EY124" s="78"/>
      <c r="EZ124" s="78"/>
      <c r="FA124" s="78"/>
      <c r="FB124" s="78"/>
      <c r="FC124" s="78"/>
      <c r="FD124" s="78"/>
      <c r="FE124" s="78"/>
      <c r="FF124" s="78"/>
      <c r="FG124" s="78"/>
      <c r="FH124" s="78"/>
      <c r="FI124" s="78"/>
      <c r="FJ124" s="78"/>
      <c r="FK124" s="78"/>
      <c r="FL124" s="78"/>
      <c r="FM124" s="78"/>
      <c r="FN124" s="78"/>
      <c r="FO124" s="78"/>
      <c r="FP124" s="78"/>
      <c r="FQ124" s="78"/>
      <c r="FR124" s="78"/>
      <c r="FS124" s="78"/>
      <c r="FT124" s="78"/>
      <c r="FU124" s="78"/>
      <c r="FV124" s="78"/>
      <c r="FW124" s="78"/>
      <c r="FX124" s="78">
        <v>7.8611093340441585E-4</v>
      </c>
      <c r="FY124" s="78">
        <v>4.9523811340332031</v>
      </c>
      <c r="FZ124" s="78">
        <v>0</v>
      </c>
    </row>
    <row r="125" spans="1:182" x14ac:dyDescent="0.2">
      <c r="A125" t="s">
        <v>186</v>
      </c>
      <c r="B125" t="s">
        <v>245</v>
      </c>
      <c r="C125" t="s">
        <v>2</v>
      </c>
      <c r="D125" t="s">
        <v>202</v>
      </c>
      <c r="E125" t="s">
        <v>242</v>
      </c>
      <c r="F125" t="s">
        <v>1</v>
      </c>
      <c r="G125" t="s">
        <v>1</v>
      </c>
      <c r="H125" s="78">
        <v>2770</v>
      </c>
      <c r="I125" s="78">
        <v>3.3389708995819092</v>
      </c>
      <c r="J125" s="78">
        <v>3.0960471630096436</v>
      </c>
      <c r="K125" s="78">
        <v>2.9289064407348633</v>
      </c>
      <c r="L125" s="78">
        <v>2.5304667949676514</v>
      </c>
      <c r="M125" s="78">
        <v>2.3358681201934814</v>
      </c>
      <c r="N125" s="78">
        <v>2.1769139766693115</v>
      </c>
      <c r="O125" s="78">
        <v>2.4359898567199707</v>
      </c>
      <c r="P125" s="78">
        <v>2.5993740558624268</v>
      </c>
      <c r="Q125" s="78">
        <v>2.4830596446990967</v>
      </c>
      <c r="R125" s="78">
        <v>2.2947337627410889</v>
      </c>
      <c r="S125" s="78">
        <v>2.2390689849853516</v>
      </c>
      <c r="T125" s="78">
        <v>2.1308774948120117</v>
      </c>
      <c r="U125" s="78">
        <v>2.1177120208740234</v>
      </c>
      <c r="V125" s="78">
        <v>2.091270923614502</v>
      </c>
      <c r="W125" s="78">
        <v>2.196382999420166</v>
      </c>
      <c r="X125" s="78">
        <v>2.2236602306365967</v>
      </c>
      <c r="Y125" s="78">
        <v>2.4857363700866699</v>
      </c>
      <c r="Z125" s="78">
        <v>3.0666286945343018</v>
      </c>
      <c r="AA125" s="78">
        <v>3.3104128837585449</v>
      </c>
      <c r="AB125" s="78">
        <v>3.3401806354522705</v>
      </c>
      <c r="AC125" s="78">
        <v>3.3062582015991211</v>
      </c>
      <c r="AD125" s="78">
        <v>3.2169880867004395</v>
      </c>
      <c r="AE125" s="78">
        <v>3.1785879135131836</v>
      </c>
      <c r="AF125" s="78">
        <v>3.1822471618652344</v>
      </c>
      <c r="AG125" s="78">
        <v>-0.54887557029724121</v>
      </c>
      <c r="AH125" s="78">
        <v>-0.93652600049972534</v>
      </c>
      <c r="AI125" s="78">
        <v>-0.78823423385620117</v>
      </c>
      <c r="AJ125" s="78">
        <v>-0.67523449659347534</v>
      </c>
      <c r="AK125" s="78">
        <v>-0.52531319856643677</v>
      </c>
      <c r="AL125" s="78">
        <v>-0.45533117651939392</v>
      </c>
      <c r="AM125" s="78">
        <v>-0.25462561845779419</v>
      </c>
      <c r="AN125" s="78">
        <v>-0.20222465693950653</v>
      </c>
      <c r="AO125" s="78">
        <v>-0.13194575905799866</v>
      </c>
      <c r="AP125" s="78">
        <v>-0.11084854602813721</v>
      </c>
      <c r="AQ125" s="78">
        <v>-6.09893798828125E-2</v>
      </c>
      <c r="AR125" s="78">
        <v>-4.6446975320577621E-2</v>
      </c>
      <c r="AS125" s="78">
        <v>-0.14229506254196167</v>
      </c>
      <c r="AT125" s="78">
        <v>-3.7784464657306671E-2</v>
      </c>
      <c r="AU125" s="78">
        <v>-6.953902542591095E-3</v>
      </c>
      <c r="AV125" s="78">
        <v>9.5455214381217957E-2</v>
      </c>
      <c r="AW125" s="78">
        <v>0.13760364055633545</v>
      </c>
      <c r="AX125" s="78">
        <v>0.27194613218307495</v>
      </c>
      <c r="AY125" s="78">
        <v>0.24778325855731964</v>
      </c>
      <c r="AZ125" s="78">
        <v>0.29922688007354736</v>
      </c>
      <c r="BA125" s="78">
        <v>0.27568626403808594</v>
      </c>
      <c r="BB125" s="78">
        <v>0.37385788559913635</v>
      </c>
      <c r="BC125" s="78">
        <v>0.42428377270698547</v>
      </c>
      <c r="BD125" s="78">
        <v>0.37719395756721497</v>
      </c>
      <c r="BE125" s="78">
        <v>-0.44675439596176147</v>
      </c>
      <c r="BF125" s="78">
        <v>-0.84366458654403687</v>
      </c>
      <c r="BG125" s="78">
        <v>-0.70632612705230713</v>
      </c>
      <c r="BH125" s="78">
        <v>-0.60401475429534912</v>
      </c>
      <c r="BI125" s="78">
        <v>-0.4598100483417511</v>
      </c>
      <c r="BJ125" s="78">
        <v>-0.40310296416282654</v>
      </c>
      <c r="BK125" s="78">
        <v>-0.21110199391841888</v>
      </c>
      <c r="BL125" s="78">
        <v>-0.16523484885692596</v>
      </c>
      <c r="BM125" s="78">
        <v>-8.7464518845081329E-2</v>
      </c>
      <c r="BN125" s="78">
        <v>-7.4862346053123474E-2</v>
      </c>
      <c r="BO125" s="78">
        <v>-2.8194509446620941E-2</v>
      </c>
      <c r="BP125" s="78">
        <v>-1.3769384473562241E-2</v>
      </c>
      <c r="BQ125" s="78">
        <v>-0.10906445235013962</v>
      </c>
      <c r="BR125" s="78">
        <v>-5.3567285649478436E-3</v>
      </c>
      <c r="BS125" s="78">
        <v>2.6121228933334351E-2</v>
      </c>
      <c r="BT125" s="78">
        <v>0.12884506583213806</v>
      </c>
      <c r="BU125" s="78">
        <v>0.17700360715389252</v>
      </c>
      <c r="BV125" s="78">
        <v>0.31495824456214905</v>
      </c>
      <c r="BW125" s="78">
        <v>0.28649070858955383</v>
      </c>
      <c r="BX125" s="78">
        <v>0.34199696779251099</v>
      </c>
      <c r="BY125" s="78">
        <v>0.32481488585472107</v>
      </c>
      <c r="BZ125" s="78">
        <v>0.42801100015640259</v>
      </c>
      <c r="CA125" s="78">
        <v>0.48973795771598816</v>
      </c>
      <c r="CB125" s="78">
        <v>0.44915086030960083</v>
      </c>
      <c r="CC125" s="78">
        <v>-0.37602558732032776</v>
      </c>
      <c r="CD125" s="78">
        <v>-0.77934908866882324</v>
      </c>
      <c r="CE125" s="78">
        <v>-0.64959681034088135</v>
      </c>
      <c r="CF125" s="78">
        <v>-0.5546882152557373</v>
      </c>
      <c r="CG125" s="78">
        <v>-0.41444277763366699</v>
      </c>
      <c r="CH125" s="78">
        <v>-0.36692988872528076</v>
      </c>
      <c r="CI125" s="78">
        <v>-0.18095766007900238</v>
      </c>
      <c r="CJ125" s="78">
        <v>-0.13961580395698547</v>
      </c>
      <c r="CK125" s="78">
        <v>-5.6656941771507263E-2</v>
      </c>
      <c r="CL125" s="78">
        <v>-4.9938417971134186E-2</v>
      </c>
      <c r="CM125" s="78">
        <v>-5.4808827117085457E-3</v>
      </c>
      <c r="CN125" s="78">
        <v>8.8630151003599167E-3</v>
      </c>
      <c r="CO125" s="78">
        <v>-8.604903519153595E-2</v>
      </c>
      <c r="CP125" s="78">
        <v>1.7102623358368874E-2</v>
      </c>
      <c r="CQ125" s="78">
        <v>4.9028962850570679E-2</v>
      </c>
      <c r="CR125" s="78">
        <v>0.15197077393531799</v>
      </c>
      <c r="CS125" s="78">
        <v>0.20429190993309021</v>
      </c>
      <c r="CT125" s="78">
        <v>0.34474831819534302</v>
      </c>
      <c r="CU125" s="78">
        <v>0.31329938769340515</v>
      </c>
      <c r="CV125" s="78">
        <v>0.37161940336227417</v>
      </c>
      <c r="CW125" s="78">
        <v>0.35884124040603638</v>
      </c>
      <c r="CX125" s="78">
        <v>0.46551728248596191</v>
      </c>
      <c r="CY125" s="78">
        <v>0.53507131338119507</v>
      </c>
      <c r="CZ125" s="78">
        <v>0.49898800253868103</v>
      </c>
      <c r="DA125" s="78">
        <v>-0.30529677867889404</v>
      </c>
      <c r="DB125" s="78">
        <v>-0.71503359079360962</v>
      </c>
      <c r="DC125" s="78">
        <v>-0.59286749362945557</v>
      </c>
      <c r="DD125" s="78">
        <v>-0.50536167621612549</v>
      </c>
      <c r="DE125" s="78">
        <v>-0.36907550692558289</v>
      </c>
      <c r="DF125" s="78">
        <v>-0.33075681328773499</v>
      </c>
      <c r="DG125" s="78">
        <v>-0.15081332623958588</v>
      </c>
      <c r="DH125" s="78">
        <v>-0.11399676650762558</v>
      </c>
      <c r="DI125" s="78">
        <v>-2.5849366560578346E-2</v>
      </c>
      <c r="DJ125" s="78">
        <v>-2.5014488026499748E-2</v>
      </c>
      <c r="DK125" s="78">
        <v>1.723274402320385E-2</v>
      </c>
      <c r="DL125" s="78">
        <v>3.1495414674282074E-2</v>
      </c>
      <c r="DM125" s="78">
        <v>-6.3033618032932281E-2</v>
      </c>
      <c r="DN125" s="78">
        <v>3.9561975747346878E-2</v>
      </c>
      <c r="DO125" s="78">
        <v>7.1936696767807007E-2</v>
      </c>
      <c r="DP125" s="78">
        <v>0.17509648203849792</v>
      </c>
      <c r="DQ125" s="78">
        <v>0.2315802127122879</v>
      </c>
      <c r="DR125" s="78">
        <v>0.37453839182853699</v>
      </c>
      <c r="DS125" s="78">
        <v>0.34010806679725647</v>
      </c>
      <c r="DT125" s="78">
        <v>0.40124183893203735</v>
      </c>
      <c r="DU125" s="78">
        <v>0.39286759495735168</v>
      </c>
      <c r="DV125" s="78">
        <v>0.50302356481552124</v>
      </c>
      <c r="DW125" s="78">
        <v>0.58040469884872437</v>
      </c>
      <c r="DX125" s="78">
        <v>0.54882514476776123</v>
      </c>
      <c r="DY125" s="78">
        <v>-0.2031756192445755</v>
      </c>
      <c r="DZ125" s="78">
        <v>-0.62217217683792114</v>
      </c>
      <c r="EA125" s="78">
        <v>-0.51095938682556152</v>
      </c>
      <c r="EB125" s="78">
        <v>-0.43414196372032166</v>
      </c>
      <c r="EC125" s="78">
        <v>-0.30357232689857483</v>
      </c>
      <c r="ED125" s="78">
        <v>-0.2785286009311676</v>
      </c>
      <c r="EE125" s="78">
        <v>-0.10728970170021057</v>
      </c>
      <c r="EF125" s="78">
        <v>-7.700694352388382E-2</v>
      </c>
      <c r="EG125" s="78">
        <v>1.863187737762928E-2</v>
      </c>
      <c r="EH125" s="78">
        <v>1.0971710085868835E-2</v>
      </c>
      <c r="EI125" s="78">
        <v>5.0027616322040558E-2</v>
      </c>
      <c r="EJ125" s="78">
        <v>6.4173005521297455E-2</v>
      </c>
      <c r="EK125" s="78">
        <v>-2.980300597846508E-2</v>
      </c>
      <c r="EL125" s="78">
        <v>7.1989715099334717E-2</v>
      </c>
      <c r="EM125" s="78">
        <v>0.10501182824373245</v>
      </c>
      <c r="EN125" s="78">
        <v>0.20848633348941803</v>
      </c>
      <c r="EO125" s="78">
        <v>0.27098017930984497</v>
      </c>
      <c r="EP125" s="78">
        <v>0.41755050420761108</v>
      </c>
      <c r="EQ125" s="78">
        <v>0.37881550192832947</v>
      </c>
      <c r="ER125" s="78">
        <v>0.44401192665100098</v>
      </c>
      <c r="ES125" s="78">
        <v>0.44199621677398682</v>
      </c>
      <c r="ET125" s="78">
        <v>0.55717664957046509</v>
      </c>
      <c r="EU125" s="78">
        <v>0.64585882425308228</v>
      </c>
      <c r="EV125" s="78">
        <v>0.62078207731246948</v>
      </c>
      <c r="EW125" s="78">
        <v>48.699535369873047</v>
      </c>
      <c r="EX125" s="78">
        <v>48.473552703857422</v>
      </c>
      <c r="EY125" s="78">
        <v>48.153823852539063</v>
      </c>
      <c r="EZ125" s="78">
        <v>47.867160797119141</v>
      </c>
      <c r="FA125" s="78">
        <v>47.611991882324219</v>
      </c>
      <c r="FB125" s="78">
        <v>47.304130554199219</v>
      </c>
      <c r="FC125" s="78">
        <v>46.953022003173828</v>
      </c>
      <c r="FD125" s="78">
        <v>47.01763916015625</v>
      </c>
      <c r="FE125" s="78">
        <v>47.828125</v>
      </c>
      <c r="FF125" s="78">
        <v>50.3548583984375</v>
      </c>
      <c r="FG125" s="78">
        <v>53.074394226074219</v>
      </c>
      <c r="FH125" s="78">
        <v>55.069789886474609</v>
      </c>
      <c r="FI125" s="78">
        <v>56.678714752197266</v>
      </c>
      <c r="FJ125" s="78">
        <v>57.503555297851563</v>
      </c>
      <c r="FK125" s="78">
        <v>57.948036193847656</v>
      </c>
      <c r="FL125" s="78">
        <v>57.895603179931641</v>
      </c>
      <c r="FM125" s="78">
        <v>56.790920257568359</v>
      </c>
      <c r="FN125" s="78">
        <v>54.971271514892578</v>
      </c>
      <c r="FO125" s="78">
        <v>53.578350067138672</v>
      </c>
      <c r="FP125" s="78">
        <v>52.442459106445313</v>
      </c>
      <c r="FQ125" s="78">
        <v>51.654811859130859</v>
      </c>
      <c r="FR125" s="78">
        <v>51.05889892578125</v>
      </c>
      <c r="FS125" s="78">
        <v>50.299884796142578</v>
      </c>
      <c r="FT125" s="78">
        <v>49.542312622070313</v>
      </c>
      <c r="FU125" s="78">
        <v>2.5952184572815895E-2</v>
      </c>
      <c r="FV125" s="78">
        <v>4.5686345547437668E-2</v>
      </c>
      <c r="FW125" s="78">
        <v>3.6208406090736389E-2</v>
      </c>
      <c r="FX125" s="78">
        <v>5.7432141155004501E-2</v>
      </c>
      <c r="FY125" s="78">
        <v>107.36090087890625</v>
      </c>
      <c r="FZ125" s="78">
        <v>1</v>
      </c>
    </row>
    <row r="126" spans="1:182" x14ac:dyDescent="0.2">
      <c r="A126" t="s">
        <v>186</v>
      </c>
      <c r="B126" t="s">
        <v>245</v>
      </c>
      <c r="C126" t="s">
        <v>2</v>
      </c>
      <c r="D126" t="s">
        <v>202</v>
      </c>
      <c r="E126" t="s">
        <v>242</v>
      </c>
      <c r="F126" t="s">
        <v>178</v>
      </c>
      <c r="G126" t="s">
        <v>1</v>
      </c>
      <c r="H126" s="78">
        <v>1986</v>
      </c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8"/>
      <c r="CV126" s="78"/>
      <c r="CW126" s="78"/>
      <c r="CX126" s="78"/>
      <c r="CY126" s="78"/>
      <c r="CZ126" s="78"/>
      <c r="DA126" s="78"/>
      <c r="DB126" s="78"/>
      <c r="DC126" s="78"/>
      <c r="DD126" s="78"/>
      <c r="DE126" s="78"/>
      <c r="DF126" s="78"/>
      <c r="DG126" s="78"/>
      <c r="DH126" s="78"/>
      <c r="DI126" s="78"/>
      <c r="DJ126" s="78"/>
      <c r="DK126" s="78"/>
      <c r="DL126" s="78"/>
      <c r="DM126" s="78"/>
      <c r="DN126" s="78"/>
      <c r="DO126" s="78"/>
      <c r="DP126" s="78"/>
      <c r="DQ126" s="78"/>
      <c r="DR126" s="78"/>
      <c r="DS126" s="78"/>
      <c r="DT126" s="78"/>
      <c r="DU126" s="78"/>
      <c r="DV126" s="78"/>
      <c r="DW126" s="78"/>
      <c r="DX126" s="78"/>
      <c r="DY126" s="78"/>
      <c r="DZ126" s="78"/>
      <c r="EA126" s="78"/>
      <c r="EB126" s="78"/>
      <c r="EC126" s="78"/>
      <c r="ED126" s="78"/>
      <c r="EE126" s="78"/>
      <c r="EF126" s="78"/>
      <c r="EG126" s="78"/>
      <c r="EH126" s="78"/>
      <c r="EI126" s="78"/>
      <c r="EJ126" s="78"/>
      <c r="EK126" s="78"/>
      <c r="EL126" s="78"/>
      <c r="EM126" s="78"/>
      <c r="EN126" s="78"/>
      <c r="EO126" s="78"/>
      <c r="EP126" s="78"/>
      <c r="EQ126" s="78"/>
      <c r="ER126" s="78"/>
      <c r="ES126" s="78"/>
      <c r="ET126" s="78"/>
      <c r="EU126" s="78"/>
      <c r="EV126" s="78"/>
      <c r="EW126" s="78"/>
      <c r="EX126" s="78"/>
      <c r="EY126" s="78"/>
      <c r="EZ126" s="78"/>
      <c r="FA126" s="78"/>
      <c r="FB126" s="78"/>
      <c r="FC126" s="78"/>
      <c r="FD126" s="78"/>
      <c r="FE126" s="78"/>
      <c r="FF126" s="78"/>
      <c r="FG126" s="78"/>
      <c r="FH126" s="78"/>
      <c r="FI126" s="78"/>
      <c r="FJ126" s="78"/>
      <c r="FK126" s="78"/>
      <c r="FL126" s="78"/>
      <c r="FM126" s="78"/>
      <c r="FN126" s="78"/>
      <c r="FO126" s="78"/>
      <c r="FP126" s="78"/>
      <c r="FQ126" s="78"/>
      <c r="FR126" s="78"/>
      <c r="FS126" s="78"/>
      <c r="FT126" s="78"/>
      <c r="FU126" s="78"/>
      <c r="FV126" s="78"/>
      <c r="FW126" s="78"/>
      <c r="FX126" s="78">
        <v>5.6014258414506912E-2</v>
      </c>
      <c r="FY126" s="78">
        <v>84.952377319335938</v>
      </c>
      <c r="FZ126" s="78">
        <v>0</v>
      </c>
    </row>
    <row r="127" spans="1:182" x14ac:dyDescent="0.2">
      <c r="A127" t="s">
        <v>186</v>
      </c>
      <c r="B127" t="s">
        <v>245</v>
      </c>
      <c r="C127" t="s">
        <v>2</v>
      </c>
      <c r="D127" t="s">
        <v>202</v>
      </c>
      <c r="E127" t="s">
        <v>242</v>
      </c>
      <c r="F127" t="s">
        <v>179</v>
      </c>
      <c r="G127" t="s">
        <v>1</v>
      </c>
      <c r="H127" s="78">
        <v>52</v>
      </c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8"/>
      <c r="DL127" s="78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>
        <v>1.4306720113381743E-3</v>
      </c>
      <c r="FY127" s="78">
        <v>2</v>
      </c>
      <c r="FZ127" s="78">
        <v>0</v>
      </c>
    </row>
    <row r="128" spans="1:182" x14ac:dyDescent="0.2">
      <c r="A128" t="s">
        <v>186</v>
      </c>
      <c r="B128" t="s">
        <v>245</v>
      </c>
      <c r="C128" t="s">
        <v>2</v>
      </c>
      <c r="D128" t="s">
        <v>202</v>
      </c>
      <c r="E128" t="s">
        <v>242</v>
      </c>
      <c r="F128" t="s">
        <v>180</v>
      </c>
      <c r="G128" t="s">
        <v>1</v>
      </c>
      <c r="H128" s="78">
        <v>27</v>
      </c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8"/>
      <c r="DJ128" s="78"/>
      <c r="DK128" s="78"/>
      <c r="DL128" s="78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8"/>
      <c r="DZ128" s="78"/>
      <c r="EA128" s="78"/>
      <c r="EB128" s="78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8"/>
      <c r="EP128" s="78"/>
      <c r="EQ128" s="78"/>
      <c r="ER128" s="78"/>
      <c r="ES128" s="78"/>
      <c r="ET128" s="78"/>
      <c r="EU128" s="78"/>
      <c r="EV128" s="78"/>
      <c r="EW128" s="78"/>
      <c r="EX128" s="78"/>
      <c r="EY128" s="78"/>
      <c r="EZ128" s="78"/>
      <c r="FA128" s="78"/>
      <c r="FB128" s="78"/>
      <c r="FC128" s="78"/>
      <c r="FD128" s="78"/>
      <c r="FE128" s="78"/>
      <c r="FF128" s="78"/>
      <c r="FG128" s="78"/>
      <c r="FH128" s="78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8"/>
      <c r="FV128" s="78"/>
      <c r="FW128" s="78"/>
      <c r="FX128" s="78">
        <v>7.1704800939187407E-4</v>
      </c>
      <c r="FY128" s="78">
        <v>1</v>
      </c>
      <c r="FZ128" s="78">
        <v>0</v>
      </c>
    </row>
    <row r="129" spans="1:182" x14ac:dyDescent="0.2">
      <c r="A129" t="s">
        <v>186</v>
      </c>
      <c r="B129" t="s">
        <v>245</v>
      </c>
      <c r="C129" t="s">
        <v>2</v>
      </c>
      <c r="D129" t="s">
        <v>202</v>
      </c>
      <c r="E129" t="s">
        <v>242</v>
      </c>
      <c r="F129" t="s">
        <v>181</v>
      </c>
      <c r="G129" t="s">
        <v>1</v>
      </c>
      <c r="H129" s="78">
        <v>4</v>
      </c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8"/>
      <c r="CT129" s="78"/>
      <c r="CU129" s="78"/>
      <c r="CV129" s="78"/>
      <c r="CW129" s="78"/>
      <c r="CX129" s="78"/>
      <c r="CY129" s="78"/>
      <c r="CZ129" s="78"/>
      <c r="DA129" s="78"/>
      <c r="DB129" s="78"/>
      <c r="DC129" s="78"/>
      <c r="DD129" s="78"/>
      <c r="DE129" s="78"/>
      <c r="DF129" s="78"/>
      <c r="DG129" s="78"/>
      <c r="DH129" s="78"/>
      <c r="DI129" s="78"/>
      <c r="DJ129" s="78"/>
      <c r="DK129" s="78"/>
      <c r="DL129" s="78"/>
      <c r="DM129" s="78"/>
      <c r="DN129" s="78"/>
      <c r="DO129" s="78"/>
      <c r="DP129" s="78"/>
      <c r="DQ129" s="78"/>
      <c r="DR129" s="78"/>
      <c r="DS129" s="78"/>
      <c r="DT129" s="78"/>
      <c r="DU129" s="78"/>
      <c r="DV129" s="78"/>
      <c r="DW129" s="78"/>
      <c r="DX129" s="78"/>
      <c r="DY129" s="78"/>
      <c r="DZ129" s="78"/>
      <c r="EA129" s="78"/>
      <c r="EB129" s="78"/>
      <c r="EC129" s="78"/>
      <c r="ED129" s="78"/>
      <c r="EE129" s="78"/>
      <c r="EF129" s="78"/>
      <c r="EG129" s="78"/>
      <c r="EH129" s="78"/>
      <c r="EI129" s="78"/>
      <c r="EJ129" s="78"/>
      <c r="EK129" s="78"/>
      <c r="EL129" s="78"/>
      <c r="EM129" s="78"/>
      <c r="EN129" s="78"/>
      <c r="EO129" s="78"/>
      <c r="EP129" s="78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  <c r="FF129" s="78"/>
      <c r="FG129" s="78"/>
      <c r="FH129" s="78"/>
      <c r="FI129" s="78"/>
      <c r="FJ129" s="78"/>
      <c r="FK129" s="78"/>
      <c r="FL129" s="78"/>
      <c r="FM129" s="78"/>
      <c r="FN129" s="78"/>
      <c r="FO129" s="78"/>
      <c r="FP129" s="78"/>
      <c r="FQ129" s="78"/>
      <c r="FR129" s="78"/>
      <c r="FS129" s="78"/>
      <c r="FT129" s="78"/>
      <c r="FU129" s="78"/>
      <c r="FV129" s="78"/>
      <c r="FW129" s="78"/>
      <c r="FX129" s="78">
        <v>1.1436230124672875E-4</v>
      </c>
      <c r="FY129" s="78">
        <v>0</v>
      </c>
      <c r="FZ129" s="78">
        <v>0</v>
      </c>
    </row>
    <row r="130" spans="1:182" x14ac:dyDescent="0.2">
      <c r="A130" t="s">
        <v>186</v>
      </c>
      <c r="B130" t="s">
        <v>245</v>
      </c>
      <c r="C130" t="s">
        <v>2</v>
      </c>
      <c r="D130" t="s">
        <v>202</v>
      </c>
      <c r="E130" t="s">
        <v>242</v>
      </c>
      <c r="F130" t="s">
        <v>182</v>
      </c>
      <c r="G130" t="s">
        <v>1</v>
      </c>
      <c r="H130" s="78">
        <v>232</v>
      </c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8"/>
      <c r="CT130" s="78"/>
      <c r="CU130" s="78"/>
      <c r="CV130" s="78"/>
      <c r="CW130" s="78"/>
      <c r="CX130" s="78"/>
      <c r="CY130" s="78"/>
      <c r="CZ130" s="78"/>
      <c r="DA130" s="78"/>
      <c r="DB130" s="78"/>
      <c r="DC130" s="78"/>
      <c r="DD130" s="78"/>
      <c r="DE130" s="78"/>
      <c r="DF130" s="78"/>
      <c r="DG130" s="78"/>
      <c r="DH130" s="78"/>
      <c r="DI130" s="78"/>
      <c r="DJ130" s="78"/>
      <c r="DK130" s="78"/>
      <c r="DL130" s="78"/>
      <c r="DM130" s="78"/>
      <c r="DN130" s="78"/>
      <c r="DO130" s="78"/>
      <c r="DP130" s="78"/>
      <c r="DQ130" s="78"/>
      <c r="DR130" s="78"/>
      <c r="DS130" s="78"/>
      <c r="DT130" s="78"/>
      <c r="DU130" s="78"/>
      <c r="DV130" s="78"/>
      <c r="DW130" s="78"/>
      <c r="DX130" s="78"/>
      <c r="DY130" s="78"/>
      <c r="DZ130" s="78"/>
      <c r="EA130" s="78"/>
      <c r="EB130" s="78"/>
      <c r="EC130" s="78"/>
      <c r="ED130" s="78"/>
      <c r="EE130" s="78"/>
      <c r="EF130" s="78"/>
      <c r="EG130" s="78"/>
      <c r="EH130" s="78"/>
      <c r="EI130" s="78"/>
      <c r="EJ130" s="78"/>
      <c r="EK130" s="78"/>
      <c r="EL130" s="78"/>
      <c r="EM130" s="78"/>
      <c r="EN130" s="78"/>
      <c r="EO130" s="78"/>
      <c r="EP130" s="78"/>
      <c r="EQ130" s="78"/>
      <c r="ER130" s="78"/>
      <c r="ES130" s="78"/>
      <c r="ET130" s="78"/>
      <c r="EU130" s="78"/>
      <c r="EV130" s="78"/>
      <c r="EW130" s="78"/>
      <c r="EX130" s="78"/>
      <c r="EY130" s="78"/>
      <c r="EZ130" s="78"/>
      <c r="FA130" s="78"/>
      <c r="FB130" s="78"/>
      <c r="FC130" s="78"/>
      <c r="FD130" s="78"/>
      <c r="FE130" s="78"/>
      <c r="FF130" s="78"/>
      <c r="FG130" s="78"/>
      <c r="FH130" s="78"/>
      <c r="FI130" s="78"/>
      <c r="FJ130" s="78"/>
      <c r="FK130" s="78"/>
      <c r="FL130" s="78"/>
      <c r="FM130" s="78"/>
      <c r="FN130" s="78"/>
      <c r="FO130" s="78"/>
      <c r="FP130" s="78"/>
      <c r="FQ130" s="78"/>
      <c r="FR130" s="78"/>
      <c r="FS130" s="78"/>
      <c r="FT130" s="78"/>
      <c r="FU130" s="78"/>
      <c r="FV130" s="78"/>
      <c r="FW130" s="78"/>
      <c r="FX130" s="78">
        <v>6.6330139525234699E-3</v>
      </c>
      <c r="FY130" s="78">
        <v>11.619047164916992</v>
      </c>
      <c r="FZ130" s="78">
        <v>0</v>
      </c>
    </row>
    <row r="131" spans="1:182" x14ac:dyDescent="0.2">
      <c r="A131" t="s">
        <v>186</v>
      </c>
      <c r="B131" t="s">
        <v>245</v>
      </c>
      <c r="C131" t="s">
        <v>2</v>
      </c>
      <c r="D131" t="s">
        <v>202</v>
      </c>
      <c r="E131" t="s">
        <v>242</v>
      </c>
      <c r="F131" t="s">
        <v>183</v>
      </c>
      <c r="G131" t="s">
        <v>1</v>
      </c>
      <c r="H131" s="78">
        <v>366</v>
      </c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8"/>
      <c r="CN131" s="78"/>
      <c r="CO131" s="78"/>
      <c r="CP131" s="78"/>
      <c r="CQ131" s="78"/>
      <c r="CR131" s="78"/>
      <c r="CS131" s="78"/>
      <c r="CT131" s="78"/>
      <c r="CU131" s="78"/>
      <c r="CV131" s="78"/>
      <c r="CW131" s="78"/>
      <c r="CX131" s="78"/>
      <c r="CY131" s="78"/>
      <c r="CZ131" s="78"/>
      <c r="DA131" s="78"/>
      <c r="DB131" s="78"/>
      <c r="DC131" s="78"/>
      <c r="DD131" s="78"/>
      <c r="DE131" s="78"/>
      <c r="DF131" s="78"/>
      <c r="DG131" s="78"/>
      <c r="DH131" s="78"/>
      <c r="DI131" s="78"/>
      <c r="DJ131" s="78"/>
      <c r="DK131" s="78"/>
      <c r="DL131" s="78"/>
      <c r="DM131" s="78"/>
      <c r="DN131" s="78"/>
      <c r="DO131" s="78"/>
      <c r="DP131" s="78"/>
      <c r="DQ131" s="78"/>
      <c r="DR131" s="78"/>
      <c r="DS131" s="78"/>
      <c r="DT131" s="78"/>
      <c r="DU131" s="78"/>
      <c r="DV131" s="78"/>
      <c r="DW131" s="78"/>
      <c r="DX131" s="78"/>
      <c r="DY131" s="78"/>
      <c r="DZ131" s="78"/>
      <c r="EA131" s="78"/>
      <c r="EB131" s="78"/>
      <c r="EC131" s="78"/>
      <c r="ED131" s="78"/>
      <c r="EE131" s="78"/>
      <c r="EF131" s="78"/>
      <c r="EG131" s="78"/>
      <c r="EH131" s="78"/>
      <c r="EI131" s="78"/>
      <c r="EJ131" s="78"/>
      <c r="EK131" s="78"/>
      <c r="EL131" s="78"/>
      <c r="EM131" s="78"/>
      <c r="EN131" s="78"/>
      <c r="EO131" s="78"/>
      <c r="EP131" s="78"/>
      <c r="EQ131" s="78"/>
      <c r="ER131" s="78"/>
      <c r="ES131" s="78"/>
      <c r="ET131" s="78"/>
      <c r="EU131" s="78"/>
      <c r="EV131" s="78"/>
      <c r="EW131" s="78"/>
      <c r="EX131" s="78"/>
      <c r="EY131" s="78"/>
      <c r="EZ131" s="78"/>
      <c r="FA131" s="78"/>
      <c r="FB131" s="78"/>
      <c r="FC131" s="78"/>
      <c r="FD131" s="78"/>
      <c r="FE131" s="78"/>
      <c r="FF131" s="78"/>
      <c r="FG131" s="78"/>
      <c r="FH131" s="78"/>
      <c r="FI131" s="78"/>
      <c r="FJ131" s="78"/>
      <c r="FK131" s="78"/>
      <c r="FL131" s="78"/>
      <c r="FM131" s="78"/>
      <c r="FN131" s="78"/>
      <c r="FO131" s="78"/>
      <c r="FP131" s="78"/>
      <c r="FQ131" s="78"/>
      <c r="FR131" s="78"/>
      <c r="FS131" s="78"/>
      <c r="FT131" s="78"/>
      <c r="FU131" s="78"/>
      <c r="FV131" s="78"/>
      <c r="FW131" s="78"/>
      <c r="FX131" s="78">
        <v>1.0435599833726883E-2</v>
      </c>
      <c r="FY131" s="78">
        <v>4</v>
      </c>
      <c r="FZ131" s="78">
        <v>0</v>
      </c>
    </row>
    <row r="132" spans="1:182" x14ac:dyDescent="0.2">
      <c r="A132" t="s">
        <v>186</v>
      </c>
      <c r="B132" t="s">
        <v>245</v>
      </c>
      <c r="C132" t="s">
        <v>2</v>
      </c>
      <c r="D132" t="s">
        <v>202</v>
      </c>
      <c r="E132" t="s">
        <v>242</v>
      </c>
      <c r="F132" t="s">
        <v>184</v>
      </c>
      <c r="G132" t="s">
        <v>1</v>
      </c>
      <c r="H132" s="78">
        <v>82</v>
      </c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8"/>
      <c r="CN132" s="78"/>
      <c r="CO132" s="78"/>
      <c r="CP132" s="78"/>
      <c r="CQ132" s="78"/>
      <c r="CR132" s="78"/>
      <c r="CS132" s="78"/>
      <c r="CT132" s="78"/>
      <c r="CU132" s="78"/>
      <c r="CV132" s="78"/>
      <c r="CW132" s="78"/>
      <c r="CX132" s="78"/>
      <c r="CY132" s="78"/>
      <c r="CZ132" s="78"/>
      <c r="DA132" s="78"/>
      <c r="DB132" s="78"/>
      <c r="DC132" s="78"/>
      <c r="DD132" s="78"/>
      <c r="DE132" s="78"/>
      <c r="DF132" s="78"/>
      <c r="DG132" s="78"/>
      <c r="DH132" s="78"/>
      <c r="DI132" s="78"/>
      <c r="DJ132" s="78"/>
      <c r="DK132" s="78"/>
      <c r="DL132" s="78"/>
      <c r="DM132" s="78"/>
      <c r="DN132" s="78"/>
      <c r="DO132" s="78"/>
      <c r="DP132" s="78"/>
      <c r="DQ132" s="78"/>
      <c r="DR132" s="78"/>
      <c r="DS132" s="78"/>
      <c r="DT132" s="78"/>
      <c r="DU132" s="78"/>
      <c r="DV132" s="78"/>
      <c r="DW132" s="78"/>
      <c r="DX132" s="78"/>
      <c r="DY132" s="78"/>
      <c r="DZ132" s="78"/>
      <c r="EA132" s="78"/>
      <c r="EB132" s="78"/>
      <c r="EC132" s="78"/>
      <c r="ED132" s="78"/>
      <c r="EE132" s="78"/>
      <c r="EF132" s="78"/>
      <c r="EG132" s="78"/>
      <c r="EH132" s="78"/>
      <c r="EI132" s="78"/>
      <c r="EJ132" s="78"/>
      <c r="EK132" s="78"/>
      <c r="EL132" s="78"/>
      <c r="EM132" s="78"/>
      <c r="EN132" s="78"/>
      <c r="EO132" s="78"/>
      <c r="EP132" s="78"/>
      <c r="EQ132" s="78"/>
      <c r="ER132" s="78"/>
      <c r="ES132" s="78"/>
      <c r="ET132" s="78"/>
      <c r="EU132" s="78"/>
      <c r="EV132" s="78"/>
      <c r="EW132" s="78"/>
      <c r="EX132" s="78"/>
      <c r="EY132" s="78"/>
      <c r="EZ132" s="78"/>
      <c r="FA132" s="78"/>
      <c r="FB132" s="78"/>
      <c r="FC132" s="78"/>
      <c r="FD132" s="78"/>
      <c r="FE132" s="78"/>
      <c r="FF132" s="78"/>
      <c r="FG132" s="78"/>
      <c r="FH132" s="78"/>
      <c r="FI132" s="78"/>
      <c r="FJ132" s="78"/>
      <c r="FK132" s="78"/>
      <c r="FL132" s="78"/>
      <c r="FM132" s="78"/>
      <c r="FN132" s="78"/>
      <c r="FO132" s="78"/>
      <c r="FP132" s="78"/>
      <c r="FQ132" s="78"/>
      <c r="FR132" s="78"/>
      <c r="FS132" s="78"/>
      <c r="FT132" s="78"/>
      <c r="FU132" s="78"/>
      <c r="FV132" s="78"/>
      <c r="FW132" s="78"/>
      <c r="FX132" s="78">
        <v>2.2602835670113564E-3</v>
      </c>
      <c r="FY132" s="78">
        <v>2.7894737720489502</v>
      </c>
      <c r="FZ132" s="78">
        <v>0</v>
      </c>
    </row>
    <row r="133" spans="1:182" x14ac:dyDescent="0.2">
      <c r="A133" t="s">
        <v>186</v>
      </c>
      <c r="B133" t="s">
        <v>245</v>
      </c>
      <c r="C133" t="s">
        <v>2</v>
      </c>
      <c r="D133" t="s">
        <v>202</v>
      </c>
      <c r="E133" t="s">
        <v>242</v>
      </c>
      <c r="F133" t="s">
        <v>185</v>
      </c>
      <c r="G133" t="s">
        <v>1</v>
      </c>
      <c r="H133" s="78">
        <v>21</v>
      </c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  <c r="CF133" s="78"/>
      <c r="CG133" s="78"/>
      <c r="CH133" s="78"/>
      <c r="CI133" s="78"/>
      <c r="CJ133" s="78"/>
      <c r="CK133" s="78"/>
      <c r="CL133" s="78"/>
      <c r="CM133" s="78"/>
      <c r="CN133" s="78"/>
      <c r="CO133" s="78"/>
      <c r="CP133" s="78"/>
      <c r="CQ133" s="78"/>
      <c r="CR133" s="78"/>
      <c r="CS133" s="78"/>
      <c r="CT133" s="78"/>
      <c r="CU133" s="78"/>
      <c r="CV133" s="78"/>
      <c r="CW133" s="78"/>
      <c r="CX133" s="78"/>
      <c r="CY133" s="78"/>
      <c r="CZ133" s="78"/>
      <c r="DA133" s="78"/>
      <c r="DB133" s="78"/>
      <c r="DC133" s="78"/>
      <c r="DD133" s="78"/>
      <c r="DE133" s="78"/>
      <c r="DF133" s="78"/>
      <c r="DG133" s="78"/>
      <c r="DH133" s="78"/>
      <c r="DI133" s="78"/>
      <c r="DJ133" s="78"/>
      <c r="DK133" s="78"/>
      <c r="DL133" s="78"/>
      <c r="DM133" s="78"/>
      <c r="DN133" s="78"/>
      <c r="DO133" s="78"/>
      <c r="DP133" s="78"/>
      <c r="DQ133" s="78"/>
      <c r="DR133" s="78"/>
      <c r="DS133" s="78"/>
      <c r="DT133" s="78"/>
      <c r="DU133" s="78"/>
      <c r="DV133" s="78"/>
      <c r="DW133" s="78"/>
      <c r="DX133" s="78"/>
      <c r="DY133" s="78"/>
      <c r="DZ133" s="78"/>
      <c r="EA133" s="78"/>
      <c r="EB133" s="78"/>
      <c r="EC133" s="78"/>
      <c r="ED133" s="78"/>
      <c r="EE133" s="78"/>
      <c r="EF133" s="78"/>
      <c r="EG133" s="78"/>
      <c r="EH133" s="78"/>
      <c r="EI133" s="78"/>
      <c r="EJ133" s="78"/>
      <c r="EK133" s="78"/>
      <c r="EL133" s="78"/>
      <c r="EM133" s="78"/>
      <c r="EN133" s="78"/>
      <c r="EO133" s="78"/>
      <c r="EP133" s="78"/>
      <c r="EQ133" s="78"/>
      <c r="ER133" s="78"/>
      <c r="ES133" s="78"/>
      <c r="ET133" s="78"/>
      <c r="EU133" s="78"/>
      <c r="EV133" s="78"/>
      <c r="EW133" s="78"/>
      <c r="EX133" s="78"/>
      <c r="EY133" s="78"/>
      <c r="EZ133" s="78"/>
      <c r="FA133" s="78"/>
      <c r="FB133" s="78"/>
      <c r="FC133" s="78"/>
      <c r="FD133" s="78"/>
      <c r="FE133" s="78"/>
      <c r="FF133" s="78"/>
      <c r="FG133" s="78"/>
      <c r="FH133" s="78"/>
      <c r="FI133" s="78"/>
      <c r="FJ133" s="78"/>
      <c r="FK133" s="78"/>
      <c r="FL133" s="78"/>
      <c r="FM133" s="78"/>
      <c r="FN133" s="78"/>
      <c r="FO133" s="78"/>
      <c r="FP133" s="78"/>
      <c r="FQ133" s="78"/>
      <c r="FR133" s="78"/>
      <c r="FS133" s="78"/>
      <c r="FT133" s="78"/>
      <c r="FU133" s="78"/>
      <c r="FV133" s="78"/>
      <c r="FW133" s="78"/>
      <c r="FX133" s="78">
        <v>5.2172905998304486E-4</v>
      </c>
      <c r="FY133" s="78">
        <v>1</v>
      </c>
      <c r="FZ133" s="78">
        <v>0</v>
      </c>
    </row>
    <row r="134" spans="1:182" x14ac:dyDescent="0.2">
      <c r="A134" t="s">
        <v>186</v>
      </c>
      <c r="B134" t="s">
        <v>245</v>
      </c>
      <c r="C134" t="s">
        <v>2</v>
      </c>
      <c r="D134" t="s">
        <v>203</v>
      </c>
      <c r="E134" t="s">
        <v>238</v>
      </c>
      <c r="F134" t="s">
        <v>1</v>
      </c>
      <c r="G134" t="s">
        <v>198</v>
      </c>
      <c r="H134" s="78">
        <v>3625</v>
      </c>
      <c r="I134" s="78">
        <v>4.9680066108703613</v>
      </c>
      <c r="J134" s="78">
        <v>4.582481861114502</v>
      </c>
      <c r="K134" s="78">
        <v>4.1898856163024902</v>
      </c>
      <c r="L134" s="78">
        <v>3.8213691711425781</v>
      </c>
      <c r="M134" s="78">
        <v>3.7160499095916748</v>
      </c>
      <c r="N134" s="78">
        <v>3.6704943180084229</v>
      </c>
      <c r="O134" s="78">
        <v>3.6972861289978027</v>
      </c>
      <c r="P134" s="78">
        <v>4.038538932800293</v>
      </c>
      <c r="Q134" s="78">
        <v>4.2115664482116699</v>
      </c>
      <c r="R134" s="78">
        <v>3.7755646705627441</v>
      </c>
      <c r="S134" s="78">
        <v>3.3347153663635254</v>
      </c>
      <c r="T134" s="78">
        <v>3.1271986961364746</v>
      </c>
      <c r="U134" s="78">
        <v>3.1229207515716553</v>
      </c>
      <c r="V134" s="78">
        <v>3.1482052803039551</v>
      </c>
      <c r="W134" s="78">
        <v>3.0942533016204834</v>
      </c>
      <c r="X134" s="78">
        <v>3.4268739223480225</v>
      </c>
      <c r="Y134" s="78">
        <v>3.7995624542236328</v>
      </c>
      <c r="Z134" s="78">
        <v>4.7564053535461426</v>
      </c>
      <c r="AA134" s="78">
        <v>5.243319034576416</v>
      </c>
      <c r="AB134" s="78">
        <v>4.9914951324462891</v>
      </c>
      <c r="AC134" s="78">
        <v>5.0883312225341797</v>
      </c>
      <c r="AD134" s="78">
        <v>4.7308855056762695</v>
      </c>
      <c r="AE134" s="78">
        <v>4.5057406425476074</v>
      </c>
      <c r="AF134" s="78">
        <v>4.6625199317932129</v>
      </c>
      <c r="AG134" s="78">
        <v>-1.1081801652908325</v>
      </c>
      <c r="AH134" s="78">
        <v>-1.9650759696960449</v>
      </c>
      <c r="AI134" s="78">
        <v>-1.7454075813293457</v>
      </c>
      <c r="AJ134" s="78">
        <v>-1.4138023853302002</v>
      </c>
      <c r="AK134" s="78">
        <v>-0.90265089273452759</v>
      </c>
      <c r="AL134" s="78">
        <v>-0.73163974285125732</v>
      </c>
      <c r="AM134" s="78">
        <v>-0.3330809473991394</v>
      </c>
      <c r="AN134" s="78">
        <v>-0.18996642529964447</v>
      </c>
      <c r="AO134" s="78">
        <v>-0.19944743812084198</v>
      </c>
      <c r="AP134" s="78">
        <v>-0.32059979438781738</v>
      </c>
      <c r="AQ134" s="78">
        <v>-0.20362167060375214</v>
      </c>
      <c r="AR134" s="78">
        <v>-4.4370461255311966E-2</v>
      </c>
      <c r="AS134" s="78">
        <v>-0.274638831615448</v>
      </c>
      <c r="AT134" s="78">
        <v>-0.54900777339935303</v>
      </c>
      <c r="AU134" s="78">
        <v>-0.64245396852493286</v>
      </c>
      <c r="AV134" s="78">
        <v>-0.29295876622200012</v>
      </c>
      <c r="AW134" s="78">
        <v>0.17775504291057587</v>
      </c>
      <c r="AX134" s="78">
        <v>0.59956830739974976</v>
      </c>
      <c r="AY134" s="78">
        <v>0.38071274757385254</v>
      </c>
      <c r="AZ134" s="78">
        <v>2.1446844562888145E-2</v>
      </c>
      <c r="BA134" s="78">
        <v>0.21976310014724731</v>
      </c>
      <c r="BB134" s="78">
        <v>0.36403077840805054</v>
      </c>
      <c r="BC134" s="78">
        <v>0.35123103857040405</v>
      </c>
      <c r="BD134" s="78">
        <v>0.20395782589912415</v>
      </c>
      <c r="BE134" s="78">
        <v>-0.83116990327835083</v>
      </c>
      <c r="BF134" s="78">
        <v>-1.653455376625061</v>
      </c>
      <c r="BG134" s="78">
        <v>-1.4469537734985352</v>
      </c>
      <c r="BH134" s="78">
        <v>-1.141417384147644</v>
      </c>
      <c r="BI134" s="78">
        <v>-0.67404526472091675</v>
      </c>
      <c r="BJ134" s="78">
        <v>-0.55378782749176025</v>
      </c>
      <c r="BK134" s="78">
        <v>-0.19240690767765045</v>
      </c>
      <c r="BL134" s="78">
        <v>-5.7120203971862793E-2</v>
      </c>
      <c r="BM134" s="78">
        <v>-3.8942310959100723E-2</v>
      </c>
      <c r="BN134" s="78">
        <v>-0.15825797617435455</v>
      </c>
      <c r="BO134" s="78">
        <v>-7.3896273970603943E-2</v>
      </c>
      <c r="BP134" s="78">
        <v>7.4777416884899139E-2</v>
      </c>
      <c r="BQ134" s="78">
        <v>-0.12370511144399643</v>
      </c>
      <c r="BR134" s="78">
        <v>-0.41348466277122498</v>
      </c>
      <c r="BS134" s="78">
        <v>-0.48794671893119812</v>
      </c>
      <c r="BT134" s="78">
        <v>-0.16535590589046478</v>
      </c>
      <c r="BU134" s="78">
        <v>0.31698155403137207</v>
      </c>
      <c r="BV134" s="78">
        <v>0.74961215257644653</v>
      </c>
      <c r="BW134" s="78">
        <v>0.53663039207458496</v>
      </c>
      <c r="BX134" s="78">
        <v>0.17779582738876343</v>
      </c>
      <c r="BY134" s="78">
        <v>0.37404853105545044</v>
      </c>
      <c r="BZ134" s="78">
        <v>0.53491640090942383</v>
      </c>
      <c r="CA134" s="78">
        <v>0.55888974666595459</v>
      </c>
      <c r="CB134" s="78">
        <v>0.44331377744674683</v>
      </c>
      <c r="CC134" s="78">
        <v>-0.63931339979171753</v>
      </c>
      <c r="CD134" s="78">
        <v>-1.4376277923583984</v>
      </c>
      <c r="CE134" s="78">
        <v>-1.2402454614639282</v>
      </c>
      <c r="CF134" s="78">
        <v>-0.95276433229446411</v>
      </c>
      <c r="CG134" s="78">
        <v>-0.51571369171142578</v>
      </c>
      <c r="CH134" s="78">
        <v>-0.43060818314552307</v>
      </c>
      <c r="CI134" s="78">
        <v>-9.497649222612381E-2</v>
      </c>
      <c r="CJ134" s="78">
        <v>3.4888684749603271E-2</v>
      </c>
      <c r="CK134" s="78">
        <v>7.2223052382469177E-2</v>
      </c>
      <c r="CL134" s="78">
        <v>-4.5820523053407669E-2</v>
      </c>
      <c r="CM134" s="78">
        <v>1.5951137989759445E-2</v>
      </c>
      <c r="CN134" s="78">
        <v>0.15729887783527374</v>
      </c>
      <c r="CO134" s="78">
        <v>-1.9168872386217117E-2</v>
      </c>
      <c r="CP134" s="78">
        <v>-0.31962177157402039</v>
      </c>
      <c r="CQ134" s="78">
        <v>-0.38093546032905579</v>
      </c>
      <c r="CR134" s="78">
        <v>-7.697855681180954E-2</v>
      </c>
      <c r="CS134" s="78">
        <v>0.41340941190719604</v>
      </c>
      <c r="CT134" s="78">
        <v>0.85353201627731323</v>
      </c>
      <c r="CU134" s="78">
        <v>0.64461851119995117</v>
      </c>
      <c r="CV134" s="78">
        <v>0.28608265519142151</v>
      </c>
      <c r="CW134" s="78">
        <v>0.4809061586856842</v>
      </c>
      <c r="CX134" s="78">
        <v>0.65327125787734985</v>
      </c>
      <c r="CY134" s="78">
        <v>0.70271354913711548</v>
      </c>
      <c r="CZ134" s="78">
        <v>0.60909098386764526</v>
      </c>
      <c r="DA134" s="78">
        <v>-0.44745692610740662</v>
      </c>
      <c r="DB134" s="78">
        <v>-1.2218002080917358</v>
      </c>
      <c r="DC134" s="78">
        <v>-1.0335371494293213</v>
      </c>
      <c r="DD134" s="78">
        <v>-0.76411128044128418</v>
      </c>
      <c r="DE134" s="78">
        <v>-0.3573821485042572</v>
      </c>
      <c r="DF134" s="78">
        <v>-0.3074285089969635</v>
      </c>
      <c r="DG134" s="78">
        <v>2.4539162404835224E-3</v>
      </c>
      <c r="DH134" s="78">
        <v>0.12689757347106934</v>
      </c>
      <c r="DI134" s="78">
        <v>0.18338841199874878</v>
      </c>
      <c r="DJ134" s="78">
        <v>6.6616930067539215E-2</v>
      </c>
      <c r="DK134" s="78">
        <v>0.10579854995012283</v>
      </c>
      <c r="DL134" s="78">
        <v>0.23982033133506775</v>
      </c>
      <c r="DM134" s="78">
        <v>8.5367366671562195E-2</v>
      </c>
      <c r="DN134" s="78">
        <v>-0.2257588803768158</v>
      </c>
      <c r="DO134" s="78">
        <v>-0.27392420172691345</v>
      </c>
      <c r="DP134" s="78">
        <v>1.1398791335523129E-2</v>
      </c>
      <c r="DQ134" s="78">
        <v>0.50983726978302002</v>
      </c>
      <c r="DR134" s="78">
        <v>0.95745187997817993</v>
      </c>
      <c r="DS134" s="78">
        <v>0.75260663032531738</v>
      </c>
      <c r="DT134" s="78">
        <v>0.39436948299407959</v>
      </c>
      <c r="DU134" s="78">
        <v>0.58776378631591797</v>
      </c>
      <c r="DV134" s="78">
        <v>0.77162611484527588</v>
      </c>
      <c r="DW134" s="78">
        <v>0.84653735160827637</v>
      </c>
      <c r="DX134" s="78">
        <v>0.7748681902885437</v>
      </c>
      <c r="DY134" s="78">
        <v>-0.17044663429260254</v>
      </c>
      <c r="DZ134" s="78">
        <v>-0.91017955541610718</v>
      </c>
      <c r="EA134" s="78">
        <v>-0.73508328199386597</v>
      </c>
      <c r="EB134" s="78">
        <v>-0.49172627925872803</v>
      </c>
      <c r="EC134" s="78">
        <v>-0.12877650558948517</v>
      </c>
      <c r="ED134" s="78">
        <v>-0.12957663834095001</v>
      </c>
      <c r="EE134" s="78">
        <v>0.14312794804573059</v>
      </c>
      <c r="EF134" s="78">
        <v>0.25974380970001221</v>
      </c>
      <c r="EG134" s="78">
        <v>0.34389355778694153</v>
      </c>
      <c r="EH134" s="78">
        <v>0.22895875573158264</v>
      </c>
      <c r="EI134" s="78">
        <v>0.23552393913269043</v>
      </c>
      <c r="EJ134" s="78">
        <v>0.35896822810173035</v>
      </c>
      <c r="EK134" s="78">
        <v>0.23630109429359436</v>
      </c>
      <c r="EL134" s="78">
        <v>-9.0235769748687744E-2</v>
      </c>
      <c r="EM134" s="78">
        <v>-0.11941695213317871</v>
      </c>
      <c r="EN134" s="78">
        <v>0.13900165259838104</v>
      </c>
      <c r="EO134" s="78">
        <v>0.64906376600265503</v>
      </c>
      <c r="EP134" s="78">
        <v>1.1074956655502319</v>
      </c>
      <c r="EQ134" s="78">
        <v>0.9085242748260498</v>
      </c>
      <c r="ER134" s="78">
        <v>0.55071848630905151</v>
      </c>
      <c r="ES134" s="78">
        <v>0.74204921722412109</v>
      </c>
      <c r="ET134" s="78">
        <v>0.94251173734664917</v>
      </c>
      <c r="EU134" s="78">
        <v>1.0541961193084717</v>
      </c>
      <c r="EV134" s="78">
        <v>1.0142241716384888</v>
      </c>
      <c r="EW134" s="78">
        <v>46.188602447509766</v>
      </c>
      <c r="EX134" s="78">
        <v>47.138038635253906</v>
      </c>
      <c r="EY134" s="78">
        <v>47.295211791992188</v>
      </c>
      <c r="EZ134" s="78">
        <v>48.264987945556641</v>
      </c>
      <c r="FA134" s="78">
        <v>48.363739013671875</v>
      </c>
      <c r="FB134" s="78">
        <v>48.306327819824219</v>
      </c>
      <c r="FC134" s="78">
        <v>48.898693084716797</v>
      </c>
      <c r="FD134" s="78">
        <v>49.187053680419922</v>
      </c>
      <c r="FE134" s="78">
        <v>48.363090515136719</v>
      </c>
      <c r="FF134" s="78">
        <v>47.984272003173828</v>
      </c>
      <c r="FG134" s="78">
        <v>46.340244293212891</v>
      </c>
      <c r="FH134" s="78">
        <v>45.324695587158203</v>
      </c>
      <c r="FI134" s="78">
        <v>45.391460418701172</v>
      </c>
      <c r="FJ134" s="78">
        <v>45.671157836914063</v>
      </c>
      <c r="FK134" s="78">
        <v>46.312984466552734</v>
      </c>
      <c r="FL134" s="78">
        <v>47.444904327392578</v>
      </c>
      <c r="FM134" s="78">
        <v>48.475627899169922</v>
      </c>
      <c r="FN134" s="78">
        <v>47.148639678955078</v>
      </c>
      <c r="FO134" s="78">
        <v>45.407440185546875</v>
      </c>
      <c r="FP134" s="78">
        <v>44.722049713134766</v>
      </c>
      <c r="FQ134" s="78">
        <v>44.395332336425781</v>
      </c>
      <c r="FR134" s="78">
        <v>43.838600158691406</v>
      </c>
      <c r="FS134" s="78">
        <v>43.668869018554688</v>
      </c>
      <c r="FT134" s="78">
        <v>43.458148956298828</v>
      </c>
      <c r="FU134" s="78">
        <v>0.10632053017616272</v>
      </c>
      <c r="FV134" s="78">
        <v>0.14482136070728302</v>
      </c>
      <c r="FW134" s="78">
        <v>0.13765513896942139</v>
      </c>
      <c r="FX134" s="78">
        <v>0.17345108091831207</v>
      </c>
      <c r="FY134" s="78">
        <v>167</v>
      </c>
      <c r="FZ134" s="78">
        <v>1</v>
      </c>
    </row>
    <row r="135" spans="1:182" x14ac:dyDescent="0.2">
      <c r="A135" t="s">
        <v>186</v>
      </c>
      <c r="B135" t="s">
        <v>245</v>
      </c>
      <c r="C135" t="s">
        <v>2</v>
      </c>
      <c r="D135" t="s">
        <v>203</v>
      </c>
      <c r="E135" t="s">
        <v>238</v>
      </c>
      <c r="F135" t="s">
        <v>1</v>
      </c>
      <c r="G135" t="s">
        <v>200</v>
      </c>
      <c r="H135" s="78">
        <v>65</v>
      </c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  <c r="CF135" s="78"/>
      <c r="CG135" s="78"/>
      <c r="CH135" s="78"/>
      <c r="CI135" s="78"/>
      <c r="CJ135" s="78"/>
      <c r="CK135" s="78"/>
      <c r="CL135" s="78"/>
      <c r="CM135" s="78"/>
      <c r="CN135" s="78"/>
      <c r="CO135" s="78"/>
      <c r="CP135" s="78"/>
      <c r="CQ135" s="78"/>
      <c r="CR135" s="78"/>
      <c r="CS135" s="78"/>
      <c r="CT135" s="78"/>
      <c r="CU135" s="78"/>
      <c r="CV135" s="78"/>
      <c r="CW135" s="78"/>
      <c r="CX135" s="78"/>
      <c r="CY135" s="78"/>
      <c r="CZ135" s="78"/>
      <c r="DA135" s="78"/>
      <c r="DB135" s="78"/>
      <c r="DC135" s="78"/>
      <c r="DD135" s="78"/>
      <c r="DE135" s="78"/>
      <c r="DF135" s="78"/>
      <c r="DG135" s="78"/>
      <c r="DH135" s="78"/>
      <c r="DI135" s="78"/>
      <c r="DJ135" s="78"/>
      <c r="DK135" s="78"/>
      <c r="DL135" s="78"/>
      <c r="DM135" s="78"/>
      <c r="DN135" s="78"/>
      <c r="DO135" s="78"/>
      <c r="DP135" s="78"/>
      <c r="DQ135" s="78"/>
      <c r="DR135" s="78"/>
      <c r="DS135" s="78"/>
      <c r="DT135" s="78"/>
      <c r="DU135" s="78"/>
      <c r="DV135" s="78"/>
      <c r="DW135" s="78"/>
      <c r="DX135" s="78"/>
      <c r="DY135" s="78"/>
      <c r="DZ135" s="78"/>
      <c r="EA135" s="78"/>
      <c r="EB135" s="78"/>
      <c r="EC135" s="78"/>
      <c r="ED135" s="78"/>
      <c r="EE135" s="78"/>
      <c r="EF135" s="78"/>
      <c r="EG135" s="78"/>
      <c r="EH135" s="78"/>
      <c r="EI135" s="78"/>
      <c r="EJ135" s="78"/>
      <c r="EK135" s="78"/>
      <c r="EL135" s="78"/>
      <c r="EM135" s="78"/>
      <c r="EN135" s="78"/>
      <c r="EO135" s="78"/>
      <c r="EP135" s="78"/>
      <c r="EQ135" s="78"/>
      <c r="ER135" s="78"/>
      <c r="ES135" s="78"/>
      <c r="ET135" s="78"/>
      <c r="EU135" s="78"/>
      <c r="EV135" s="78"/>
      <c r="EW135" s="78"/>
      <c r="EX135" s="78"/>
      <c r="EY135" s="78"/>
      <c r="EZ135" s="78"/>
      <c r="FA135" s="78"/>
      <c r="FB135" s="78"/>
      <c r="FC135" s="78"/>
      <c r="FD135" s="78"/>
      <c r="FE135" s="78"/>
      <c r="FF135" s="78"/>
      <c r="FG135" s="78"/>
      <c r="FH135" s="78"/>
      <c r="FI135" s="78"/>
      <c r="FJ135" s="78"/>
      <c r="FK135" s="78"/>
      <c r="FL135" s="78"/>
      <c r="FM135" s="78"/>
      <c r="FN135" s="78"/>
      <c r="FO135" s="78"/>
      <c r="FP135" s="78"/>
      <c r="FQ135" s="78"/>
      <c r="FR135" s="78"/>
      <c r="FS135" s="78"/>
      <c r="FT135" s="78"/>
      <c r="FU135" s="78"/>
      <c r="FV135" s="78"/>
      <c r="FW135" s="78"/>
      <c r="FX135" s="78">
        <v>2.3877769708633423E-3</v>
      </c>
      <c r="FY135" s="78">
        <v>9</v>
      </c>
      <c r="FZ135" s="78">
        <v>0</v>
      </c>
    </row>
    <row r="136" spans="1:182" x14ac:dyDescent="0.2">
      <c r="A136" t="s">
        <v>186</v>
      </c>
      <c r="B136" t="s">
        <v>245</v>
      </c>
      <c r="C136" t="s">
        <v>2</v>
      </c>
      <c r="D136" t="s">
        <v>203</v>
      </c>
      <c r="E136" t="s">
        <v>238</v>
      </c>
      <c r="F136" t="s">
        <v>1</v>
      </c>
      <c r="G136" t="s">
        <v>1</v>
      </c>
      <c r="H136" s="78">
        <v>3690</v>
      </c>
      <c r="I136" s="78">
        <v>5.006843090057373</v>
      </c>
      <c r="J136" s="78">
        <v>4.6075339317321777</v>
      </c>
      <c r="K136" s="78">
        <v>4.2211565971374512</v>
      </c>
      <c r="L136" s="78">
        <v>3.8589150905609131</v>
      </c>
      <c r="M136" s="78">
        <v>3.7482674121856689</v>
      </c>
      <c r="N136" s="78">
        <v>3.6937129497528076</v>
      </c>
      <c r="O136" s="78">
        <v>3.7463932037353516</v>
      </c>
      <c r="P136" s="78">
        <v>4.1002345085144043</v>
      </c>
      <c r="Q136" s="78">
        <v>4.2563166618347168</v>
      </c>
      <c r="R136" s="78">
        <v>3.8158080577850342</v>
      </c>
      <c r="S136" s="78">
        <v>3.3847613334655762</v>
      </c>
      <c r="T136" s="78">
        <v>3.1829442977905273</v>
      </c>
      <c r="U136" s="78">
        <v>3.1873819828033447</v>
      </c>
      <c r="V136" s="78">
        <v>3.1984090805053711</v>
      </c>
      <c r="W136" s="78">
        <v>3.139007568359375</v>
      </c>
      <c r="X136" s="78">
        <v>3.4736237525939941</v>
      </c>
      <c r="Y136" s="78">
        <v>3.8558001518249512</v>
      </c>
      <c r="Z136" s="78">
        <v>4.827390193939209</v>
      </c>
      <c r="AA136" s="78">
        <v>5.3095173835754395</v>
      </c>
      <c r="AB136" s="78">
        <v>5.0512948036193848</v>
      </c>
      <c r="AC136" s="78">
        <v>5.1538143157958984</v>
      </c>
      <c r="AD136" s="78">
        <v>4.8229641914367676</v>
      </c>
      <c r="AE136" s="78">
        <v>4.5714507102966309</v>
      </c>
      <c r="AF136" s="78">
        <v>4.7253913879394531</v>
      </c>
      <c r="AG136" s="78">
        <v>-1.1196881532669067</v>
      </c>
      <c r="AH136" s="78">
        <v>-1.9909042119979858</v>
      </c>
      <c r="AI136" s="78">
        <v>-1.767694354057312</v>
      </c>
      <c r="AJ136" s="78">
        <v>-1.4309301376342773</v>
      </c>
      <c r="AK136" s="78">
        <v>-0.91193485260009766</v>
      </c>
      <c r="AL136" s="78">
        <v>-0.73938947916030884</v>
      </c>
      <c r="AM136" s="78">
        <v>-0.33480653166770935</v>
      </c>
      <c r="AN136" s="78">
        <v>-0.18936215341091156</v>
      </c>
      <c r="AO136" s="78">
        <v>-0.19817814230918884</v>
      </c>
      <c r="AP136" s="78">
        <v>-0.32144743204116821</v>
      </c>
      <c r="AQ136" s="78">
        <v>-0.20335645973682404</v>
      </c>
      <c r="AR136" s="78">
        <v>-4.1569046676158905E-2</v>
      </c>
      <c r="AS136" s="78">
        <v>-0.27500677108764648</v>
      </c>
      <c r="AT136" s="78">
        <v>-0.5547606348991394</v>
      </c>
      <c r="AU136" s="78">
        <v>-0.64930933713912964</v>
      </c>
      <c r="AV136" s="78">
        <v>-0.29435953497886658</v>
      </c>
      <c r="AW136" s="78">
        <v>0.18514560163021088</v>
      </c>
      <c r="AX136" s="78">
        <v>0.61484891176223755</v>
      </c>
      <c r="AY136" s="78">
        <v>0.39224639534950256</v>
      </c>
      <c r="AZ136" s="78">
        <v>2.6551524177193642E-2</v>
      </c>
      <c r="BA136" s="78">
        <v>0.22836150228977203</v>
      </c>
      <c r="BB136" s="78">
        <v>0.37571725249290466</v>
      </c>
      <c r="BC136" s="78">
        <v>0.3637981116771698</v>
      </c>
      <c r="BD136" s="78">
        <v>0.2148410826921463</v>
      </c>
      <c r="BE136" s="78">
        <v>-0.8426516056060791</v>
      </c>
      <c r="BF136" s="78">
        <v>-1.6792539358139038</v>
      </c>
      <c r="BG136" s="78">
        <v>-1.4692121744155884</v>
      </c>
      <c r="BH136" s="78">
        <v>-1.1585192680358887</v>
      </c>
      <c r="BI136" s="78">
        <v>-0.68330752849578857</v>
      </c>
      <c r="BJ136" s="78">
        <v>-0.56152075529098511</v>
      </c>
      <c r="BK136" s="78">
        <v>-0.1941191703081131</v>
      </c>
      <c r="BL136" s="78">
        <v>-5.6503336876630783E-2</v>
      </c>
      <c r="BM136" s="78">
        <v>-3.7657804787158966E-2</v>
      </c>
      <c r="BN136" s="78">
        <v>-0.15909023582935333</v>
      </c>
      <c r="BO136" s="78">
        <v>-7.3618769645690918E-2</v>
      </c>
      <c r="BP136" s="78">
        <v>7.7590122818946838E-2</v>
      </c>
      <c r="BQ136" s="78">
        <v>-0.12405873835086823</v>
      </c>
      <c r="BR136" s="78">
        <v>-0.41922470927238464</v>
      </c>
      <c r="BS136" s="78">
        <v>-0.49478742480278015</v>
      </c>
      <c r="BT136" s="78">
        <v>-0.16674457490444183</v>
      </c>
      <c r="BU136" s="78">
        <v>0.32438528537750244</v>
      </c>
      <c r="BV136" s="78">
        <v>0.76490694284439087</v>
      </c>
      <c r="BW136" s="78">
        <v>0.54817885160446167</v>
      </c>
      <c r="BX136" s="78">
        <v>0.18291531503200531</v>
      </c>
      <c r="BY136" s="78">
        <v>0.38266155123710632</v>
      </c>
      <c r="BZ136" s="78">
        <v>0.54661905765533447</v>
      </c>
      <c r="CA136" s="78">
        <v>0.5714765191078186</v>
      </c>
      <c r="CB136" s="78">
        <v>0.45421972870826721</v>
      </c>
      <c r="CC136" s="78">
        <v>-0.65077692270278931</v>
      </c>
      <c r="CD136" s="78">
        <v>-1.463405966758728</v>
      </c>
      <c r="CE136" s="78">
        <v>-1.2624843120574951</v>
      </c>
      <c r="CF136" s="78">
        <v>-0.9698483943939209</v>
      </c>
      <c r="CG136" s="78">
        <v>-0.52496099472045898</v>
      </c>
      <c r="CH136" s="78">
        <v>-0.43832942843437195</v>
      </c>
      <c r="CI136" s="78">
        <v>-9.6679523587226868E-2</v>
      </c>
      <c r="CJ136" s="78">
        <v>3.5514272749423981E-2</v>
      </c>
      <c r="CK136" s="78">
        <v>7.3518089950084686E-2</v>
      </c>
      <c r="CL136" s="78">
        <v>-4.6642132103443146E-2</v>
      </c>
      <c r="CM136" s="78">
        <v>1.6237158328294754E-2</v>
      </c>
      <c r="CN136" s="78">
        <v>0.16011939942836761</v>
      </c>
      <c r="CO136" s="78">
        <v>-1.9512590020895004E-2</v>
      </c>
      <c r="CP136" s="78">
        <v>-0.32535290718078613</v>
      </c>
      <c r="CQ136" s="78">
        <v>-0.387766033411026</v>
      </c>
      <c r="CR136" s="78">
        <v>-7.8358858823776245E-2</v>
      </c>
      <c r="CS136" s="78">
        <v>0.42082229256629944</v>
      </c>
      <c r="CT136" s="78">
        <v>0.86883670091629028</v>
      </c>
      <c r="CU136" s="78">
        <v>0.65617716312408447</v>
      </c>
      <c r="CV136" s="78">
        <v>0.29121240973472595</v>
      </c>
      <c r="CW136" s="78">
        <v>0.4895293116569519</v>
      </c>
      <c r="CX136" s="78">
        <v>0.66498512029647827</v>
      </c>
      <c r="CY136" s="78">
        <v>0.71531391143798828</v>
      </c>
      <c r="CZ136" s="78">
        <v>0.62001264095306396</v>
      </c>
      <c r="DA136" s="78">
        <v>-0.4589022696018219</v>
      </c>
      <c r="DB136" s="78">
        <v>-1.2475579977035522</v>
      </c>
      <c r="DC136" s="78">
        <v>-1.0557564496994019</v>
      </c>
      <c r="DD136" s="78">
        <v>-0.78117746114730835</v>
      </c>
      <c r="DE136" s="78">
        <v>-0.36661443114280701</v>
      </c>
      <c r="DF136" s="78">
        <v>-0.31513810157775879</v>
      </c>
      <c r="DG136" s="78">
        <v>7.6011649798601866E-4</v>
      </c>
      <c r="DH136" s="78">
        <v>0.12753188610076904</v>
      </c>
      <c r="DI136" s="78">
        <v>0.18469399213790894</v>
      </c>
      <c r="DJ136" s="78">
        <v>6.5805971622467041E-2</v>
      </c>
      <c r="DK136" s="78">
        <v>0.10609308630228043</v>
      </c>
      <c r="DL136" s="78">
        <v>0.24264867603778839</v>
      </c>
      <c r="DM136" s="78">
        <v>8.5033558309078217E-2</v>
      </c>
      <c r="DN136" s="78">
        <v>-0.23148111999034882</v>
      </c>
      <c r="DO136" s="78">
        <v>-0.28074464201927185</v>
      </c>
      <c r="DP136" s="78">
        <v>1.0026862844824791E-2</v>
      </c>
      <c r="DQ136" s="78">
        <v>0.51725929975509644</v>
      </c>
      <c r="DR136" s="78">
        <v>0.9727664589881897</v>
      </c>
      <c r="DS136" s="78">
        <v>0.76417547464370728</v>
      </c>
      <c r="DT136" s="78">
        <v>0.3995094895362854</v>
      </c>
      <c r="DU136" s="78">
        <v>0.5963970422744751</v>
      </c>
      <c r="DV136" s="78">
        <v>0.78335118293762207</v>
      </c>
      <c r="DW136" s="78">
        <v>0.85915130376815796</v>
      </c>
      <c r="DX136" s="78">
        <v>0.78580558300018311</v>
      </c>
      <c r="DY136" s="78">
        <v>-0.18186572194099426</v>
      </c>
      <c r="DZ136" s="78">
        <v>-0.93590778112411499</v>
      </c>
      <c r="EA136" s="78">
        <v>-0.75727427005767822</v>
      </c>
      <c r="EB136" s="78">
        <v>-0.50876665115356445</v>
      </c>
      <c r="EC136" s="78">
        <v>-0.13798715174198151</v>
      </c>
      <c r="ED136" s="78">
        <v>-0.13726936280727386</v>
      </c>
      <c r="EE136" s="78">
        <v>0.14144748449325562</v>
      </c>
      <c r="EF136" s="78">
        <v>0.26039069890975952</v>
      </c>
      <c r="EG136" s="78">
        <v>0.34521430730819702</v>
      </c>
      <c r="EH136" s="78">
        <v>0.22816318273544312</v>
      </c>
      <c r="EI136" s="78">
        <v>0.23583076894283295</v>
      </c>
      <c r="EJ136" s="78">
        <v>0.36180785298347473</v>
      </c>
      <c r="EK136" s="78">
        <v>0.23598158359527588</v>
      </c>
      <c r="EL136" s="78">
        <v>-9.5945164561271667E-2</v>
      </c>
      <c r="EM136" s="78">
        <v>-0.12622274458408356</v>
      </c>
      <c r="EN136" s="78">
        <v>0.13764180243015289</v>
      </c>
      <c r="EO136" s="78">
        <v>0.65649896860122681</v>
      </c>
      <c r="EP136" s="78">
        <v>1.1228244304656982</v>
      </c>
      <c r="EQ136" s="78">
        <v>0.92010796070098877</v>
      </c>
      <c r="ER136" s="78">
        <v>0.55587327480316162</v>
      </c>
      <c r="ES136" s="78">
        <v>0.75069713592529297</v>
      </c>
      <c r="ET136" s="78">
        <v>0.95425301790237427</v>
      </c>
      <c r="EU136" s="78">
        <v>1.0668296813964844</v>
      </c>
      <c r="EV136" s="78">
        <v>1.025184154510498</v>
      </c>
      <c r="EW136" s="78">
        <v>46.208415985107422</v>
      </c>
      <c r="EX136" s="78">
        <v>47.152812957763672</v>
      </c>
      <c r="EY136" s="78">
        <v>47.315170288085938</v>
      </c>
      <c r="EZ136" s="78">
        <v>48.272087097167969</v>
      </c>
      <c r="FA136" s="78">
        <v>48.365482330322266</v>
      </c>
      <c r="FB136" s="78">
        <v>48.307270050048828</v>
      </c>
      <c r="FC136" s="78">
        <v>48.919284820556641</v>
      </c>
      <c r="FD136" s="78">
        <v>49.187511444091797</v>
      </c>
      <c r="FE136" s="78">
        <v>48.370548248291016</v>
      </c>
      <c r="FF136" s="78">
        <v>47.984432220458984</v>
      </c>
      <c r="FG136" s="78">
        <v>46.378414154052734</v>
      </c>
      <c r="FH136" s="78">
        <v>45.379688262939453</v>
      </c>
      <c r="FI136" s="78">
        <v>45.474185943603516</v>
      </c>
      <c r="FJ136" s="78">
        <v>45.726806640625</v>
      </c>
      <c r="FK136" s="78">
        <v>46.353256225585938</v>
      </c>
      <c r="FL136" s="78">
        <v>47.467247009277344</v>
      </c>
      <c r="FM136" s="78">
        <v>48.494235992431641</v>
      </c>
      <c r="FN136" s="78">
        <v>47.175209045410156</v>
      </c>
      <c r="FO136" s="78">
        <v>45.425453186035156</v>
      </c>
      <c r="FP136" s="78">
        <v>44.739475250244141</v>
      </c>
      <c r="FQ136" s="78">
        <v>44.410625457763672</v>
      </c>
      <c r="FR136" s="78">
        <v>43.855648040771484</v>
      </c>
      <c r="FS136" s="78">
        <v>43.684238433837891</v>
      </c>
      <c r="FT136" s="78">
        <v>43.456943511962891</v>
      </c>
      <c r="FU136" s="78">
        <v>0.10633060336112976</v>
      </c>
      <c r="FV136" s="78">
        <v>0.14483508467674255</v>
      </c>
      <c r="FW136" s="78">
        <v>0.137668177485466</v>
      </c>
      <c r="FX136" s="78">
        <v>0.17346751689910889</v>
      </c>
      <c r="FY136" s="78">
        <v>176</v>
      </c>
      <c r="FZ136" s="78">
        <v>1</v>
      </c>
    </row>
    <row r="137" spans="1:182" x14ac:dyDescent="0.2">
      <c r="A137" t="s">
        <v>186</v>
      </c>
      <c r="B137" t="s">
        <v>245</v>
      </c>
      <c r="C137" t="s">
        <v>2</v>
      </c>
      <c r="D137" t="s">
        <v>203</v>
      </c>
      <c r="E137" t="s">
        <v>238</v>
      </c>
      <c r="F137" t="s">
        <v>178</v>
      </c>
      <c r="G137" t="s">
        <v>1</v>
      </c>
      <c r="H137" s="78">
        <v>2669</v>
      </c>
      <c r="I137" s="78">
        <v>3.6076993942260742</v>
      </c>
      <c r="J137" s="78">
        <v>3.5425922870635986</v>
      </c>
      <c r="K137" s="78">
        <v>2.9691529273986816</v>
      </c>
      <c r="L137" s="78">
        <v>2.8064913749694824</v>
      </c>
      <c r="M137" s="78">
        <v>2.7487759590148926</v>
      </c>
      <c r="N137" s="78">
        <v>2.639653205871582</v>
      </c>
      <c r="O137" s="78">
        <v>2.8493790626525879</v>
      </c>
      <c r="P137" s="78">
        <v>3.1969988346099854</v>
      </c>
      <c r="Q137" s="78">
        <v>3.0068154335021973</v>
      </c>
      <c r="R137" s="78">
        <v>2.5546495914459229</v>
      </c>
      <c r="S137" s="78">
        <v>2.3923144340515137</v>
      </c>
      <c r="T137" s="78">
        <v>2.3716599941253662</v>
      </c>
      <c r="U137" s="78">
        <v>2.2581861019134521</v>
      </c>
      <c r="V137" s="78">
        <v>2.2764785289764404</v>
      </c>
      <c r="W137" s="78">
        <v>2.2899394035339355</v>
      </c>
      <c r="X137" s="78">
        <v>2.5201213359832764</v>
      </c>
      <c r="Y137" s="78">
        <v>2.8016295433044434</v>
      </c>
      <c r="Z137" s="78">
        <v>3.5741546154022217</v>
      </c>
      <c r="AA137" s="78">
        <v>3.9658651351928711</v>
      </c>
      <c r="AB137" s="78">
        <v>3.6472475528717041</v>
      </c>
      <c r="AC137" s="78">
        <v>3.8953354358673096</v>
      </c>
      <c r="AD137" s="78">
        <v>3.6369047164916992</v>
      </c>
      <c r="AE137" s="78">
        <v>3.4665541648864746</v>
      </c>
      <c r="AF137" s="78">
        <v>3.3575770854949951</v>
      </c>
      <c r="AG137" s="78">
        <v>-0.92924231290817261</v>
      </c>
      <c r="AH137" s="78">
        <v>-1.5743119716644287</v>
      </c>
      <c r="AI137" s="78">
        <v>-1.4071893692016602</v>
      </c>
      <c r="AJ137" s="78">
        <v>-1.1523724794387817</v>
      </c>
      <c r="AK137" s="78">
        <v>-0.75811523199081421</v>
      </c>
      <c r="AL137" s="78">
        <v>-0.61144214868545532</v>
      </c>
      <c r="AM137" s="78">
        <v>-0.30278468132019043</v>
      </c>
      <c r="AN137" s="78">
        <v>-0.19421081244945526</v>
      </c>
      <c r="AO137" s="78">
        <v>-0.21250581741333008</v>
      </c>
      <c r="AP137" s="78">
        <v>-0.30245870351791382</v>
      </c>
      <c r="AQ137" s="78">
        <v>-0.20298820734024048</v>
      </c>
      <c r="AR137" s="78">
        <v>-8.1408463418483734E-2</v>
      </c>
      <c r="AS137" s="78">
        <v>-0.26395207643508911</v>
      </c>
      <c r="AT137" s="78">
        <v>-0.45965930819511414</v>
      </c>
      <c r="AU137" s="78">
        <v>-0.53622728586196899</v>
      </c>
      <c r="AV137" s="78">
        <v>-0.26789668202400208</v>
      </c>
      <c r="AW137" s="78">
        <v>7.3923692107200623E-2</v>
      </c>
      <c r="AX137" s="78">
        <v>0.38006958365440369</v>
      </c>
      <c r="AY137" s="78">
        <v>0.21652869880199432</v>
      </c>
      <c r="AZ137" s="78">
        <v>-4.8166558146476746E-2</v>
      </c>
      <c r="BA137" s="78">
        <v>9.8693065345287323E-2</v>
      </c>
      <c r="BB137" s="78">
        <v>0.19812330603599548</v>
      </c>
      <c r="BC137" s="78">
        <v>0.17365644872188568</v>
      </c>
      <c r="BD137" s="78">
        <v>5.2256416529417038E-2</v>
      </c>
      <c r="BE137" s="78">
        <v>-0.65833830833435059</v>
      </c>
      <c r="BF137" s="78">
        <v>-1.2695605754852295</v>
      </c>
      <c r="BG137" s="78">
        <v>-1.1153144836425781</v>
      </c>
      <c r="BH137" s="78">
        <v>-0.88599181175231934</v>
      </c>
      <c r="BI137" s="78">
        <v>-0.53454893827438354</v>
      </c>
      <c r="BJ137" s="78">
        <v>-0.43751078844070435</v>
      </c>
      <c r="BK137" s="78">
        <v>-0.16521158814430237</v>
      </c>
      <c r="BL137" s="78">
        <v>-6.4292989671230316E-2</v>
      </c>
      <c r="BM137" s="78">
        <v>-5.5538792163133621E-2</v>
      </c>
      <c r="BN137" s="78">
        <v>-0.14369547367095947</v>
      </c>
      <c r="BO137" s="78">
        <v>-7.612241804599762E-2</v>
      </c>
      <c r="BP137" s="78">
        <v>3.5112973302602768E-2</v>
      </c>
      <c r="BQ137" s="78">
        <v>-0.11634546518325806</v>
      </c>
      <c r="BR137" s="78">
        <v>-0.32712361216545105</v>
      </c>
      <c r="BS137" s="78">
        <v>-0.38512593507766724</v>
      </c>
      <c r="BT137" s="78">
        <v>-0.14310665428638458</v>
      </c>
      <c r="BU137" s="78">
        <v>0.21008116006851196</v>
      </c>
      <c r="BV137" s="78">
        <v>0.52680587768554688</v>
      </c>
      <c r="BW137" s="78">
        <v>0.36900937557220459</v>
      </c>
      <c r="BX137" s="78">
        <v>0.10473593324422836</v>
      </c>
      <c r="BY137" s="78">
        <v>0.24957750737667084</v>
      </c>
      <c r="BZ137" s="78">
        <v>0.36524197459220886</v>
      </c>
      <c r="CA137" s="78">
        <v>0.37673762440681458</v>
      </c>
      <c r="CB137" s="78">
        <v>0.28633612394332886</v>
      </c>
      <c r="CC137" s="78">
        <v>-0.47071102261543274</v>
      </c>
      <c r="CD137" s="78">
        <v>-1.0584906339645386</v>
      </c>
      <c r="CE137" s="78">
        <v>-0.91316276788711548</v>
      </c>
      <c r="CF137" s="78">
        <v>-0.70149737596511841</v>
      </c>
      <c r="CG137" s="78">
        <v>-0.37970754504203796</v>
      </c>
      <c r="CH137" s="78">
        <v>-0.31704643368721008</v>
      </c>
      <c r="CI137" s="78">
        <v>-6.992889940738678E-2</v>
      </c>
      <c r="CJ137" s="78">
        <v>2.5687696412205696E-2</v>
      </c>
      <c r="CK137" s="78">
        <v>5.3176090121269226E-2</v>
      </c>
      <c r="CL137" s="78">
        <v>-3.3736545592546463E-2</v>
      </c>
      <c r="CM137" s="78">
        <v>1.1744437739253044E-2</v>
      </c>
      <c r="CN137" s="78">
        <v>0.11581536382436752</v>
      </c>
      <c r="CO137" s="78">
        <v>-1.4113578014075756E-2</v>
      </c>
      <c r="CP137" s="78">
        <v>-0.23532979190349579</v>
      </c>
      <c r="CQ137" s="78">
        <v>-0.28047358989715576</v>
      </c>
      <c r="CR137" s="78">
        <v>-5.6677453219890594E-2</v>
      </c>
      <c r="CS137" s="78">
        <v>0.30438339710235596</v>
      </c>
      <c r="CT137" s="78">
        <v>0.62843501567840576</v>
      </c>
      <c r="CU137" s="78">
        <v>0.47461703419685364</v>
      </c>
      <c r="CV137" s="78">
        <v>0.21063573658466339</v>
      </c>
      <c r="CW137" s="78">
        <v>0.35407960414886475</v>
      </c>
      <c r="CX137" s="78">
        <v>0.48098787665367126</v>
      </c>
      <c r="CY137" s="78">
        <v>0.51739102602005005</v>
      </c>
      <c r="CZ137" s="78">
        <v>0.44845899939537048</v>
      </c>
      <c r="DA137" s="78">
        <v>-0.28308373689651489</v>
      </c>
      <c r="DB137" s="78">
        <v>-0.84742069244384766</v>
      </c>
      <c r="DC137" s="78">
        <v>-0.71101111173629761</v>
      </c>
      <c r="DD137" s="78">
        <v>-0.51700294017791748</v>
      </c>
      <c r="DE137" s="78">
        <v>-0.22486618161201477</v>
      </c>
      <c r="DF137" s="78">
        <v>-0.19658207893371582</v>
      </c>
      <c r="DG137" s="78">
        <v>2.5353794917464256E-2</v>
      </c>
      <c r="DH137" s="78">
        <v>0.11566837877035141</v>
      </c>
      <c r="DI137" s="78">
        <v>0.16189096868038177</v>
      </c>
      <c r="DJ137" s="78">
        <v>7.6222382485866547E-2</v>
      </c>
      <c r="DK137" s="78">
        <v>9.9611289799213409E-2</v>
      </c>
      <c r="DL137" s="78">
        <v>0.19651775062084198</v>
      </c>
      <c r="DM137" s="78">
        <v>8.8118314743041992E-2</v>
      </c>
      <c r="DN137" s="78">
        <v>-0.14353597164154053</v>
      </c>
      <c r="DO137" s="78">
        <v>-0.17582124471664429</v>
      </c>
      <c r="DP137" s="78">
        <v>2.9751742258667946E-2</v>
      </c>
      <c r="DQ137" s="78">
        <v>0.39868563413619995</v>
      </c>
      <c r="DR137" s="78">
        <v>0.73006415367126465</v>
      </c>
      <c r="DS137" s="78">
        <v>0.58022469282150269</v>
      </c>
      <c r="DT137" s="78">
        <v>0.31653553247451782</v>
      </c>
      <c r="DU137" s="78">
        <v>0.45858171582221985</v>
      </c>
      <c r="DV137" s="78">
        <v>0.59673374891281128</v>
      </c>
      <c r="DW137" s="78">
        <v>0.65804445743560791</v>
      </c>
      <c r="DX137" s="78">
        <v>0.61058187484741211</v>
      </c>
      <c r="DY137" s="78">
        <v>-1.2179747223854065E-2</v>
      </c>
      <c r="DZ137" s="78">
        <v>-0.54266923666000366</v>
      </c>
      <c r="EA137" s="78">
        <v>-0.4191361665725708</v>
      </c>
      <c r="EB137" s="78">
        <v>-0.25062227249145508</v>
      </c>
      <c r="EC137" s="78">
        <v>-1.2998409802094102E-3</v>
      </c>
      <c r="ED137" s="78">
        <v>-2.2650700062513351E-2</v>
      </c>
      <c r="EE137" s="78">
        <v>0.16292686760425568</v>
      </c>
      <c r="EF137" s="78">
        <v>0.24558620154857635</v>
      </c>
      <c r="EG137" s="78">
        <v>0.31885799765586853</v>
      </c>
      <c r="EH137" s="78">
        <v>0.2349856048822403</v>
      </c>
      <c r="EI137" s="78">
        <v>0.22647707164287567</v>
      </c>
      <c r="EJ137" s="78">
        <v>0.31303918361663818</v>
      </c>
      <c r="EK137" s="78">
        <v>0.23572492599487305</v>
      </c>
      <c r="EL137" s="78">
        <v>-1.1000272817909718E-2</v>
      </c>
      <c r="EM137" s="78">
        <v>-2.4719880893826485E-2</v>
      </c>
      <c r="EN137" s="78">
        <v>0.15454177558422089</v>
      </c>
      <c r="EO137" s="78">
        <v>0.5348430871963501</v>
      </c>
      <c r="EP137" s="78">
        <v>0.87680047750473022</v>
      </c>
      <c r="EQ137" s="78">
        <v>0.73270535469055176</v>
      </c>
      <c r="ER137" s="78">
        <v>0.46943801641464233</v>
      </c>
      <c r="ES137" s="78">
        <v>0.60946613550186157</v>
      </c>
      <c r="ET137" s="78">
        <v>0.76385247707366943</v>
      </c>
      <c r="EU137" s="78">
        <v>0.86112558841705322</v>
      </c>
      <c r="EV137" s="78">
        <v>0.84466159343719482</v>
      </c>
      <c r="EW137" s="78">
        <v>47.217761993408203</v>
      </c>
      <c r="EX137" s="78">
        <v>48.280200958251953</v>
      </c>
      <c r="EY137" s="78">
        <v>49.1981201171875</v>
      </c>
      <c r="EZ137" s="78">
        <v>49.937355041503906</v>
      </c>
      <c r="FA137" s="78">
        <v>50.226741790771484</v>
      </c>
      <c r="FB137" s="78">
        <v>50.063190460205078</v>
      </c>
      <c r="FC137" s="78">
        <v>49.892326354980469</v>
      </c>
      <c r="FD137" s="78">
        <v>50.147869110107422</v>
      </c>
      <c r="FE137" s="78">
        <v>49.995330810546875</v>
      </c>
      <c r="FF137" s="78">
        <v>49.525459289550781</v>
      </c>
      <c r="FG137" s="78">
        <v>46.759838104248047</v>
      </c>
      <c r="FH137" s="78">
        <v>45.374439239501953</v>
      </c>
      <c r="FI137" s="78">
        <v>45.327003479003906</v>
      </c>
      <c r="FJ137" s="78">
        <v>45.419921875</v>
      </c>
      <c r="FK137" s="78">
        <v>46.075916290283203</v>
      </c>
      <c r="FL137" s="78">
        <v>47.268035888671875</v>
      </c>
      <c r="FM137" s="78">
        <v>48.567100524902344</v>
      </c>
      <c r="FN137" s="78">
        <v>47.404224395751953</v>
      </c>
      <c r="FO137" s="78">
        <v>45.686222076416016</v>
      </c>
      <c r="FP137" s="78">
        <v>45.187107086181641</v>
      </c>
      <c r="FQ137" s="78">
        <v>44.914703369140625</v>
      </c>
      <c r="FR137" s="78">
        <v>44.401271820068359</v>
      </c>
      <c r="FS137" s="78">
        <v>44.225742340087891</v>
      </c>
      <c r="FT137" s="78">
        <v>43.953525543212891</v>
      </c>
      <c r="FU137" s="78">
        <v>0.10397684574127197</v>
      </c>
      <c r="FV137" s="78">
        <v>0.14162898063659668</v>
      </c>
      <c r="FW137" s="78">
        <v>0.13462072610855103</v>
      </c>
      <c r="FX137" s="78">
        <v>0.1696276068687439</v>
      </c>
      <c r="FY137" s="78">
        <v>142</v>
      </c>
      <c r="FZ137" s="78">
        <v>1</v>
      </c>
    </row>
    <row r="138" spans="1:182" x14ac:dyDescent="0.2">
      <c r="A138" t="s">
        <v>186</v>
      </c>
      <c r="B138" t="s">
        <v>245</v>
      </c>
      <c r="C138" t="s">
        <v>2</v>
      </c>
      <c r="D138" t="s">
        <v>203</v>
      </c>
      <c r="E138" t="s">
        <v>238</v>
      </c>
      <c r="F138" t="s">
        <v>179</v>
      </c>
      <c r="G138" t="s">
        <v>1</v>
      </c>
      <c r="H138" s="78">
        <v>61</v>
      </c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8"/>
      <c r="CN138" s="78"/>
      <c r="CO138" s="78"/>
      <c r="CP138" s="78"/>
      <c r="CQ138" s="78"/>
      <c r="CR138" s="78"/>
      <c r="CS138" s="78"/>
      <c r="CT138" s="78"/>
      <c r="CU138" s="78"/>
      <c r="CV138" s="78"/>
      <c r="CW138" s="78"/>
      <c r="CX138" s="78"/>
      <c r="CY138" s="78"/>
      <c r="CZ138" s="78"/>
      <c r="DA138" s="78"/>
      <c r="DB138" s="78"/>
      <c r="DC138" s="78"/>
      <c r="DD138" s="78"/>
      <c r="DE138" s="78"/>
      <c r="DF138" s="78"/>
      <c r="DG138" s="78"/>
      <c r="DH138" s="78"/>
      <c r="DI138" s="78"/>
      <c r="DJ138" s="78"/>
      <c r="DK138" s="78"/>
      <c r="DL138" s="78"/>
      <c r="DM138" s="78"/>
      <c r="DN138" s="78"/>
      <c r="DO138" s="78"/>
      <c r="DP138" s="78"/>
      <c r="DQ138" s="78"/>
      <c r="DR138" s="78"/>
      <c r="DS138" s="78"/>
      <c r="DT138" s="78"/>
      <c r="DU138" s="78"/>
      <c r="DV138" s="78"/>
      <c r="DW138" s="78"/>
      <c r="DX138" s="78"/>
      <c r="DY138" s="78"/>
      <c r="DZ138" s="78"/>
      <c r="EA138" s="78"/>
      <c r="EB138" s="78"/>
      <c r="EC138" s="78"/>
      <c r="ED138" s="78"/>
      <c r="EE138" s="78"/>
      <c r="EF138" s="78"/>
      <c r="EG138" s="78"/>
      <c r="EH138" s="78"/>
      <c r="EI138" s="78"/>
      <c r="EJ138" s="78"/>
      <c r="EK138" s="78"/>
      <c r="EL138" s="78"/>
      <c r="EM138" s="78"/>
      <c r="EN138" s="78"/>
      <c r="EO138" s="78"/>
      <c r="EP138" s="78"/>
      <c r="EQ138" s="78"/>
      <c r="ER138" s="78"/>
      <c r="ES138" s="78"/>
      <c r="ET138" s="78"/>
      <c r="EU138" s="78"/>
      <c r="EV138" s="78"/>
      <c r="EW138" s="78"/>
      <c r="EX138" s="78"/>
      <c r="EY138" s="78"/>
      <c r="EZ138" s="78"/>
      <c r="FA138" s="78"/>
      <c r="FB138" s="78"/>
      <c r="FC138" s="78"/>
      <c r="FD138" s="78"/>
      <c r="FE138" s="78"/>
      <c r="FF138" s="78"/>
      <c r="FG138" s="78"/>
      <c r="FH138" s="78"/>
      <c r="FI138" s="78"/>
      <c r="FJ138" s="78"/>
      <c r="FK138" s="78"/>
      <c r="FL138" s="78"/>
      <c r="FM138" s="78"/>
      <c r="FN138" s="78"/>
      <c r="FO138" s="78"/>
      <c r="FP138" s="78"/>
      <c r="FQ138" s="78"/>
      <c r="FR138" s="78"/>
      <c r="FS138" s="78"/>
      <c r="FT138" s="78"/>
      <c r="FU138" s="78"/>
      <c r="FV138" s="78"/>
      <c r="FW138" s="78"/>
      <c r="FX138" s="78">
        <v>3.6203842610120773E-3</v>
      </c>
      <c r="FY138" s="78">
        <v>4</v>
      </c>
      <c r="FZ138" s="78">
        <v>0</v>
      </c>
    </row>
    <row r="139" spans="1:182" x14ac:dyDescent="0.2">
      <c r="A139" t="s">
        <v>186</v>
      </c>
      <c r="B139" t="s">
        <v>245</v>
      </c>
      <c r="C139" t="s">
        <v>2</v>
      </c>
      <c r="D139" t="s">
        <v>203</v>
      </c>
      <c r="E139" t="s">
        <v>238</v>
      </c>
      <c r="F139" t="s">
        <v>180</v>
      </c>
      <c r="G139" t="s">
        <v>1</v>
      </c>
      <c r="H139" s="78">
        <v>32</v>
      </c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78"/>
      <c r="CK139" s="78"/>
      <c r="CL139" s="78"/>
      <c r="CM139" s="78"/>
      <c r="CN139" s="78"/>
      <c r="CO139" s="78"/>
      <c r="CP139" s="78"/>
      <c r="CQ139" s="78"/>
      <c r="CR139" s="78"/>
      <c r="CS139" s="78"/>
      <c r="CT139" s="78"/>
      <c r="CU139" s="78"/>
      <c r="CV139" s="78"/>
      <c r="CW139" s="78"/>
      <c r="CX139" s="78"/>
      <c r="CY139" s="78"/>
      <c r="CZ139" s="78"/>
      <c r="DA139" s="78"/>
      <c r="DB139" s="78"/>
      <c r="DC139" s="78"/>
      <c r="DD139" s="78"/>
      <c r="DE139" s="78"/>
      <c r="DF139" s="78"/>
      <c r="DG139" s="78"/>
      <c r="DH139" s="78"/>
      <c r="DI139" s="78"/>
      <c r="DJ139" s="78"/>
      <c r="DK139" s="78"/>
      <c r="DL139" s="78"/>
      <c r="DM139" s="78"/>
      <c r="DN139" s="78"/>
      <c r="DO139" s="78"/>
      <c r="DP139" s="78"/>
      <c r="DQ139" s="78"/>
      <c r="DR139" s="78"/>
      <c r="DS139" s="78"/>
      <c r="DT139" s="78"/>
      <c r="DU139" s="78"/>
      <c r="DV139" s="78"/>
      <c r="DW139" s="78"/>
      <c r="DX139" s="78"/>
      <c r="DY139" s="78"/>
      <c r="DZ139" s="78"/>
      <c r="EA139" s="78"/>
      <c r="EB139" s="78"/>
      <c r="EC139" s="78"/>
      <c r="ED139" s="78"/>
      <c r="EE139" s="78"/>
      <c r="EF139" s="78"/>
      <c r="EG139" s="78"/>
      <c r="EH139" s="78"/>
      <c r="EI139" s="78"/>
      <c r="EJ139" s="78"/>
      <c r="EK139" s="78"/>
      <c r="EL139" s="78"/>
      <c r="EM139" s="78"/>
      <c r="EN139" s="78"/>
      <c r="EO139" s="78"/>
      <c r="EP139" s="78"/>
      <c r="EQ139" s="78"/>
      <c r="ER139" s="78"/>
      <c r="ES139" s="78"/>
      <c r="ET139" s="78"/>
      <c r="EU139" s="78"/>
      <c r="EV139" s="78"/>
      <c r="EW139" s="78"/>
      <c r="EX139" s="78"/>
      <c r="EY139" s="78"/>
      <c r="EZ139" s="78"/>
      <c r="FA139" s="78"/>
      <c r="FB139" s="78"/>
      <c r="FC139" s="78"/>
      <c r="FD139" s="78"/>
      <c r="FE139" s="78"/>
      <c r="FF139" s="78"/>
      <c r="FG139" s="78"/>
      <c r="FH139" s="78"/>
      <c r="FI139" s="78"/>
      <c r="FJ139" s="78"/>
      <c r="FK139" s="78"/>
      <c r="FL139" s="78"/>
      <c r="FM139" s="78"/>
      <c r="FN139" s="78"/>
      <c r="FO139" s="78"/>
      <c r="FP139" s="78"/>
      <c r="FQ139" s="78"/>
      <c r="FR139" s="78"/>
      <c r="FS139" s="78"/>
      <c r="FT139" s="78"/>
      <c r="FU139" s="78"/>
      <c r="FV139" s="78"/>
      <c r="FW139" s="78"/>
      <c r="FX139" s="78">
        <v>1.8213248113170266E-3</v>
      </c>
      <c r="FY139" s="78">
        <v>1</v>
      </c>
      <c r="FZ139" s="78">
        <v>0</v>
      </c>
    </row>
    <row r="140" spans="1:182" x14ac:dyDescent="0.2">
      <c r="A140" t="s">
        <v>186</v>
      </c>
      <c r="B140" t="s">
        <v>245</v>
      </c>
      <c r="C140" t="s">
        <v>2</v>
      </c>
      <c r="D140" t="s">
        <v>203</v>
      </c>
      <c r="E140" t="s">
        <v>238</v>
      </c>
      <c r="F140" t="s">
        <v>181</v>
      </c>
      <c r="G140" t="s">
        <v>1</v>
      </c>
      <c r="H140" s="78">
        <v>8</v>
      </c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  <c r="CF140" s="78"/>
      <c r="CG140" s="78"/>
      <c r="CH140" s="78"/>
      <c r="CI140" s="78"/>
      <c r="CJ140" s="78"/>
      <c r="CK140" s="78"/>
      <c r="CL140" s="78"/>
      <c r="CM140" s="78"/>
      <c r="CN140" s="78"/>
      <c r="CO140" s="78"/>
      <c r="CP140" s="78"/>
      <c r="CQ140" s="78"/>
      <c r="CR140" s="78"/>
      <c r="CS140" s="78"/>
      <c r="CT140" s="78"/>
      <c r="CU140" s="78"/>
      <c r="CV140" s="78"/>
      <c r="CW140" s="78"/>
      <c r="CX140" s="78"/>
      <c r="CY140" s="78"/>
      <c r="CZ140" s="78"/>
      <c r="DA140" s="78"/>
      <c r="DB140" s="78"/>
      <c r="DC140" s="78"/>
      <c r="DD140" s="78"/>
      <c r="DE140" s="78"/>
      <c r="DF140" s="78"/>
      <c r="DG140" s="78"/>
      <c r="DH140" s="78"/>
      <c r="DI140" s="78"/>
      <c r="DJ140" s="78"/>
      <c r="DK140" s="78"/>
      <c r="DL140" s="78"/>
      <c r="DM140" s="78"/>
      <c r="DN140" s="78"/>
      <c r="DO140" s="78"/>
      <c r="DP140" s="78"/>
      <c r="DQ140" s="78"/>
      <c r="DR140" s="78"/>
      <c r="DS140" s="78"/>
      <c r="DT140" s="78"/>
      <c r="DU140" s="78"/>
      <c r="DV140" s="78"/>
      <c r="DW140" s="78"/>
      <c r="DX140" s="78"/>
      <c r="DY140" s="78"/>
      <c r="DZ140" s="78"/>
      <c r="EA140" s="78"/>
      <c r="EB140" s="78"/>
      <c r="EC140" s="78"/>
      <c r="ED140" s="78"/>
      <c r="EE140" s="78"/>
      <c r="EF140" s="78"/>
      <c r="EG140" s="78"/>
      <c r="EH140" s="78"/>
      <c r="EI140" s="78"/>
      <c r="EJ140" s="78"/>
      <c r="EK140" s="78"/>
      <c r="EL140" s="78"/>
      <c r="EM140" s="78"/>
      <c r="EN140" s="78"/>
      <c r="EO140" s="78"/>
      <c r="EP140" s="78"/>
      <c r="EQ140" s="78"/>
      <c r="ER140" s="78"/>
      <c r="ES140" s="78"/>
      <c r="ET140" s="78"/>
      <c r="EU140" s="78"/>
      <c r="EV140" s="78"/>
      <c r="EW140" s="78"/>
      <c r="EX140" s="78"/>
      <c r="EY140" s="78"/>
      <c r="EZ140" s="78"/>
      <c r="FA140" s="78"/>
      <c r="FB140" s="78"/>
      <c r="FC140" s="78"/>
      <c r="FD140" s="78"/>
      <c r="FE140" s="78"/>
      <c r="FF140" s="78"/>
      <c r="FG140" s="78"/>
      <c r="FH140" s="78"/>
      <c r="FI140" s="78"/>
      <c r="FJ140" s="78"/>
      <c r="FK140" s="78"/>
      <c r="FL140" s="78"/>
      <c r="FM140" s="78"/>
      <c r="FN140" s="78"/>
      <c r="FO140" s="78"/>
      <c r="FP140" s="78"/>
      <c r="FQ140" s="78"/>
      <c r="FR140" s="78"/>
      <c r="FS140" s="78"/>
      <c r="FT140" s="78"/>
      <c r="FU140" s="78"/>
      <c r="FV140" s="78"/>
      <c r="FW140" s="78"/>
      <c r="FX140" s="78">
        <v>4.553311737254262E-4</v>
      </c>
      <c r="FY140" s="78">
        <v>0</v>
      </c>
      <c r="FZ140" s="78">
        <v>0</v>
      </c>
    </row>
    <row r="141" spans="1:182" x14ac:dyDescent="0.2">
      <c r="A141" t="s">
        <v>186</v>
      </c>
      <c r="B141" t="s">
        <v>245</v>
      </c>
      <c r="C141" t="s">
        <v>2</v>
      </c>
      <c r="D141" t="s">
        <v>203</v>
      </c>
      <c r="E141" t="s">
        <v>238</v>
      </c>
      <c r="F141" t="s">
        <v>182</v>
      </c>
      <c r="G141" t="s">
        <v>1</v>
      </c>
      <c r="H141" s="78">
        <v>328</v>
      </c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8"/>
      <c r="CT141" s="78"/>
      <c r="CU141" s="78"/>
      <c r="CV141" s="78"/>
      <c r="CW141" s="78"/>
      <c r="CX141" s="78"/>
      <c r="CY141" s="78"/>
      <c r="CZ141" s="78"/>
      <c r="DA141" s="78"/>
      <c r="DB141" s="78"/>
      <c r="DC141" s="78"/>
      <c r="DD141" s="78"/>
      <c r="DE141" s="78"/>
      <c r="DF141" s="78"/>
      <c r="DG141" s="78"/>
      <c r="DH141" s="78"/>
      <c r="DI141" s="78"/>
      <c r="DJ141" s="78"/>
      <c r="DK141" s="78"/>
      <c r="DL141" s="78"/>
      <c r="DM141" s="78"/>
      <c r="DN141" s="78"/>
      <c r="DO141" s="78"/>
      <c r="DP141" s="78"/>
      <c r="DQ141" s="78"/>
      <c r="DR141" s="78"/>
      <c r="DS141" s="78"/>
      <c r="DT141" s="78"/>
      <c r="DU141" s="78"/>
      <c r="DV141" s="78"/>
      <c r="DW141" s="78"/>
      <c r="DX141" s="78"/>
      <c r="DY141" s="78"/>
      <c r="DZ141" s="78"/>
      <c r="EA141" s="78"/>
      <c r="EB141" s="78"/>
      <c r="EC141" s="78"/>
      <c r="ED141" s="78"/>
      <c r="EE141" s="78"/>
      <c r="EF141" s="78"/>
      <c r="EG141" s="78"/>
      <c r="EH141" s="78"/>
      <c r="EI141" s="78"/>
      <c r="EJ141" s="78"/>
      <c r="EK141" s="78"/>
      <c r="EL141" s="78"/>
      <c r="EM141" s="78"/>
      <c r="EN141" s="78"/>
      <c r="EO141" s="78"/>
      <c r="EP141" s="78"/>
      <c r="EQ141" s="78"/>
      <c r="ER141" s="78"/>
      <c r="ES141" s="78"/>
      <c r="ET141" s="78"/>
      <c r="EU141" s="78"/>
      <c r="EV141" s="78"/>
      <c r="EW141" s="78"/>
      <c r="EX141" s="78"/>
      <c r="EY141" s="78"/>
      <c r="EZ141" s="78"/>
      <c r="FA141" s="78"/>
      <c r="FB141" s="78"/>
      <c r="FC141" s="78"/>
      <c r="FD141" s="78"/>
      <c r="FE141" s="78"/>
      <c r="FF141" s="78"/>
      <c r="FG141" s="78"/>
      <c r="FH141" s="78"/>
      <c r="FI141" s="78"/>
      <c r="FJ141" s="78"/>
      <c r="FK141" s="78"/>
      <c r="FL141" s="78"/>
      <c r="FM141" s="78"/>
      <c r="FN141" s="78"/>
      <c r="FO141" s="78"/>
      <c r="FP141" s="78"/>
      <c r="FQ141" s="78"/>
      <c r="FR141" s="78"/>
      <c r="FS141" s="78"/>
      <c r="FT141" s="78"/>
      <c r="FU141" s="78"/>
      <c r="FV141" s="78"/>
      <c r="FW141" s="78"/>
      <c r="FX141" s="78">
        <v>2.0801609382033348E-2</v>
      </c>
      <c r="FY141" s="78">
        <v>17</v>
      </c>
      <c r="FZ141" s="78">
        <v>0</v>
      </c>
    </row>
    <row r="142" spans="1:182" x14ac:dyDescent="0.2">
      <c r="A142" t="s">
        <v>186</v>
      </c>
      <c r="B142" t="s">
        <v>245</v>
      </c>
      <c r="C142" t="s">
        <v>2</v>
      </c>
      <c r="D142" t="s">
        <v>203</v>
      </c>
      <c r="E142" t="s">
        <v>238</v>
      </c>
      <c r="F142" t="s">
        <v>183</v>
      </c>
      <c r="G142" t="s">
        <v>1</v>
      </c>
      <c r="H142" s="78">
        <v>450</v>
      </c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  <c r="CF142" s="78"/>
      <c r="CG142" s="78"/>
      <c r="CH142" s="78"/>
      <c r="CI142" s="78"/>
      <c r="CJ142" s="78"/>
      <c r="CK142" s="78"/>
      <c r="CL142" s="78"/>
      <c r="CM142" s="78"/>
      <c r="CN142" s="78"/>
      <c r="CO142" s="78"/>
      <c r="CP142" s="78"/>
      <c r="CQ142" s="78"/>
      <c r="CR142" s="78"/>
      <c r="CS142" s="78"/>
      <c r="CT142" s="78"/>
      <c r="CU142" s="78"/>
      <c r="CV142" s="78"/>
      <c r="CW142" s="78"/>
      <c r="CX142" s="78"/>
      <c r="CY142" s="78"/>
      <c r="CZ142" s="78"/>
      <c r="DA142" s="78"/>
      <c r="DB142" s="78"/>
      <c r="DC142" s="78"/>
      <c r="DD142" s="78"/>
      <c r="DE142" s="78"/>
      <c r="DF142" s="78"/>
      <c r="DG142" s="78"/>
      <c r="DH142" s="78"/>
      <c r="DI142" s="78"/>
      <c r="DJ142" s="78"/>
      <c r="DK142" s="78"/>
      <c r="DL142" s="78"/>
      <c r="DM142" s="78"/>
      <c r="DN142" s="78"/>
      <c r="DO142" s="78"/>
      <c r="DP142" s="78"/>
      <c r="DQ142" s="78"/>
      <c r="DR142" s="78"/>
      <c r="DS142" s="78"/>
      <c r="DT142" s="78"/>
      <c r="DU142" s="78"/>
      <c r="DV142" s="78"/>
      <c r="DW142" s="78"/>
      <c r="DX142" s="78"/>
      <c r="DY142" s="78"/>
      <c r="DZ142" s="78"/>
      <c r="EA142" s="78"/>
      <c r="EB142" s="78"/>
      <c r="EC142" s="78"/>
      <c r="ED142" s="78"/>
      <c r="EE142" s="78"/>
      <c r="EF142" s="78"/>
      <c r="EG142" s="78"/>
      <c r="EH142" s="78"/>
      <c r="EI142" s="78"/>
      <c r="EJ142" s="78"/>
      <c r="EK142" s="78"/>
      <c r="EL142" s="78"/>
      <c r="EM142" s="78"/>
      <c r="EN142" s="78"/>
      <c r="EO142" s="78"/>
      <c r="EP142" s="78"/>
      <c r="EQ142" s="78"/>
      <c r="ER142" s="78"/>
      <c r="ES142" s="78"/>
      <c r="ET142" s="78"/>
      <c r="EU142" s="78"/>
      <c r="EV142" s="78"/>
      <c r="EW142" s="78"/>
      <c r="EX142" s="78"/>
      <c r="EY142" s="78"/>
      <c r="EZ142" s="78"/>
      <c r="FA142" s="78"/>
      <c r="FB142" s="78"/>
      <c r="FC142" s="78"/>
      <c r="FD142" s="78"/>
      <c r="FE142" s="78"/>
      <c r="FF142" s="78"/>
      <c r="FG142" s="78"/>
      <c r="FH142" s="78"/>
      <c r="FI142" s="78"/>
      <c r="FJ142" s="78"/>
      <c r="FK142" s="78"/>
      <c r="FL142" s="78"/>
      <c r="FM142" s="78"/>
      <c r="FN142" s="78"/>
      <c r="FO142" s="78"/>
      <c r="FP142" s="78"/>
      <c r="FQ142" s="78"/>
      <c r="FR142" s="78"/>
      <c r="FS142" s="78"/>
      <c r="FT142" s="78"/>
      <c r="FU142" s="78"/>
      <c r="FV142" s="78"/>
      <c r="FW142" s="78"/>
      <c r="FX142" s="78">
        <v>2.8529906645417213E-2</v>
      </c>
      <c r="FY142" s="78">
        <v>5</v>
      </c>
      <c r="FZ142" s="78">
        <v>0</v>
      </c>
    </row>
    <row r="143" spans="1:182" x14ac:dyDescent="0.2">
      <c r="A143" t="s">
        <v>186</v>
      </c>
      <c r="B143" t="s">
        <v>245</v>
      </c>
      <c r="C143" t="s">
        <v>2</v>
      </c>
      <c r="D143" t="s">
        <v>203</v>
      </c>
      <c r="E143" t="s">
        <v>238</v>
      </c>
      <c r="F143" t="s">
        <v>184</v>
      </c>
      <c r="G143" t="s">
        <v>1</v>
      </c>
      <c r="H143" s="78">
        <v>117</v>
      </c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8"/>
      <c r="CN143" s="78"/>
      <c r="CO143" s="78"/>
      <c r="CP143" s="78"/>
      <c r="CQ143" s="78"/>
      <c r="CR143" s="78"/>
      <c r="CS143" s="78"/>
      <c r="CT143" s="78"/>
      <c r="CU143" s="78"/>
      <c r="CV143" s="78"/>
      <c r="CW143" s="78"/>
      <c r="CX143" s="78"/>
      <c r="CY143" s="78"/>
      <c r="CZ143" s="78"/>
      <c r="DA143" s="78"/>
      <c r="DB143" s="78"/>
      <c r="DC143" s="78"/>
      <c r="DD143" s="78"/>
      <c r="DE143" s="78"/>
      <c r="DF143" s="78"/>
      <c r="DG143" s="78"/>
      <c r="DH143" s="78"/>
      <c r="DI143" s="78"/>
      <c r="DJ143" s="78"/>
      <c r="DK143" s="78"/>
      <c r="DL143" s="78"/>
      <c r="DM143" s="78"/>
      <c r="DN143" s="78"/>
      <c r="DO143" s="78"/>
      <c r="DP143" s="78"/>
      <c r="DQ143" s="78"/>
      <c r="DR143" s="78"/>
      <c r="DS143" s="78"/>
      <c r="DT143" s="78"/>
      <c r="DU143" s="78"/>
      <c r="DV143" s="78"/>
      <c r="DW143" s="78"/>
      <c r="DX143" s="78"/>
      <c r="DY143" s="78"/>
      <c r="DZ143" s="78"/>
      <c r="EA143" s="78"/>
      <c r="EB143" s="78"/>
      <c r="EC143" s="78"/>
      <c r="ED143" s="78"/>
      <c r="EE143" s="78"/>
      <c r="EF143" s="78"/>
      <c r="EG143" s="78"/>
      <c r="EH143" s="78"/>
      <c r="EI143" s="78"/>
      <c r="EJ143" s="78"/>
      <c r="EK143" s="78"/>
      <c r="EL143" s="78"/>
      <c r="EM143" s="78"/>
      <c r="EN143" s="78"/>
      <c r="EO143" s="78"/>
      <c r="EP143" s="78"/>
      <c r="EQ143" s="78"/>
      <c r="ER143" s="78"/>
      <c r="ES143" s="78"/>
      <c r="ET143" s="78"/>
      <c r="EU143" s="78"/>
      <c r="EV143" s="78"/>
      <c r="EW143" s="78"/>
      <c r="EX143" s="78"/>
      <c r="EY143" s="78"/>
      <c r="EZ143" s="78"/>
      <c r="FA143" s="78"/>
      <c r="FB143" s="78"/>
      <c r="FC143" s="78"/>
      <c r="FD143" s="78"/>
      <c r="FE143" s="78"/>
      <c r="FF143" s="78"/>
      <c r="FG143" s="78"/>
      <c r="FH143" s="78"/>
      <c r="FI143" s="78"/>
      <c r="FJ143" s="78"/>
      <c r="FK143" s="78"/>
      <c r="FL143" s="78"/>
      <c r="FM143" s="78"/>
      <c r="FN143" s="78"/>
      <c r="FO143" s="78"/>
      <c r="FP143" s="78"/>
      <c r="FQ143" s="78"/>
      <c r="FR143" s="78"/>
      <c r="FS143" s="78"/>
      <c r="FT143" s="78"/>
      <c r="FU143" s="78"/>
      <c r="FV143" s="78"/>
      <c r="FW143" s="78"/>
      <c r="FX143" s="78">
        <v>7.2192610241472721E-3</v>
      </c>
      <c r="FY143" s="78">
        <v>5</v>
      </c>
      <c r="FZ143" s="78">
        <v>0</v>
      </c>
    </row>
    <row r="144" spans="1:182" x14ac:dyDescent="0.2">
      <c r="A144" t="s">
        <v>186</v>
      </c>
      <c r="B144" t="s">
        <v>245</v>
      </c>
      <c r="C144" t="s">
        <v>2</v>
      </c>
      <c r="D144" t="s">
        <v>203</v>
      </c>
      <c r="E144" t="s">
        <v>238</v>
      </c>
      <c r="F144" t="s">
        <v>185</v>
      </c>
      <c r="G144" t="s">
        <v>1</v>
      </c>
      <c r="H144" s="78">
        <v>25</v>
      </c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>
        <v>1.4297689776867628E-3</v>
      </c>
      <c r="FY144" s="78">
        <v>2</v>
      </c>
      <c r="FZ144" s="78">
        <v>0</v>
      </c>
    </row>
    <row r="145" spans="1:182" x14ac:dyDescent="0.2">
      <c r="A145" t="s">
        <v>186</v>
      </c>
      <c r="B145" t="s">
        <v>245</v>
      </c>
      <c r="C145" t="s">
        <v>2</v>
      </c>
      <c r="D145" t="s">
        <v>203</v>
      </c>
      <c r="E145" t="s">
        <v>239</v>
      </c>
      <c r="F145" t="s">
        <v>1</v>
      </c>
      <c r="G145" t="s">
        <v>198</v>
      </c>
      <c r="H145" s="78">
        <v>3867</v>
      </c>
      <c r="I145" s="78">
        <v>4.0725359916687012</v>
      </c>
      <c r="J145" s="78">
        <v>4.2639551162719727</v>
      </c>
      <c r="K145" s="78">
        <v>4.0129575729370117</v>
      </c>
      <c r="L145" s="78">
        <v>3.5206305980682373</v>
      </c>
      <c r="M145" s="78">
        <v>3.4845614433288574</v>
      </c>
      <c r="N145" s="78">
        <v>3.1972155570983887</v>
      </c>
      <c r="O145" s="78">
        <v>3.5388393402099609</v>
      </c>
      <c r="P145" s="78">
        <v>4.361900806427002</v>
      </c>
      <c r="Q145" s="78">
        <v>4.0317955017089844</v>
      </c>
      <c r="R145" s="78">
        <v>3.8766484260559082</v>
      </c>
      <c r="S145" s="78">
        <v>3.6736273765563965</v>
      </c>
      <c r="T145" s="78">
        <v>3.6397595405578613</v>
      </c>
      <c r="U145" s="78">
        <v>3.2393841743469238</v>
      </c>
      <c r="V145" s="78">
        <v>3.3566687107086182</v>
      </c>
      <c r="W145" s="78">
        <v>3.7261149883270264</v>
      </c>
      <c r="X145" s="78">
        <v>3.7142767906188965</v>
      </c>
      <c r="Y145" s="78">
        <v>3.8405680656433105</v>
      </c>
      <c r="Z145" s="78">
        <v>5.3193526268005371</v>
      </c>
      <c r="AA145" s="78">
        <v>5.0712594985961914</v>
      </c>
      <c r="AB145" s="78">
        <v>5.1889443397521973</v>
      </c>
      <c r="AC145" s="78">
        <v>5.8884243965148926</v>
      </c>
      <c r="AD145" s="78">
        <v>5.5313458442687988</v>
      </c>
      <c r="AE145" s="78">
        <v>4.562624454498291</v>
      </c>
      <c r="AF145" s="78">
        <v>4.4891724586486816</v>
      </c>
      <c r="AG145" s="78">
        <v>-2.0365676879882813</v>
      </c>
      <c r="AH145" s="78">
        <v>-3.0259814262390137</v>
      </c>
      <c r="AI145" s="78">
        <v>-2.7371609210968018</v>
      </c>
      <c r="AJ145" s="78">
        <v>-3.2364778518676758</v>
      </c>
      <c r="AK145" s="78">
        <v>-2.2491095066070557</v>
      </c>
      <c r="AL145" s="78">
        <v>-1.659287691116333</v>
      </c>
      <c r="AM145" s="78">
        <v>-1.128318190574646</v>
      </c>
      <c r="AN145" s="78">
        <v>-0.74723798036575317</v>
      </c>
      <c r="AO145" s="78">
        <v>-0.54064172506332397</v>
      </c>
      <c r="AP145" s="78">
        <v>0.13746438920497894</v>
      </c>
      <c r="AQ145" s="78">
        <v>-0.25471627712249756</v>
      </c>
      <c r="AR145" s="78">
        <v>-0.10998775064945221</v>
      </c>
      <c r="AS145" s="78">
        <v>-0.558860182762146</v>
      </c>
      <c r="AT145" s="78">
        <v>-0.25303643941879272</v>
      </c>
      <c r="AU145" s="78">
        <v>0.1914500892162323</v>
      </c>
      <c r="AV145" s="78">
        <v>0.51598107814788818</v>
      </c>
      <c r="AW145" s="78">
        <v>0.47548788785934448</v>
      </c>
      <c r="AX145" s="78">
        <v>0.75391143560409546</v>
      </c>
      <c r="AY145" s="78">
        <v>-0.32907336950302124</v>
      </c>
      <c r="AZ145" s="78">
        <v>-0.29263043403625488</v>
      </c>
      <c r="BA145" s="78">
        <v>9.6514284610748291E-2</v>
      </c>
      <c r="BB145" s="78">
        <v>0.83525550365447998</v>
      </c>
      <c r="BC145" s="78">
        <v>0.2116447389125824</v>
      </c>
      <c r="BD145" s="78">
        <v>0.31724873185157776</v>
      </c>
      <c r="BE145" s="78">
        <v>-1.4438987970352173</v>
      </c>
      <c r="BF145" s="78">
        <v>-2.3202986717224121</v>
      </c>
      <c r="BG145" s="78">
        <v>-2.055821418762207</v>
      </c>
      <c r="BH145" s="78">
        <v>-2.5947296619415283</v>
      </c>
      <c r="BI145" s="78">
        <v>-1.7466756105422974</v>
      </c>
      <c r="BJ145" s="78">
        <v>-1.2522280216217041</v>
      </c>
      <c r="BK145" s="78">
        <v>-0.82245731353759766</v>
      </c>
      <c r="BL145" s="78">
        <v>-0.48189079761505127</v>
      </c>
      <c r="BM145" s="78">
        <v>-0.2570265531539917</v>
      </c>
      <c r="BN145" s="78">
        <v>0.41788536310195923</v>
      </c>
      <c r="BO145" s="78">
        <v>1.5800626948475838E-2</v>
      </c>
      <c r="BP145" s="78">
        <v>0.1796686202287674</v>
      </c>
      <c r="BQ145" s="78">
        <v>-0.26550823450088501</v>
      </c>
      <c r="BR145" s="78">
        <v>3.8294550031423569E-2</v>
      </c>
      <c r="BS145" s="78">
        <v>0.46685326099395752</v>
      </c>
      <c r="BT145" s="78">
        <v>0.76840007305145264</v>
      </c>
      <c r="BU145" s="78">
        <v>0.73140978813171387</v>
      </c>
      <c r="BV145" s="78">
        <v>1.0807154178619385</v>
      </c>
      <c r="BW145" s="78">
        <v>4.4696509838104248E-2</v>
      </c>
      <c r="BX145" s="78">
        <v>7.8074023127555847E-2</v>
      </c>
      <c r="BY145" s="78">
        <v>0.4977327287197113</v>
      </c>
      <c r="BZ145" s="78">
        <v>1.1987274885177612</v>
      </c>
      <c r="CA145" s="78">
        <v>0.57349443435668945</v>
      </c>
      <c r="CB145" s="78">
        <v>0.72067844867706299</v>
      </c>
      <c r="CC145" s="78">
        <v>-1.0334182977676392</v>
      </c>
      <c r="CD145" s="78">
        <v>-1.8315449953079224</v>
      </c>
      <c r="CE145" s="78">
        <v>-1.5839278697967529</v>
      </c>
      <c r="CF145" s="78">
        <v>-2.1502566337585449</v>
      </c>
      <c r="CG145" s="78">
        <v>-1.3986914157867432</v>
      </c>
      <c r="CH145" s="78">
        <v>-0.97029966115951538</v>
      </c>
      <c r="CI145" s="78">
        <v>-0.61061900854110718</v>
      </c>
      <c r="CJ145" s="78">
        <v>-0.29811215400695801</v>
      </c>
      <c r="CK145" s="78">
        <v>-6.0595575720071793E-2</v>
      </c>
      <c r="CL145" s="78">
        <v>0.61210405826568604</v>
      </c>
      <c r="CM145" s="78">
        <v>0.20315980911254883</v>
      </c>
      <c r="CN145" s="78">
        <v>0.38028374314308167</v>
      </c>
      <c r="CO145" s="78">
        <v>-6.2333580106496811E-2</v>
      </c>
      <c r="CP145" s="78">
        <v>0.24006950855255127</v>
      </c>
      <c r="CQ145" s="78">
        <v>0.6575966477394104</v>
      </c>
      <c r="CR145" s="78">
        <v>0.94322472810745239</v>
      </c>
      <c r="CS145" s="78">
        <v>0.90866053104400635</v>
      </c>
      <c r="CT145" s="78">
        <v>1.3070589303970337</v>
      </c>
      <c r="CU145" s="78">
        <v>0.30356839299201965</v>
      </c>
      <c r="CV145" s="78">
        <v>0.33482280373573303</v>
      </c>
      <c r="CW145" s="78">
        <v>0.775615394115448</v>
      </c>
      <c r="CX145" s="78">
        <v>1.4504669904708862</v>
      </c>
      <c r="CY145" s="78">
        <v>0.82411038875579834</v>
      </c>
      <c r="CZ145" s="78">
        <v>1.000092625617981</v>
      </c>
      <c r="DA145" s="78">
        <v>-0.62293773889541626</v>
      </c>
      <c r="DB145" s="78">
        <v>-1.3427913188934326</v>
      </c>
      <c r="DC145" s="78">
        <v>-1.1120342016220093</v>
      </c>
      <c r="DD145" s="78">
        <v>-1.7057837247848511</v>
      </c>
      <c r="DE145" s="78">
        <v>-1.050707221031189</v>
      </c>
      <c r="DF145" s="78">
        <v>-0.68837136030197144</v>
      </c>
      <c r="DG145" s="78">
        <v>-0.39878073334693909</v>
      </c>
      <c r="DH145" s="78">
        <v>-0.11433349549770355</v>
      </c>
      <c r="DI145" s="78">
        <v>0.13583540916442871</v>
      </c>
      <c r="DJ145" s="78">
        <v>0.80632275342941284</v>
      </c>
      <c r="DK145" s="78">
        <v>0.39051899313926697</v>
      </c>
      <c r="DL145" s="78">
        <v>0.58089888095855713</v>
      </c>
      <c r="DM145" s="78">
        <v>0.14084106683731079</v>
      </c>
      <c r="DN145" s="78">
        <v>0.44184446334838867</v>
      </c>
      <c r="DO145" s="78">
        <v>0.84834003448486328</v>
      </c>
      <c r="DP145" s="78">
        <v>1.1180493831634521</v>
      </c>
      <c r="DQ145" s="78">
        <v>1.0859112739562988</v>
      </c>
      <c r="DR145" s="78">
        <v>1.5334024429321289</v>
      </c>
      <c r="DS145" s="78">
        <v>0.56244027614593506</v>
      </c>
      <c r="DT145" s="78">
        <v>0.59157156944274902</v>
      </c>
      <c r="DU145" s="78">
        <v>1.0534980297088623</v>
      </c>
      <c r="DV145" s="78">
        <v>1.7022064924240112</v>
      </c>
      <c r="DW145" s="78">
        <v>1.0747263431549072</v>
      </c>
      <c r="DX145" s="78">
        <v>1.2795068025588989</v>
      </c>
      <c r="DY145" s="78">
        <v>-3.026900626718998E-2</v>
      </c>
      <c r="DZ145" s="78">
        <v>-0.63710856437683105</v>
      </c>
      <c r="EA145" s="78">
        <v>-0.43069469928741455</v>
      </c>
      <c r="EB145" s="78">
        <v>-1.0640354156494141</v>
      </c>
      <c r="EC145" s="78">
        <v>-0.54827332496643066</v>
      </c>
      <c r="ED145" s="78">
        <v>-0.28131166100502014</v>
      </c>
      <c r="EE145" s="78">
        <v>-9.2919871211051941E-2</v>
      </c>
      <c r="EF145" s="78">
        <v>0.15101370215415955</v>
      </c>
      <c r="EG145" s="78">
        <v>0.4194505512714386</v>
      </c>
      <c r="EH145" s="78">
        <v>1.0867437124252319</v>
      </c>
      <c r="EI145" s="78">
        <v>0.66103589534759521</v>
      </c>
      <c r="EJ145" s="78">
        <v>0.87055522203445435</v>
      </c>
      <c r="EK145" s="78">
        <v>0.43419301509857178</v>
      </c>
      <c r="EL145" s="78">
        <v>0.73317545652389526</v>
      </c>
      <c r="EM145" s="78">
        <v>1.1237431764602661</v>
      </c>
      <c r="EN145" s="78">
        <v>1.3704683780670166</v>
      </c>
      <c r="EO145" s="78">
        <v>1.341833233833313</v>
      </c>
      <c r="EP145" s="78">
        <v>1.8602064847946167</v>
      </c>
      <c r="EQ145" s="78">
        <v>0.93621015548706055</v>
      </c>
      <c r="ER145" s="78">
        <v>0.96227604150772095</v>
      </c>
      <c r="ES145" s="78">
        <v>1.4547165632247925</v>
      </c>
      <c r="ET145" s="78">
        <v>2.065678596496582</v>
      </c>
      <c r="EU145" s="78">
        <v>1.4365760087966919</v>
      </c>
      <c r="EV145" s="78">
        <v>1.6829365491867065</v>
      </c>
      <c r="EW145" s="78">
        <v>43.24542236328125</v>
      </c>
      <c r="EX145" s="78">
        <v>41.348705291748047</v>
      </c>
      <c r="EY145" s="78">
        <v>40.181201934814453</v>
      </c>
      <c r="EZ145" s="78">
        <v>39.620246887207031</v>
      </c>
      <c r="FA145" s="78">
        <v>38.769065856933594</v>
      </c>
      <c r="FB145" s="78">
        <v>38.58489990234375</v>
      </c>
      <c r="FC145" s="78">
        <v>37.803508758544922</v>
      </c>
      <c r="FD145" s="78">
        <v>37.231613159179688</v>
      </c>
      <c r="FE145" s="78">
        <v>41.050888061523438</v>
      </c>
      <c r="FF145" s="78">
        <v>45.787151336669922</v>
      </c>
      <c r="FG145" s="78">
        <v>48.845203399658203</v>
      </c>
      <c r="FH145" s="78">
        <v>50.956760406494141</v>
      </c>
      <c r="FI145" s="78">
        <v>53.213020324707031</v>
      </c>
      <c r="FJ145" s="78">
        <v>54.368953704833984</v>
      </c>
      <c r="FK145" s="78">
        <v>55.072196960449219</v>
      </c>
      <c r="FL145" s="78">
        <v>55.288196563720703</v>
      </c>
      <c r="FM145" s="78">
        <v>54.797142028808594</v>
      </c>
      <c r="FN145" s="78">
        <v>52.751617431640625</v>
      </c>
      <c r="FO145" s="78">
        <v>50.308517456054688</v>
      </c>
      <c r="FP145" s="78">
        <v>48.201530456542969</v>
      </c>
      <c r="FQ145" s="78">
        <v>47.024261474609375</v>
      </c>
      <c r="FR145" s="78">
        <v>47.227798461914063</v>
      </c>
      <c r="FS145" s="78">
        <v>46.403331756591797</v>
      </c>
      <c r="FT145" s="78">
        <v>45.680686950683594</v>
      </c>
      <c r="FU145" s="78">
        <v>0.16488683223724365</v>
      </c>
      <c r="FV145" s="78">
        <v>0.23671728372573853</v>
      </c>
      <c r="FW145" s="78">
        <v>0.22586460411548615</v>
      </c>
      <c r="FX145" s="78">
        <v>0.23770125210285187</v>
      </c>
      <c r="FY145" s="78">
        <v>190</v>
      </c>
      <c r="FZ145" s="78">
        <v>1</v>
      </c>
    </row>
    <row r="146" spans="1:182" x14ac:dyDescent="0.2">
      <c r="A146" t="s">
        <v>186</v>
      </c>
      <c r="B146" t="s">
        <v>245</v>
      </c>
      <c r="C146" t="s">
        <v>2</v>
      </c>
      <c r="D146" t="s">
        <v>203</v>
      </c>
      <c r="E146" t="s">
        <v>239</v>
      </c>
      <c r="F146" t="s">
        <v>1</v>
      </c>
      <c r="G146" t="s">
        <v>200</v>
      </c>
      <c r="H146" s="78">
        <v>89</v>
      </c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  <c r="CF146" s="78"/>
      <c r="CG146" s="78"/>
      <c r="CH146" s="78"/>
      <c r="CI146" s="78"/>
      <c r="CJ146" s="78"/>
      <c r="CK146" s="78"/>
      <c r="CL146" s="78"/>
      <c r="CM146" s="78"/>
      <c r="CN146" s="78"/>
      <c r="CO146" s="78"/>
      <c r="CP146" s="78"/>
      <c r="CQ146" s="78"/>
      <c r="CR146" s="78"/>
      <c r="CS146" s="78"/>
      <c r="CT146" s="78"/>
      <c r="CU146" s="78"/>
      <c r="CV146" s="78"/>
      <c r="CW146" s="78"/>
      <c r="CX146" s="78"/>
      <c r="CY146" s="78"/>
      <c r="CZ146" s="78"/>
      <c r="DA146" s="78"/>
      <c r="DB146" s="78"/>
      <c r="DC146" s="78"/>
      <c r="DD146" s="78"/>
      <c r="DE146" s="78"/>
      <c r="DF146" s="78"/>
      <c r="DG146" s="78"/>
      <c r="DH146" s="78"/>
      <c r="DI146" s="78"/>
      <c r="DJ146" s="78"/>
      <c r="DK146" s="78"/>
      <c r="DL146" s="78"/>
      <c r="DM146" s="78"/>
      <c r="DN146" s="78"/>
      <c r="DO146" s="78"/>
      <c r="DP146" s="78"/>
      <c r="DQ146" s="78"/>
      <c r="DR146" s="78"/>
      <c r="DS146" s="78"/>
      <c r="DT146" s="78"/>
      <c r="DU146" s="78"/>
      <c r="DV146" s="78"/>
      <c r="DW146" s="78"/>
      <c r="DX146" s="78"/>
      <c r="DY146" s="78"/>
      <c r="DZ146" s="78"/>
      <c r="EA146" s="78"/>
      <c r="EB146" s="78"/>
      <c r="EC146" s="78"/>
      <c r="ED146" s="78"/>
      <c r="EE146" s="78"/>
      <c r="EF146" s="78"/>
      <c r="EG146" s="78"/>
      <c r="EH146" s="78"/>
      <c r="EI146" s="78"/>
      <c r="EJ146" s="78"/>
      <c r="EK146" s="78"/>
      <c r="EL146" s="78"/>
      <c r="EM146" s="78"/>
      <c r="EN146" s="78"/>
      <c r="EO146" s="78"/>
      <c r="EP146" s="78"/>
      <c r="EQ146" s="78"/>
      <c r="ER146" s="78"/>
      <c r="ES146" s="78"/>
      <c r="ET146" s="78"/>
      <c r="EU146" s="78"/>
      <c r="EV146" s="78"/>
      <c r="EW146" s="78"/>
      <c r="EX146" s="78"/>
      <c r="EY146" s="78"/>
      <c r="EZ146" s="78"/>
      <c r="FA146" s="78"/>
      <c r="FB146" s="78"/>
      <c r="FC146" s="78"/>
      <c r="FD146" s="78"/>
      <c r="FE146" s="78"/>
      <c r="FF146" s="78"/>
      <c r="FG146" s="78"/>
      <c r="FH146" s="78"/>
      <c r="FI146" s="78"/>
      <c r="FJ146" s="78"/>
      <c r="FK146" s="78"/>
      <c r="FL146" s="78"/>
      <c r="FM146" s="78"/>
      <c r="FN146" s="78"/>
      <c r="FO146" s="78"/>
      <c r="FP146" s="78"/>
      <c r="FQ146" s="78"/>
      <c r="FR146" s="78"/>
      <c r="FS146" s="78"/>
      <c r="FT146" s="78"/>
      <c r="FU146" s="78"/>
      <c r="FV146" s="78"/>
      <c r="FW146" s="78"/>
      <c r="FX146" s="78">
        <v>4.8108296468853951E-3</v>
      </c>
      <c r="FY146" s="78">
        <v>10</v>
      </c>
      <c r="FZ146" s="78">
        <v>0</v>
      </c>
    </row>
    <row r="147" spans="1:182" x14ac:dyDescent="0.2">
      <c r="A147" t="s">
        <v>186</v>
      </c>
      <c r="B147" t="s">
        <v>245</v>
      </c>
      <c r="C147" t="s">
        <v>2</v>
      </c>
      <c r="D147" t="s">
        <v>203</v>
      </c>
      <c r="E147" t="s">
        <v>239</v>
      </c>
      <c r="F147" t="s">
        <v>1</v>
      </c>
      <c r="G147" t="s">
        <v>1</v>
      </c>
      <c r="H147" s="78">
        <v>3956</v>
      </c>
      <c r="I147" s="78">
        <v>4.1277656555175781</v>
      </c>
      <c r="J147" s="78">
        <v>4.3069286346435547</v>
      </c>
      <c r="K147" s="78">
        <v>4.066561222076416</v>
      </c>
      <c r="L147" s="78">
        <v>3.5616350173950195</v>
      </c>
      <c r="M147" s="78">
        <v>3.5079913139343262</v>
      </c>
      <c r="N147" s="78">
        <v>3.2354357242584229</v>
      </c>
      <c r="O147" s="78">
        <v>3.5960607528686523</v>
      </c>
      <c r="P147" s="78">
        <v>4.4523477554321289</v>
      </c>
      <c r="Q147" s="78">
        <v>4.125464916229248</v>
      </c>
      <c r="R147" s="78">
        <v>3.989652156829834</v>
      </c>
      <c r="S147" s="78">
        <v>3.7534301280975342</v>
      </c>
      <c r="T147" s="78">
        <v>3.6954708099365234</v>
      </c>
      <c r="U147" s="78">
        <v>3.3018484115600586</v>
      </c>
      <c r="V147" s="78">
        <v>3.4158940315246582</v>
      </c>
      <c r="W147" s="78">
        <v>3.7965795993804932</v>
      </c>
      <c r="X147" s="78">
        <v>3.8046653270721436</v>
      </c>
      <c r="Y147" s="78">
        <v>3.9194412231445313</v>
      </c>
      <c r="Z147" s="78">
        <v>5.4362225532531738</v>
      </c>
      <c r="AA147" s="78">
        <v>5.176030158996582</v>
      </c>
      <c r="AB147" s="78">
        <v>5.274928092956543</v>
      </c>
      <c r="AC147" s="78">
        <v>5.9767446517944336</v>
      </c>
      <c r="AD147" s="78">
        <v>5.6503615379333496</v>
      </c>
      <c r="AE147" s="78">
        <v>4.6436443328857422</v>
      </c>
      <c r="AF147" s="78">
        <v>4.5699424743652344</v>
      </c>
      <c r="AG147" s="78">
        <v>-2.0605573654174805</v>
      </c>
      <c r="AH147" s="78">
        <v>-3.0683796405792236</v>
      </c>
      <c r="AI147" s="78">
        <v>-2.7738518714904785</v>
      </c>
      <c r="AJ147" s="78">
        <v>-3.2861888408660889</v>
      </c>
      <c r="AK147" s="78">
        <v>-2.2814748287200928</v>
      </c>
      <c r="AL147" s="78">
        <v>-1.6817604303359985</v>
      </c>
      <c r="AM147" s="78">
        <v>-1.1424776315689087</v>
      </c>
      <c r="AN147" s="78">
        <v>-0.75419110059738159</v>
      </c>
      <c r="AO147" s="78">
        <v>-0.54213464260101318</v>
      </c>
      <c r="AP147" s="78">
        <v>0.15145492553710938</v>
      </c>
      <c r="AQ147" s="78">
        <v>-0.25013425946235657</v>
      </c>
      <c r="AR147" s="78">
        <v>-0.10133583843708038</v>
      </c>
      <c r="AS147" s="78">
        <v>-0.56039649248123169</v>
      </c>
      <c r="AT147" s="78">
        <v>-0.24761216342449188</v>
      </c>
      <c r="AU147" s="78">
        <v>0.20648936927318573</v>
      </c>
      <c r="AV147" s="78">
        <v>0.53760218620300293</v>
      </c>
      <c r="AW147" s="78">
        <v>0.49631223082542419</v>
      </c>
      <c r="AX147" s="78">
        <v>0.78388035297393799</v>
      </c>
      <c r="AY147" s="78">
        <v>-0.3222162127494812</v>
      </c>
      <c r="AZ147" s="78">
        <v>-0.28505292534828186</v>
      </c>
      <c r="BA147" s="78">
        <v>0.11422620713710785</v>
      </c>
      <c r="BB147" s="78">
        <v>0.86851239204406738</v>
      </c>
      <c r="BC147" s="78">
        <v>0.23048640787601471</v>
      </c>
      <c r="BD147" s="78">
        <v>0.34012618660926819</v>
      </c>
      <c r="BE147" s="78">
        <v>-1.4677673578262329</v>
      </c>
      <c r="BF147" s="78">
        <v>-2.3625521659851074</v>
      </c>
      <c r="BG147" s="78">
        <v>-2.0923726558685303</v>
      </c>
      <c r="BH147" s="78">
        <v>-2.6443090438842773</v>
      </c>
      <c r="BI147" s="78">
        <v>-1.7789380550384521</v>
      </c>
      <c r="BJ147" s="78">
        <v>-1.2746174335479736</v>
      </c>
      <c r="BK147" s="78">
        <v>-0.83655422925949097</v>
      </c>
      <c r="BL147" s="78">
        <v>-0.48878955841064453</v>
      </c>
      <c r="BM147" s="78">
        <v>-0.25846141576766968</v>
      </c>
      <c r="BN147" s="78">
        <v>0.43193331360816956</v>
      </c>
      <c r="BO147" s="78">
        <v>2.043803408741951E-2</v>
      </c>
      <c r="BP147" s="78">
        <v>0.18837985396385193</v>
      </c>
      <c r="BQ147" s="78">
        <v>-0.26698446273803711</v>
      </c>
      <c r="BR147" s="78">
        <v>4.3778490275144577E-2</v>
      </c>
      <c r="BS147" s="78">
        <v>0.48194894194602966</v>
      </c>
      <c r="BT147" s="78">
        <v>0.79007291793823242</v>
      </c>
      <c r="BU147" s="78">
        <v>0.75228655338287354</v>
      </c>
      <c r="BV147" s="78">
        <v>1.1107512712478638</v>
      </c>
      <c r="BW147" s="78">
        <v>5.1630202680826187E-2</v>
      </c>
      <c r="BX147" s="78">
        <v>8.572746068239212E-2</v>
      </c>
      <c r="BY147" s="78">
        <v>0.51552683115005493</v>
      </c>
      <c r="BZ147" s="78">
        <v>1.2320587635040283</v>
      </c>
      <c r="CA147" s="78">
        <v>0.59241020679473877</v>
      </c>
      <c r="CB147" s="78">
        <v>0.74363851547241211</v>
      </c>
      <c r="CC147" s="78">
        <v>-1.0572026968002319</v>
      </c>
      <c r="CD147" s="78">
        <v>-1.8736984729766846</v>
      </c>
      <c r="CE147" s="78">
        <v>-1.6203824281692505</v>
      </c>
      <c r="CF147" s="78">
        <v>-2.1997451782226563</v>
      </c>
      <c r="CG147" s="78">
        <v>-1.4308825731277466</v>
      </c>
      <c r="CH147" s="78">
        <v>-0.99263137578964233</v>
      </c>
      <c r="CI147" s="78">
        <v>-0.624672532081604</v>
      </c>
      <c r="CJ147" s="78">
        <v>-0.30497327446937561</v>
      </c>
      <c r="CK147" s="78">
        <v>-6.1990201473236084E-2</v>
      </c>
      <c r="CL147" s="78">
        <v>0.62619179487228394</v>
      </c>
      <c r="CM147" s="78">
        <v>0.20783558487892151</v>
      </c>
      <c r="CN147" s="78">
        <v>0.38903605937957764</v>
      </c>
      <c r="CO147" s="78">
        <v>-6.3768208026885986E-2</v>
      </c>
      <c r="CP147" s="78">
        <v>0.24559476971626282</v>
      </c>
      <c r="CQ147" s="78">
        <v>0.67273139953613281</v>
      </c>
      <c r="CR147" s="78">
        <v>0.96493333578109741</v>
      </c>
      <c r="CS147" s="78">
        <v>0.92957359552383423</v>
      </c>
      <c r="CT147" s="78">
        <v>1.3371411561965942</v>
      </c>
      <c r="CU147" s="78">
        <v>0.310555100440979</v>
      </c>
      <c r="CV147" s="78">
        <v>0.3425288200378418</v>
      </c>
      <c r="CW147" s="78">
        <v>0.79346638917922974</v>
      </c>
      <c r="CX147" s="78">
        <v>1.4838498830795288</v>
      </c>
      <c r="CY147" s="78">
        <v>0.84307748079299927</v>
      </c>
      <c r="CZ147" s="78">
        <v>1.0231099128723145</v>
      </c>
      <c r="DA147" s="78">
        <v>-0.64663809537887573</v>
      </c>
      <c r="DB147" s="78">
        <v>-1.3848446607589722</v>
      </c>
      <c r="DC147" s="78">
        <v>-1.1483920812606812</v>
      </c>
      <c r="DD147" s="78">
        <v>-1.7551811933517456</v>
      </c>
      <c r="DE147" s="78">
        <v>-1.082827091217041</v>
      </c>
      <c r="DF147" s="78">
        <v>-0.71064531803131104</v>
      </c>
      <c r="DG147" s="78">
        <v>-0.41279086470603943</v>
      </c>
      <c r="DH147" s="78">
        <v>-0.12115698307752609</v>
      </c>
      <c r="DI147" s="78">
        <v>0.13448101282119751</v>
      </c>
      <c r="DJ147" s="78">
        <v>0.82045024633407593</v>
      </c>
      <c r="DK147" s="78">
        <v>0.39523312449455261</v>
      </c>
      <c r="DL147" s="78">
        <v>0.58969229459762573</v>
      </c>
      <c r="DM147" s="78">
        <v>0.13944804668426514</v>
      </c>
      <c r="DN147" s="78">
        <v>0.44741106033325195</v>
      </c>
      <c r="DO147" s="78">
        <v>0.86351382732391357</v>
      </c>
      <c r="DP147" s="78">
        <v>1.1397937536239624</v>
      </c>
      <c r="DQ147" s="78">
        <v>1.1068606376647949</v>
      </c>
      <c r="DR147" s="78">
        <v>1.5635310411453247</v>
      </c>
      <c r="DS147" s="78">
        <v>0.56948000192642212</v>
      </c>
      <c r="DT147" s="78">
        <v>0.59933018684387207</v>
      </c>
      <c r="DU147" s="78">
        <v>1.0714060068130493</v>
      </c>
      <c r="DV147" s="78">
        <v>1.7356410026550293</v>
      </c>
      <c r="DW147" s="78">
        <v>1.0937447547912598</v>
      </c>
      <c r="DX147" s="78">
        <v>1.3025813102722168</v>
      </c>
      <c r="DY147" s="78">
        <v>-5.3847972303628922E-2</v>
      </c>
      <c r="DZ147" s="78">
        <v>-0.67901742458343506</v>
      </c>
      <c r="EA147" s="78">
        <v>-0.46691310405731201</v>
      </c>
      <c r="EB147" s="78">
        <v>-1.1133015155792236</v>
      </c>
      <c r="EC147" s="78">
        <v>-0.58029031753540039</v>
      </c>
      <c r="ED147" s="78">
        <v>-0.30350229144096375</v>
      </c>
      <c r="EE147" s="78">
        <v>-0.10686738044023514</v>
      </c>
      <c r="EF147" s="78">
        <v>0.14424455165863037</v>
      </c>
      <c r="EG147" s="78">
        <v>0.41815423965454102</v>
      </c>
      <c r="EH147" s="78">
        <v>1.1009286642074585</v>
      </c>
      <c r="EI147" s="78">
        <v>0.66580545902252197</v>
      </c>
      <c r="EJ147" s="78">
        <v>0.87940794229507446</v>
      </c>
      <c r="EK147" s="78">
        <v>0.43286004662513733</v>
      </c>
      <c r="EL147" s="78">
        <v>0.73880171775817871</v>
      </c>
      <c r="EM147" s="78">
        <v>1.1389734745025635</v>
      </c>
      <c r="EN147" s="78">
        <v>1.3922644853591919</v>
      </c>
      <c r="EO147" s="78">
        <v>1.3628349304199219</v>
      </c>
      <c r="EP147" s="78">
        <v>1.8904019594192505</v>
      </c>
      <c r="EQ147" s="78">
        <v>0.94332641363143921</v>
      </c>
      <c r="ER147" s="78">
        <v>0.97011053562164307</v>
      </c>
      <c r="ES147" s="78">
        <v>1.4727065563201904</v>
      </c>
      <c r="ET147" s="78">
        <v>2.0991873741149902</v>
      </c>
      <c r="EU147" s="78">
        <v>1.455668568611145</v>
      </c>
      <c r="EV147" s="78">
        <v>1.7060936689376831</v>
      </c>
      <c r="EW147" s="78">
        <v>43.259792327880859</v>
      </c>
      <c r="EX147" s="78">
        <v>41.368026733398438</v>
      </c>
      <c r="EY147" s="78">
        <v>40.219707489013672</v>
      </c>
      <c r="EZ147" s="78">
        <v>39.653316497802734</v>
      </c>
      <c r="FA147" s="78">
        <v>38.799430847167969</v>
      </c>
      <c r="FB147" s="78">
        <v>38.601909637451172</v>
      </c>
      <c r="FC147" s="78">
        <v>37.8427734375</v>
      </c>
      <c r="FD147" s="78">
        <v>37.273921966552734</v>
      </c>
      <c r="FE147" s="78">
        <v>41.065017700195313</v>
      </c>
      <c r="FF147" s="78">
        <v>45.800567626953125</v>
      </c>
      <c r="FG147" s="78">
        <v>48.866550445556641</v>
      </c>
      <c r="FH147" s="78">
        <v>50.974899291992188</v>
      </c>
      <c r="FI147" s="78">
        <v>53.222007751464844</v>
      </c>
      <c r="FJ147" s="78">
        <v>54.386184692382813</v>
      </c>
      <c r="FK147" s="78">
        <v>55.105491638183594</v>
      </c>
      <c r="FL147" s="78">
        <v>55.331882476806641</v>
      </c>
      <c r="FM147" s="78">
        <v>54.836692810058594</v>
      </c>
      <c r="FN147" s="78">
        <v>52.789234161376953</v>
      </c>
      <c r="FO147" s="78">
        <v>50.347213745117188</v>
      </c>
      <c r="FP147" s="78">
        <v>48.222347259521484</v>
      </c>
      <c r="FQ147" s="78">
        <v>47.041831970214844</v>
      </c>
      <c r="FR147" s="78">
        <v>47.243099212646484</v>
      </c>
      <c r="FS147" s="78">
        <v>46.424106597900391</v>
      </c>
      <c r="FT147" s="78">
        <v>45.661434173583984</v>
      </c>
      <c r="FU147" s="78">
        <v>0.16492059826850891</v>
      </c>
      <c r="FV147" s="78">
        <v>0.23676577210426331</v>
      </c>
      <c r="FW147" s="78">
        <v>0.22591085731983185</v>
      </c>
      <c r="FX147" s="78">
        <v>0.23774991929531097</v>
      </c>
      <c r="FY147" s="78">
        <v>200</v>
      </c>
      <c r="FZ147" s="78">
        <v>1</v>
      </c>
    </row>
    <row r="148" spans="1:182" x14ac:dyDescent="0.2">
      <c r="A148" t="s">
        <v>186</v>
      </c>
      <c r="B148" t="s">
        <v>245</v>
      </c>
      <c r="C148" t="s">
        <v>2</v>
      </c>
      <c r="D148" t="s">
        <v>203</v>
      </c>
      <c r="E148" t="s">
        <v>239</v>
      </c>
      <c r="F148" t="s">
        <v>178</v>
      </c>
      <c r="G148" t="s">
        <v>1</v>
      </c>
      <c r="H148" s="78">
        <v>2841</v>
      </c>
      <c r="I148" s="78">
        <v>2.9844000339508057</v>
      </c>
      <c r="J148" s="78">
        <v>3.0759685039520264</v>
      </c>
      <c r="K148" s="78">
        <v>2.9726247787475586</v>
      </c>
      <c r="L148" s="78">
        <v>2.5310430526733398</v>
      </c>
      <c r="M148" s="78">
        <v>2.5234866142272949</v>
      </c>
      <c r="N148" s="78">
        <v>2.462233304977417</v>
      </c>
      <c r="O148" s="78">
        <v>2.8223812580108643</v>
      </c>
      <c r="P148" s="78">
        <v>3.3410153388977051</v>
      </c>
      <c r="Q148" s="78">
        <v>3.0083322525024414</v>
      </c>
      <c r="R148" s="78">
        <v>2.7902979850769043</v>
      </c>
      <c r="S148" s="78">
        <v>2.6313745975494385</v>
      </c>
      <c r="T148" s="78">
        <v>2.5254590511322021</v>
      </c>
      <c r="U148" s="78">
        <v>2.0067968368530273</v>
      </c>
      <c r="V148" s="78">
        <v>2.3073635101318359</v>
      </c>
      <c r="W148" s="78">
        <v>2.4548237323760986</v>
      </c>
      <c r="X148" s="78">
        <v>2.5128147602081299</v>
      </c>
      <c r="Y148" s="78">
        <v>2.8200685977935791</v>
      </c>
      <c r="Z148" s="78">
        <v>3.8176782131195068</v>
      </c>
      <c r="AA148" s="78">
        <v>3.6584932804107666</v>
      </c>
      <c r="AB148" s="78">
        <v>3.7606663703918457</v>
      </c>
      <c r="AC148" s="78">
        <v>4.1837124824523926</v>
      </c>
      <c r="AD148" s="78">
        <v>4.2189130783081055</v>
      </c>
      <c r="AE148" s="78">
        <v>3.4528434276580811</v>
      </c>
      <c r="AF148" s="78">
        <v>3.4124016761779785</v>
      </c>
      <c r="AG148" s="78">
        <v>-1.7394195795059204</v>
      </c>
      <c r="AH148" s="78">
        <v>-2.5126948356628418</v>
      </c>
      <c r="AI148" s="78">
        <v>-2.290515661239624</v>
      </c>
      <c r="AJ148" s="78">
        <v>-2.6411066055297852</v>
      </c>
      <c r="AK148" s="78">
        <v>-1.8585420846939087</v>
      </c>
      <c r="AL148" s="78">
        <v>-1.3860766887664795</v>
      </c>
      <c r="AM148" s="78">
        <v>-0.95445871353149414</v>
      </c>
      <c r="AN148" s="78">
        <v>-0.65786302089691162</v>
      </c>
      <c r="AO148" s="78">
        <v>-0.51357734203338623</v>
      </c>
      <c r="AP148" s="78">
        <v>-1.4076966792345047E-2</v>
      </c>
      <c r="AQ148" s="78">
        <v>-0.29813945293426514</v>
      </c>
      <c r="AR148" s="78">
        <v>-0.19966435432434082</v>
      </c>
      <c r="AS148" s="78">
        <v>-0.53095752000808716</v>
      </c>
      <c r="AT148" s="78">
        <v>-0.30544623732566833</v>
      </c>
      <c r="AU148" s="78">
        <v>2.764412946999073E-2</v>
      </c>
      <c r="AV148" s="78">
        <v>0.27550137042999268</v>
      </c>
      <c r="AW148" s="78">
        <v>0.2443145215511322</v>
      </c>
      <c r="AX148" s="78">
        <v>0.41978007555007935</v>
      </c>
      <c r="AY148" s="78">
        <v>-0.39513722062110901</v>
      </c>
      <c r="AZ148" s="78">
        <v>-0.36710551381111145</v>
      </c>
      <c r="BA148" s="78">
        <v>-9.3730643391609192E-2</v>
      </c>
      <c r="BB148" s="78">
        <v>0.46449536085128784</v>
      </c>
      <c r="BC148" s="78">
        <v>7.0078498683869839E-3</v>
      </c>
      <c r="BD148" s="78">
        <v>6.753067672252655E-2</v>
      </c>
      <c r="BE148" s="78">
        <v>-1.1603153944015503</v>
      </c>
      <c r="BF148" s="78">
        <v>-1.8231633901596069</v>
      </c>
      <c r="BG148" s="78">
        <v>-1.6247704029083252</v>
      </c>
      <c r="BH148" s="78">
        <v>-2.0140464305877686</v>
      </c>
      <c r="BI148" s="78">
        <v>-1.367607593536377</v>
      </c>
      <c r="BJ148" s="78">
        <v>-0.98833352327346802</v>
      </c>
      <c r="BK148" s="78">
        <v>-0.6555982232093811</v>
      </c>
      <c r="BL148" s="78">
        <v>-0.39858889579772949</v>
      </c>
      <c r="BM148" s="78">
        <v>-0.23645342886447906</v>
      </c>
      <c r="BN148" s="78">
        <v>0.25992590188980103</v>
      </c>
      <c r="BO148" s="78">
        <v>-3.3813968300819397E-2</v>
      </c>
      <c r="BP148" s="78">
        <v>8.3362534642219543E-2</v>
      </c>
      <c r="BQ148" s="78">
        <v>-0.24431963264942169</v>
      </c>
      <c r="BR148" s="78">
        <v>-2.0783061161637306E-2</v>
      </c>
      <c r="BS148" s="78">
        <v>0.29674404859542847</v>
      </c>
      <c r="BT148" s="78">
        <v>0.52214318513870239</v>
      </c>
      <c r="BU148" s="78">
        <v>0.49437904357910156</v>
      </c>
      <c r="BV148" s="78">
        <v>0.73910439014434814</v>
      </c>
      <c r="BW148" s="78">
        <v>-2.9921941459178925E-2</v>
      </c>
      <c r="BX148" s="78">
        <v>-4.8855151981115341E-3</v>
      </c>
      <c r="BY148" s="78">
        <v>0.29830494523048401</v>
      </c>
      <c r="BZ148" s="78">
        <v>0.8196483850479126</v>
      </c>
      <c r="CA148" s="78">
        <v>0.36057573556900024</v>
      </c>
      <c r="CB148" s="78">
        <v>0.46172693371772766</v>
      </c>
      <c r="CC148" s="78">
        <v>-0.75922971963882446</v>
      </c>
      <c r="CD148" s="78">
        <v>-1.3455959558486938</v>
      </c>
      <c r="CE148" s="78">
        <v>-1.1636770963668823</v>
      </c>
      <c r="CF148" s="78">
        <v>-1.5797462463378906</v>
      </c>
      <c r="CG148" s="78">
        <v>-1.027587890625</v>
      </c>
      <c r="CH148" s="78">
        <v>-0.71285784244537354</v>
      </c>
      <c r="CI148" s="78">
        <v>-0.44860836863517761</v>
      </c>
      <c r="CJ148" s="78">
        <v>-0.21901646256446838</v>
      </c>
      <c r="CK148" s="78">
        <v>-4.4518239796161652E-2</v>
      </c>
      <c r="CL148" s="78">
        <v>0.44969943165779114</v>
      </c>
      <c r="CM148" s="78">
        <v>0.14925704896450043</v>
      </c>
      <c r="CN148" s="78">
        <v>0.27938610315322876</v>
      </c>
      <c r="CO148" s="78">
        <v>-4.579511284828186E-2</v>
      </c>
      <c r="CP148" s="78">
        <v>0.17637379467487335</v>
      </c>
      <c r="CQ148" s="78">
        <v>0.48312181234359741</v>
      </c>
      <c r="CR148" s="78">
        <v>0.6929665207862854</v>
      </c>
      <c r="CS148" s="78">
        <v>0.66757297515869141</v>
      </c>
      <c r="CT148" s="78">
        <v>0.96026748418807983</v>
      </c>
      <c r="CU148" s="78">
        <v>0.22302503883838654</v>
      </c>
      <c r="CV148" s="78">
        <v>0.24598695337772369</v>
      </c>
      <c r="CW148" s="78">
        <v>0.5698276162147522</v>
      </c>
      <c r="CX148" s="78">
        <v>1.0656262636184692</v>
      </c>
      <c r="CY148" s="78">
        <v>0.60545575618743896</v>
      </c>
      <c r="CZ148" s="78">
        <v>0.73474603891372681</v>
      </c>
      <c r="DA148" s="78">
        <v>-0.35814398527145386</v>
      </c>
      <c r="DB148" s="78">
        <v>-0.86802852153778076</v>
      </c>
      <c r="DC148" s="78">
        <v>-0.70258384943008423</v>
      </c>
      <c r="DD148" s="78">
        <v>-1.1454461812973022</v>
      </c>
      <c r="DE148" s="78">
        <v>-0.68756818771362305</v>
      </c>
      <c r="DF148" s="78">
        <v>-0.43738213181495667</v>
      </c>
      <c r="DG148" s="78">
        <v>-0.24161849915981293</v>
      </c>
      <c r="DH148" s="78">
        <v>-3.9444021880626678E-2</v>
      </c>
      <c r="DI148" s="78">
        <v>0.14741694927215576</v>
      </c>
      <c r="DJ148" s="78">
        <v>0.63947296142578125</v>
      </c>
      <c r="DK148" s="78">
        <v>0.33232808113098145</v>
      </c>
      <c r="DL148" s="78">
        <v>0.47540965676307678</v>
      </c>
      <c r="DM148" s="78">
        <v>0.15272940695285797</v>
      </c>
      <c r="DN148" s="78">
        <v>0.37353065609931946</v>
      </c>
      <c r="DO148" s="78">
        <v>0.66949957609176636</v>
      </c>
      <c r="DP148" s="78">
        <v>0.86378985643386841</v>
      </c>
      <c r="DQ148" s="78">
        <v>0.84076690673828125</v>
      </c>
      <c r="DR148" s="78">
        <v>1.1814305782318115</v>
      </c>
      <c r="DS148" s="78">
        <v>0.47597202658653259</v>
      </c>
      <c r="DT148" s="78">
        <v>0.49685943126678467</v>
      </c>
      <c r="DU148" s="78">
        <v>0.841350257396698</v>
      </c>
      <c r="DV148" s="78">
        <v>1.3116041421890259</v>
      </c>
      <c r="DW148" s="78">
        <v>0.85033577680587769</v>
      </c>
      <c r="DX148" s="78">
        <v>1.0077651739120483</v>
      </c>
      <c r="DY148" s="78">
        <v>0.2209600955247879</v>
      </c>
      <c r="DZ148" s="78">
        <v>-0.17849704623222351</v>
      </c>
      <c r="EA148" s="78">
        <v>-3.6838427186012268E-2</v>
      </c>
      <c r="EB148" s="78">
        <v>-0.51838576793670654</v>
      </c>
      <c r="EC148" s="78">
        <v>-0.19663366675376892</v>
      </c>
      <c r="ED148" s="78">
        <v>-3.9638981223106384E-2</v>
      </c>
      <c r="EE148" s="78">
        <v>5.7241979986429214E-2</v>
      </c>
      <c r="EF148" s="78">
        <v>0.21983006596565247</v>
      </c>
      <c r="EG148" s="78">
        <v>0.42454087734222412</v>
      </c>
      <c r="EH148" s="78">
        <v>0.91347581148147583</v>
      </c>
      <c r="EI148" s="78">
        <v>0.5966535210609436</v>
      </c>
      <c r="EJ148" s="78">
        <v>0.75843656063079834</v>
      </c>
      <c r="EK148" s="78">
        <v>0.43936726450920105</v>
      </c>
      <c r="EL148" s="78">
        <v>0.65819382667541504</v>
      </c>
      <c r="EM148" s="78">
        <v>0.93859946727752686</v>
      </c>
      <c r="EN148" s="78">
        <v>1.1104316711425781</v>
      </c>
      <c r="EO148" s="78">
        <v>1.0908313989639282</v>
      </c>
      <c r="EP148" s="78">
        <v>1.5007549524307251</v>
      </c>
      <c r="EQ148" s="78">
        <v>0.84118729829788208</v>
      </c>
      <c r="ER148" s="78">
        <v>0.85907942056655884</v>
      </c>
      <c r="ES148" s="78">
        <v>1.2333859205245972</v>
      </c>
      <c r="ET148" s="78">
        <v>1.6667572259902954</v>
      </c>
      <c r="EU148" s="78">
        <v>1.2039036750793457</v>
      </c>
      <c r="EV148" s="78">
        <v>1.4019614458084106</v>
      </c>
      <c r="EW148" s="78">
        <v>43.917293548583984</v>
      </c>
      <c r="EX148" s="78">
        <v>41.6849365234375</v>
      </c>
      <c r="EY148" s="78">
        <v>40.533748626708984</v>
      </c>
      <c r="EZ148" s="78">
        <v>39.96893310546875</v>
      </c>
      <c r="FA148" s="78">
        <v>39.188579559326172</v>
      </c>
      <c r="FB148" s="78">
        <v>38.94281005859375</v>
      </c>
      <c r="FC148" s="78">
        <v>38.211009979248047</v>
      </c>
      <c r="FD148" s="78">
        <v>37.636749267578125</v>
      </c>
      <c r="FE148" s="78">
        <v>41.816398620605469</v>
      </c>
      <c r="FF148" s="78">
        <v>47.020603179931641</v>
      </c>
      <c r="FG148" s="78">
        <v>49.881290435791016</v>
      </c>
      <c r="FH148" s="78">
        <v>51.533840179443359</v>
      </c>
      <c r="FI148" s="78">
        <v>53.905895233154297</v>
      </c>
      <c r="FJ148" s="78">
        <v>54.836498260498047</v>
      </c>
      <c r="FK148" s="78">
        <v>55.666831970214844</v>
      </c>
      <c r="FL148" s="78">
        <v>55.891376495361328</v>
      </c>
      <c r="FM148" s="78">
        <v>55.390872955322266</v>
      </c>
      <c r="FN148" s="78">
        <v>53.698219299316406</v>
      </c>
      <c r="FO148" s="78">
        <v>51.360843658447266</v>
      </c>
      <c r="FP148" s="78">
        <v>49.085132598876953</v>
      </c>
      <c r="FQ148" s="78">
        <v>47.488216400146484</v>
      </c>
      <c r="FR148" s="78">
        <v>47.726207733154297</v>
      </c>
      <c r="FS148" s="78">
        <v>47.499713897705078</v>
      </c>
      <c r="FT148" s="78">
        <v>47.152484893798828</v>
      </c>
      <c r="FU148" s="78">
        <v>0.16111300885677338</v>
      </c>
      <c r="FV148" s="78">
        <v>0.23129944503307343</v>
      </c>
      <c r="FW148" s="78">
        <v>0.22069515287876129</v>
      </c>
      <c r="FX148" s="78">
        <v>0.23226088285446167</v>
      </c>
      <c r="FY148" s="78">
        <v>158</v>
      </c>
      <c r="FZ148" s="78">
        <v>1</v>
      </c>
    </row>
    <row r="149" spans="1:182" x14ac:dyDescent="0.2">
      <c r="A149" t="s">
        <v>186</v>
      </c>
      <c r="B149" t="s">
        <v>245</v>
      </c>
      <c r="C149" t="s">
        <v>2</v>
      </c>
      <c r="D149" t="s">
        <v>203</v>
      </c>
      <c r="E149" t="s">
        <v>239</v>
      </c>
      <c r="F149" t="s">
        <v>179</v>
      </c>
      <c r="G149" t="s">
        <v>1</v>
      </c>
      <c r="H149" s="78">
        <v>67</v>
      </c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  <c r="CF149" s="78"/>
      <c r="CG149" s="78"/>
      <c r="CH149" s="78"/>
      <c r="CI149" s="78"/>
      <c r="CJ149" s="78"/>
      <c r="CK149" s="78"/>
      <c r="CL149" s="78"/>
      <c r="CM149" s="78"/>
      <c r="CN149" s="78"/>
      <c r="CO149" s="78"/>
      <c r="CP149" s="78"/>
      <c r="CQ149" s="78"/>
      <c r="CR149" s="78"/>
      <c r="CS149" s="78"/>
      <c r="CT149" s="78"/>
      <c r="CU149" s="78"/>
      <c r="CV149" s="78"/>
      <c r="CW149" s="78"/>
      <c r="CX149" s="78"/>
      <c r="CY149" s="78"/>
      <c r="CZ149" s="78"/>
      <c r="DA149" s="78"/>
      <c r="DB149" s="78"/>
      <c r="DC149" s="78"/>
      <c r="DD149" s="78"/>
      <c r="DE149" s="78"/>
      <c r="DF149" s="78"/>
      <c r="DG149" s="78"/>
      <c r="DH149" s="78"/>
      <c r="DI149" s="78"/>
      <c r="DJ149" s="78"/>
      <c r="DK149" s="78"/>
      <c r="DL149" s="78"/>
      <c r="DM149" s="78"/>
      <c r="DN149" s="78"/>
      <c r="DO149" s="78"/>
      <c r="DP149" s="78"/>
      <c r="DQ149" s="78"/>
      <c r="DR149" s="78"/>
      <c r="DS149" s="78"/>
      <c r="DT149" s="78"/>
      <c r="DU149" s="78"/>
      <c r="DV149" s="78"/>
      <c r="DW149" s="78"/>
      <c r="DX149" s="78"/>
      <c r="DY149" s="78"/>
      <c r="DZ149" s="78"/>
      <c r="EA149" s="78"/>
      <c r="EB149" s="78"/>
      <c r="EC149" s="78"/>
      <c r="ED149" s="78"/>
      <c r="EE149" s="78"/>
      <c r="EF149" s="78"/>
      <c r="EG149" s="78"/>
      <c r="EH149" s="78"/>
      <c r="EI149" s="78"/>
      <c r="EJ149" s="78"/>
      <c r="EK149" s="78"/>
      <c r="EL149" s="78"/>
      <c r="EM149" s="78"/>
      <c r="EN149" s="78"/>
      <c r="EO149" s="78"/>
      <c r="EP149" s="78"/>
      <c r="EQ149" s="78"/>
      <c r="ER149" s="78"/>
      <c r="ES149" s="78"/>
      <c r="ET149" s="78"/>
      <c r="EU149" s="78"/>
      <c r="EV149" s="78"/>
      <c r="EW149" s="78"/>
      <c r="EX149" s="78"/>
      <c r="EY149" s="78"/>
      <c r="EZ149" s="78"/>
      <c r="FA149" s="78"/>
      <c r="FB149" s="78"/>
      <c r="FC149" s="78"/>
      <c r="FD149" s="78"/>
      <c r="FE149" s="78"/>
      <c r="FF149" s="78"/>
      <c r="FG149" s="78"/>
      <c r="FH149" s="78"/>
      <c r="FI149" s="78"/>
      <c r="FJ149" s="78"/>
      <c r="FK149" s="78"/>
      <c r="FL149" s="78"/>
      <c r="FM149" s="78"/>
      <c r="FN149" s="78"/>
      <c r="FO149" s="78"/>
      <c r="FP149" s="78"/>
      <c r="FQ149" s="78"/>
      <c r="FR149" s="78"/>
      <c r="FS149" s="78"/>
      <c r="FT149" s="78"/>
      <c r="FU149" s="78"/>
      <c r="FV149" s="78"/>
      <c r="FW149" s="78"/>
      <c r="FX149" s="78">
        <v>5.2635315805673599E-3</v>
      </c>
      <c r="FY149" s="78">
        <v>5</v>
      </c>
      <c r="FZ149" s="78">
        <v>0</v>
      </c>
    </row>
    <row r="150" spans="1:182" x14ac:dyDescent="0.2">
      <c r="A150" t="s">
        <v>186</v>
      </c>
      <c r="B150" t="s">
        <v>245</v>
      </c>
      <c r="C150" t="s">
        <v>2</v>
      </c>
      <c r="D150" t="s">
        <v>203</v>
      </c>
      <c r="E150" t="s">
        <v>239</v>
      </c>
      <c r="F150" t="s">
        <v>180</v>
      </c>
      <c r="G150" t="s">
        <v>1</v>
      </c>
      <c r="H150" s="78">
        <v>35</v>
      </c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  <c r="CF150" s="78"/>
      <c r="CG150" s="78"/>
      <c r="CH150" s="78"/>
      <c r="CI150" s="78"/>
      <c r="CJ150" s="78"/>
      <c r="CK150" s="78"/>
      <c r="CL150" s="78"/>
      <c r="CM150" s="78"/>
      <c r="CN150" s="78"/>
      <c r="CO150" s="78"/>
      <c r="CP150" s="78"/>
      <c r="CQ150" s="78"/>
      <c r="CR150" s="78"/>
      <c r="CS150" s="78"/>
      <c r="CT150" s="78"/>
      <c r="CU150" s="78"/>
      <c r="CV150" s="78"/>
      <c r="CW150" s="78"/>
      <c r="CX150" s="78"/>
      <c r="CY150" s="78"/>
      <c r="CZ150" s="78"/>
      <c r="DA150" s="78"/>
      <c r="DB150" s="78"/>
      <c r="DC150" s="78"/>
      <c r="DD150" s="78"/>
      <c r="DE150" s="78"/>
      <c r="DF150" s="78"/>
      <c r="DG150" s="78"/>
      <c r="DH150" s="78"/>
      <c r="DI150" s="78"/>
      <c r="DJ150" s="78"/>
      <c r="DK150" s="78"/>
      <c r="DL150" s="78"/>
      <c r="DM150" s="78"/>
      <c r="DN150" s="78"/>
      <c r="DO150" s="78"/>
      <c r="DP150" s="78"/>
      <c r="DQ150" s="78"/>
      <c r="DR150" s="78"/>
      <c r="DS150" s="78"/>
      <c r="DT150" s="78"/>
      <c r="DU150" s="78"/>
      <c r="DV150" s="78"/>
      <c r="DW150" s="78"/>
      <c r="DX150" s="78"/>
      <c r="DY150" s="78"/>
      <c r="DZ150" s="78"/>
      <c r="EA150" s="78"/>
      <c r="EB150" s="78"/>
      <c r="EC150" s="78"/>
      <c r="ED150" s="78"/>
      <c r="EE150" s="78"/>
      <c r="EF150" s="78"/>
      <c r="EG150" s="78"/>
      <c r="EH150" s="78"/>
      <c r="EI150" s="78"/>
      <c r="EJ150" s="78"/>
      <c r="EK150" s="78"/>
      <c r="EL150" s="78"/>
      <c r="EM150" s="78"/>
      <c r="EN150" s="78"/>
      <c r="EO150" s="78"/>
      <c r="EP150" s="78"/>
      <c r="EQ150" s="78"/>
      <c r="ER150" s="78"/>
      <c r="ES150" s="78"/>
      <c r="ET150" s="78"/>
      <c r="EU150" s="78"/>
      <c r="EV150" s="78"/>
      <c r="EW150" s="78"/>
      <c r="EX150" s="78"/>
      <c r="EY150" s="78"/>
      <c r="EZ150" s="78"/>
      <c r="FA150" s="78"/>
      <c r="FB150" s="78"/>
      <c r="FC150" s="78"/>
      <c r="FD150" s="78"/>
      <c r="FE150" s="78"/>
      <c r="FF150" s="78"/>
      <c r="FG150" s="78"/>
      <c r="FH150" s="78"/>
      <c r="FI150" s="78"/>
      <c r="FJ150" s="78"/>
      <c r="FK150" s="78"/>
      <c r="FL150" s="78"/>
      <c r="FM150" s="78"/>
      <c r="FN150" s="78"/>
      <c r="FO150" s="78"/>
      <c r="FP150" s="78"/>
      <c r="FQ150" s="78"/>
      <c r="FR150" s="78"/>
      <c r="FS150" s="78"/>
      <c r="FT150" s="78"/>
      <c r="FU150" s="78"/>
      <c r="FV150" s="78"/>
      <c r="FW150" s="78"/>
      <c r="FX150" s="78">
        <v>2.7565963100641966E-3</v>
      </c>
      <c r="FY150" s="78">
        <v>1</v>
      </c>
      <c r="FZ150" s="78">
        <v>0</v>
      </c>
    </row>
    <row r="151" spans="1:182" x14ac:dyDescent="0.2">
      <c r="A151" t="s">
        <v>186</v>
      </c>
      <c r="B151" t="s">
        <v>245</v>
      </c>
      <c r="C151" t="s">
        <v>2</v>
      </c>
      <c r="D151" t="s">
        <v>203</v>
      </c>
      <c r="E151" t="s">
        <v>239</v>
      </c>
      <c r="F151" t="s">
        <v>181</v>
      </c>
      <c r="G151" t="s">
        <v>1</v>
      </c>
      <c r="H151" s="78">
        <v>12</v>
      </c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  <c r="CF151" s="78"/>
      <c r="CG151" s="78"/>
      <c r="CH151" s="78"/>
      <c r="CI151" s="78"/>
      <c r="CJ151" s="78"/>
      <c r="CK151" s="78"/>
      <c r="CL151" s="78"/>
      <c r="CM151" s="78"/>
      <c r="CN151" s="78"/>
      <c r="CO151" s="78"/>
      <c r="CP151" s="78"/>
      <c r="CQ151" s="78"/>
      <c r="CR151" s="78"/>
      <c r="CS151" s="78"/>
      <c r="CT151" s="78"/>
      <c r="CU151" s="78"/>
      <c r="CV151" s="78"/>
      <c r="CW151" s="78"/>
      <c r="CX151" s="78"/>
      <c r="CY151" s="78"/>
      <c r="CZ151" s="78"/>
      <c r="DA151" s="78"/>
      <c r="DB151" s="78"/>
      <c r="DC151" s="78"/>
      <c r="DD151" s="78"/>
      <c r="DE151" s="78"/>
      <c r="DF151" s="78"/>
      <c r="DG151" s="78"/>
      <c r="DH151" s="78"/>
      <c r="DI151" s="78"/>
      <c r="DJ151" s="78"/>
      <c r="DK151" s="78"/>
      <c r="DL151" s="78"/>
      <c r="DM151" s="78"/>
      <c r="DN151" s="78"/>
      <c r="DO151" s="78"/>
      <c r="DP151" s="78"/>
      <c r="DQ151" s="78"/>
      <c r="DR151" s="78"/>
      <c r="DS151" s="78"/>
      <c r="DT151" s="78"/>
      <c r="DU151" s="78"/>
      <c r="DV151" s="78"/>
      <c r="DW151" s="78"/>
      <c r="DX151" s="78"/>
      <c r="DY151" s="78"/>
      <c r="DZ151" s="78"/>
      <c r="EA151" s="78"/>
      <c r="EB151" s="78"/>
      <c r="EC151" s="78"/>
      <c r="ED151" s="78"/>
      <c r="EE151" s="78"/>
      <c r="EF151" s="78"/>
      <c r="EG151" s="78"/>
      <c r="EH151" s="78"/>
      <c r="EI151" s="78"/>
      <c r="EJ151" s="78"/>
      <c r="EK151" s="78"/>
      <c r="EL151" s="78"/>
      <c r="EM151" s="78"/>
      <c r="EN151" s="78"/>
      <c r="EO151" s="78"/>
      <c r="EP151" s="78"/>
      <c r="EQ151" s="78"/>
      <c r="ER151" s="78"/>
      <c r="ES151" s="78"/>
      <c r="ET151" s="78"/>
      <c r="EU151" s="78"/>
      <c r="EV151" s="78"/>
      <c r="EW151" s="78"/>
      <c r="EX151" s="78"/>
      <c r="EY151" s="78"/>
      <c r="EZ151" s="78"/>
      <c r="FA151" s="78"/>
      <c r="FB151" s="78"/>
      <c r="FC151" s="78"/>
      <c r="FD151" s="78"/>
      <c r="FE151" s="78"/>
      <c r="FF151" s="78"/>
      <c r="FG151" s="78"/>
      <c r="FH151" s="78"/>
      <c r="FI151" s="78"/>
      <c r="FJ151" s="78"/>
      <c r="FK151" s="78"/>
      <c r="FL151" s="78"/>
      <c r="FM151" s="78"/>
      <c r="FN151" s="78"/>
      <c r="FO151" s="78"/>
      <c r="FP151" s="78"/>
      <c r="FQ151" s="78"/>
      <c r="FR151" s="78"/>
      <c r="FS151" s="78"/>
      <c r="FT151" s="78"/>
      <c r="FU151" s="78"/>
      <c r="FV151" s="78"/>
      <c r="FW151" s="78"/>
      <c r="FX151" s="78">
        <v>7.9101428855210543E-4</v>
      </c>
      <c r="FY151" s="78">
        <v>0</v>
      </c>
      <c r="FZ151" s="78">
        <v>0</v>
      </c>
    </row>
    <row r="152" spans="1:182" x14ac:dyDescent="0.2">
      <c r="A152" t="s">
        <v>186</v>
      </c>
      <c r="B152" t="s">
        <v>245</v>
      </c>
      <c r="C152" t="s">
        <v>2</v>
      </c>
      <c r="D152" t="s">
        <v>203</v>
      </c>
      <c r="E152" t="s">
        <v>239</v>
      </c>
      <c r="F152" t="s">
        <v>182</v>
      </c>
      <c r="G152" t="s">
        <v>1</v>
      </c>
      <c r="H152" s="78">
        <v>350</v>
      </c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  <c r="CF152" s="78"/>
      <c r="CG152" s="78"/>
      <c r="CH152" s="78"/>
      <c r="CI152" s="78"/>
      <c r="CJ152" s="78"/>
      <c r="CK152" s="78"/>
      <c r="CL152" s="78"/>
      <c r="CM152" s="78"/>
      <c r="CN152" s="78"/>
      <c r="CO152" s="78"/>
      <c r="CP152" s="78"/>
      <c r="CQ152" s="78"/>
      <c r="CR152" s="78"/>
      <c r="CS152" s="78"/>
      <c r="CT152" s="78"/>
      <c r="CU152" s="78"/>
      <c r="CV152" s="78"/>
      <c r="CW152" s="78"/>
      <c r="CX152" s="78"/>
      <c r="CY152" s="78"/>
      <c r="CZ152" s="78"/>
      <c r="DA152" s="78"/>
      <c r="DB152" s="78"/>
      <c r="DC152" s="78"/>
      <c r="DD152" s="78"/>
      <c r="DE152" s="78"/>
      <c r="DF152" s="78"/>
      <c r="DG152" s="78"/>
      <c r="DH152" s="78"/>
      <c r="DI152" s="78"/>
      <c r="DJ152" s="78"/>
      <c r="DK152" s="78"/>
      <c r="DL152" s="78"/>
      <c r="DM152" s="78"/>
      <c r="DN152" s="78"/>
      <c r="DO152" s="78"/>
      <c r="DP152" s="78"/>
      <c r="DQ152" s="78"/>
      <c r="DR152" s="78"/>
      <c r="DS152" s="78"/>
      <c r="DT152" s="78"/>
      <c r="DU152" s="78"/>
      <c r="DV152" s="78"/>
      <c r="DW152" s="78"/>
      <c r="DX152" s="78"/>
      <c r="DY152" s="78"/>
      <c r="DZ152" s="78"/>
      <c r="EA152" s="78"/>
      <c r="EB152" s="78"/>
      <c r="EC152" s="78"/>
      <c r="ED152" s="78"/>
      <c r="EE152" s="78"/>
      <c r="EF152" s="78"/>
      <c r="EG152" s="78"/>
      <c r="EH152" s="78"/>
      <c r="EI152" s="78"/>
      <c r="EJ152" s="78"/>
      <c r="EK152" s="78"/>
      <c r="EL152" s="78"/>
      <c r="EM152" s="78"/>
      <c r="EN152" s="78"/>
      <c r="EO152" s="78"/>
      <c r="EP152" s="78"/>
      <c r="EQ152" s="78"/>
      <c r="ER152" s="78"/>
      <c r="ES152" s="78"/>
      <c r="ET152" s="78"/>
      <c r="EU152" s="78"/>
      <c r="EV152" s="78"/>
      <c r="EW152" s="78"/>
      <c r="EX152" s="78"/>
      <c r="EY152" s="78"/>
      <c r="EZ152" s="78"/>
      <c r="FA152" s="78"/>
      <c r="FB152" s="78"/>
      <c r="FC152" s="78"/>
      <c r="FD152" s="78"/>
      <c r="FE152" s="78"/>
      <c r="FF152" s="78"/>
      <c r="FG152" s="78"/>
      <c r="FH152" s="78"/>
      <c r="FI152" s="78"/>
      <c r="FJ152" s="78"/>
      <c r="FK152" s="78"/>
      <c r="FL152" s="78"/>
      <c r="FM152" s="78"/>
      <c r="FN152" s="78"/>
      <c r="FO152" s="78"/>
      <c r="FP152" s="78"/>
      <c r="FQ152" s="78"/>
      <c r="FR152" s="78"/>
      <c r="FS152" s="78"/>
      <c r="FT152" s="78"/>
      <c r="FU152" s="78"/>
      <c r="FV152" s="78"/>
      <c r="FW152" s="78"/>
      <c r="FX152" s="78">
        <v>2.8605373576283455E-2</v>
      </c>
      <c r="FY152" s="78">
        <v>20</v>
      </c>
      <c r="FZ152" s="78">
        <v>0</v>
      </c>
    </row>
    <row r="153" spans="1:182" x14ac:dyDescent="0.2">
      <c r="A153" t="s">
        <v>186</v>
      </c>
      <c r="B153" t="s">
        <v>245</v>
      </c>
      <c r="C153" t="s">
        <v>2</v>
      </c>
      <c r="D153" t="s">
        <v>203</v>
      </c>
      <c r="E153" t="s">
        <v>239</v>
      </c>
      <c r="F153" t="s">
        <v>183</v>
      </c>
      <c r="G153" t="s">
        <v>1</v>
      </c>
      <c r="H153" s="78">
        <v>491</v>
      </c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  <c r="CF153" s="78"/>
      <c r="CG153" s="78"/>
      <c r="CH153" s="78"/>
      <c r="CI153" s="78"/>
      <c r="CJ153" s="78"/>
      <c r="CK153" s="78"/>
      <c r="CL153" s="78"/>
      <c r="CM153" s="78"/>
      <c r="CN153" s="78"/>
      <c r="CO153" s="78"/>
      <c r="CP153" s="78"/>
      <c r="CQ153" s="78"/>
      <c r="CR153" s="78"/>
      <c r="CS153" s="78"/>
      <c r="CT153" s="78"/>
      <c r="CU153" s="78"/>
      <c r="CV153" s="78"/>
      <c r="CW153" s="78"/>
      <c r="CX153" s="78"/>
      <c r="CY153" s="78"/>
      <c r="CZ153" s="78"/>
      <c r="DA153" s="78"/>
      <c r="DB153" s="78"/>
      <c r="DC153" s="78"/>
      <c r="DD153" s="78"/>
      <c r="DE153" s="78"/>
      <c r="DF153" s="78"/>
      <c r="DG153" s="78"/>
      <c r="DH153" s="78"/>
      <c r="DI153" s="78"/>
      <c r="DJ153" s="78"/>
      <c r="DK153" s="78"/>
      <c r="DL153" s="78"/>
      <c r="DM153" s="78"/>
      <c r="DN153" s="78"/>
      <c r="DO153" s="78"/>
      <c r="DP153" s="78"/>
      <c r="DQ153" s="78"/>
      <c r="DR153" s="78"/>
      <c r="DS153" s="78"/>
      <c r="DT153" s="78"/>
      <c r="DU153" s="78"/>
      <c r="DV153" s="78"/>
      <c r="DW153" s="78"/>
      <c r="DX153" s="78"/>
      <c r="DY153" s="78"/>
      <c r="DZ153" s="78"/>
      <c r="EA153" s="78"/>
      <c r="EB153" s="78"/>
      <c r="EC153" s="78"/>
      <c r="ED153" s="78"/>
      <c r="EE153" s="78"/>
      <c r="EF153" s="78"/>
      <c r="EG153" s="78"/>
      <c r="EH153" s="78"/>
      <c r="EI153" s="78"/>
      <c r="EJ153" s="78"/>
      <c r="EK153" s="78"/>
      <c r="EL153" s="78"/>
      <c r="EM153" s="78"/>
      <c r="EN153" s="78"/>
      <c r="EO153" s="78"/>
      <c r="EP153" s="78"/>
      <c r="EQ153" s="78"/>
      <c r="ER153" s="78"/>
      <c r="ES153" s="78"/>
      <c r="ET153" s="78"/>
      <c r="EU153" s="78"/>
      <c r="EV153" s="78"/>
      <c r="EW153" s="78"/>
      <c r="EX153" s="78"/>
      <c r="EY153" s="78"/>
      <c r="EZ153" s="78"/>
      <c r="FA153" s="78"/>
      <c r="FB153" s="78"/>
      <c r="FC153" s="78"/>
      <c r="FD153" s="78"/>
      <c r="FE153" s="78"/>
      <c r="FF153" s="78"/>
      <c r="FG153" s="78"/>
      <c r="FH153" s="78"/>
      <c r="FI153" s="78"/>
      <c r="FJ153" s="78"/>
      <c r="FK153" s="78"/>
      <c r="FL153" s="78"/>
      <c r="FM153" s="78"/>
      <c r="FN153" s="78"/>
      <c r="FO153" s="78"/>
      <c r="FP153" s="78"/>
      <c r="FQ153" s="78"/>
      <c r="FR153" s="78"/>
      <c r="FS153" s="78"/>
      <c r="FT153" s="78"/>
      <c r="FU153" s="78"/>
      <c r="FV153" s="78"/>
      <c r="FW153" s="78"/>
      <c r="FX153" s="78">
        <v>4.0196273475885391E-2</v>
      </c>
      <c r="FY153" s="78">
        <v>6</v>
      </c>
      <c r="FZ153" s="78">
        <v>0</v>
      </c>
    </row>
    <row r="154" spans="1:182" x14ac:dyDescent="0.2">
      <c r="A154" t="s">
        <v>186</v>
      </c>
      <c r="B154" t="s">
        <v>245</v>
      </c>
      <c r="C154" t="s">
        <v>2</v>
      </c>
      <c r="D154" t="s">
        <v>203</v>
      </c>
      <c r="E154" t="s">
        <v>239</v>
      </c>
      <c r="F154" t="s">
        <v>184</v>
      </c>
      <c r="G154" t="s">
        <v>1</v>
      </c>
      <c r="H154" s="78">
        <v>127</v>
      </c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8"/>
      <c r="CN154" s="78"/>
      <c r="CO154" s="78"/>
      <c r="CP154" s="78"/>
      <c r="CQ154" s="78"/>
      <c r="CR154" s="78"/>
      <c r="CS154" s="78"/>
      <c r="CT154" s="78"/>
      <c r="CU154" s="78"/>
      <c r="CV154" s="78"/>
      <c r="CW154" s="78"/>
      <c r="CX154" s="78"/>
      <c r="CY154" s="78"/>
      <c r="CZ154" s="78"/>
      <c r="DA154" s="78"/>
      <c r="DB154" s="78"/>
      <c r="DC154" s="78"/>
      <c r="DD154" s="78"/>
      <c r="DE154" s="78"/>
      <c r="DF154" s="78"/>
      <c r="DG154" s="78"/>
      <c r="DH154" s="78"/>
      <c r="DI154" s="78"/>
      <c r="DJ154" s="78"/>
      <c r="DK154" s="78"/>
      <c r="DL154" s="78"/>
      <c r="DM154" s="78"/>
      <c r="DN154" s="78"/>
      <c r="DO154" s="78"/>
      <c r="DP154" s="78"/>
      <c r="DQ154" s="78"/>
      <c r="DR154" s="78"/>
      <c r="DS154" s="78"/>
      <c r="DT154" s="78"/>
      <c r="DU154" s="78"/>
      <c r="DV154" s="78"/>
      <c r="DW154" s="78"/>
      <c r="DX154" s="78"/>
      <c r="DY154" s="78"/>
      <c r="DZ154" s="78"/>
      <c r="EA154" s="78"/>
      <c r="EB154" s="78"/>
      <c r="EC154" s="78"/>
      <c r="ED154" s="78"/>
      <c r="EE154" s="78"/>
      <c r="EF154" s="78"/>
      <c r="EG154" s="78"/>
      <c r="EH154" s="78"/>
      <c r="EI154" s="78"/>
      <c r="EJ154" s="78"/>
      <c r="EK154" s="78"/>
      <c r="EL154" s="78"/>
      <c r="EM154" s="78"/>
      <c r="EN154" s="78"/>
      <c r="EO154" s="78"/>
      <c r="EP154" s="78"/>
      <c r="EQ154" s="78"/>
      <c r="ER154" s="78"/>
      <c r="ES154" s="78"/>
      <c r="ET154" s="78"/>
      <c r="EU154" s="78"/>
      <c r="EV154" s="78"/>
      <c r="EW154" s="78"/>
      <c r="EX154" s="78"/>
      <c r="EY154" s="78"/>
      <c r="EZ154" s="78"/>
      <c r="FA154" s="78"/>
      <c r="FB154" s="78"/>
      <c r="FC154" s="78"/>
      <c r="FD154" s="78"/>
      <c r="FE154" s="78"/>
      <c r="FF154" s="78"/>
      <c r="FG154" s="78"/>
      <c r="FH154" s="78"/>
      <c r="FI154" s="78"/>
      <c r="FJ154" s="78"/>
      <c r="FK154" s="78"/>
      <c r="FL154" s="78"/>
      <c r="FM154" s="78"/>
      <c r="FN154" s="78"/>
      <c r="FO154" s="78"/>
      <c r="FP154" s="78"/>
      <c r="FQ154" s="78"/>
      <c r="FR154" s="78"/>
      <c r="FS154" s="78"/>
      <c r="FT154" s="78"/>
      <c r="FU154" s="78"/>
      <c r="FV154" s="78"/>
      <c r="FW154" s="78"/>
      <c r="FX154" s="78">
        <v>1.0180927813053131E-2</v>
      </c>
      <c r="FY154" s="78">
        <v>6</v>
      </c>
      <c r="FZ154" s="78">
        <v>0</v>
      </c>
    </row>
    <row r="155" spans="1:182" x14ac:dyDescent="0.2">
      <c r="A155" t="s">
        <v>186</v>
      </c>
      <c r="B155" t="s">
        <v>245</v>
      </c>
      <c r="C155" t="s">
        <v>2</v>
      </c>
      <c r="D155" t="s">
        <v>203</v>
      </c>
      <c r="E155" t="s">
        <v>239</v>
      </c>
      <c r="F155" t="s">
        <v>185</v>
      </c>
      <c r="G155" t="s">
        <v>1</v>
      </c>
      <c r="H155" s="78">
        <v>33</v>
      </c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8"/>
      <c r="CN155" s="78"/>
      <c r="CO155" s="78"/>
      <c r="CP155" s="78"/>
      <c r="CQ155" s="78"/>
      <c r="CR155" s="78"/>
      <c r="CS155" s="78"/>
      <c r="CT155" s="78"/>
      <c r="CU155" s="78"/>
      <c r="CV155" s="78"/>
      <c r="CW155" s="78"/>
      <c r="CX155" s="78"/>
      <c r="CY155" s="78"/>
      <c r="CZ155" s="78"/>
      <c r="DA155" s="78"/>
      <c r="DB155" s="78"/>
      <c r="DC155" s="78"/>
      <c r="DD155" s="78"/>
      <c r="DE155" s="78"/>
      <c r="DF155" s="78"/>
      <c r="DG155" s="78"/>
      <c r="DH155" s="78"/>
      <c r="DI155" s="78"/>
      <c r="DJ155" s="78"/>
      <c r="DK155" s="78"/>
      <c r="DL155" s="78"/>
      <c r="DM155" s="78"/>
      <c r="DN155" s="78"/>
      <c r="DO155" s="78"/>
      <c r="DP155" s="78"/>
      <c r="DQ155" s="78"/>
      <c r="DR155" s="78"/>
      <c r="DS155" s="78"/>
      <c r="DT155" s="78"/>
      <c r="DU155" s="78"/>
      <c r="DV155" s="78"/>
      <c r="DW155" s="78"/>
      <c r="DX155" s="78"/>
      <c r="DY155" s="78"/>
      <c r="DZ155" s="78"/>
      <c r="EA155" s="78"/>
      <c r="EB155" s="78"/>
      <c r="EC155" s="78"/>
      <c r="ED155" s="78"/>
      <c r="EE155" s="78"/>
      <c r="EF155" s="78"/>
      <c r="EG155" s="78"/>
      <c r="EH155" s="78"/>
      <c r="EI155" s="78"/>
      <c r="EJ155" s="78"/>
      <c r="EK155" s="78"/>
      <c r="EL155" s="78"/>
      <c r="EM155" s="78"/>
      <c r="EN155" s="78"/>
      <c r="EO155" s="78"/>
      <c r="EP155" s="78"/>
      <c r="EQ155" s="78"/>
      <c r="ER155" s="78"/>
      <c r="ES155" s="78"/>
      <c r="ET155" s="78"/>
      <c r="EU155" s="78"/>
      <c r="EV155" s="78"/>
      <c r="EW155" s="78"/>
      <c r="EX155" s="78"/>
      <c r="EY155" s="78"/>
      <c r="EZ155" s="78"/>
      <c r="FA155" s="78"/>
      <c r="FB155" s="78"/>
      <c r="FC155" s="78"/>
      <c r="FD155" s="78"/>
      <c r="FE155" s="78"/>
      <c r="FF155" s="78"/>
      <c r="FG155" s="78"/>
      <c r="FH155" s="78"/>
      <c r="FI155" s="78"/>
      <c r="FJ155" s="78"/>
      <c r="FK155" s="78"/>
      <c r="FL155" s="78"/>
      <c r="FM155" s="78"/>
      <c r="FN155" s="78"/>
      <c r="FO155" s="78"/>
      <c r="FP155" s="78"/>
      <c r="FQ155" s="78"/>
      <c r="FR155" s="78"/>
      <c r="FS155" s="78"/>
      <c r="FT155" s="78"/>
      <c r="FU155" s="78"/>
      <c r="FV155" s="78"/>
      <c r="FW155" s="78"/>
      <c r="FX155" s="78">
        <v>2.5138829369097948E-3</v>
      </c>
      <c r="FY155" s="78">
        <v>4</v>
      </c>
      <c r="FZ155" s="78">
        <v>0</v>
      </c>
    </row>
    <row r="156" spans="1:182" x14ac:dyDescent="0.2">
      <c r="A156" t="s">
        <v>186</v>
      </c>
      <c r="B156" t="s">
        <v>245</v>
      </c>
      <c r="C156" t="s">
        <v>2</v>
      </c>
      <c r="D156" t="s">
        <v>203</v>
      </c>
      <c r="E156" t="s">
        <v>204</v>
      </c>
      <c r="F156" t="s">
        <v>1</v>
      </c>
      <c r="G156" t="s">
        <v>198</v>
      </c>
      <c r="H156" s="78">
        <v>5507</v>
      </c>
      <c r="I156" s="78">
        <v>6.2956452369689941</v>
      </c>
      <c r="J156" s="78">
        <v>6.097132682800293</v>
      </c>
      <c r="K156" s="78">
        <v>5.9339494705200195</v>
      </c>
      <c r="L156" s="78">
        <v>4.643458366394043</v>
      </c>
      <c r="M156" s="78">
        <v>4.1180024147033691</v>
      </c>
      <c r="N156" s="78">
        <v>3.3197562694549561</v>
      </c>
      <c r="O156" s="78">
        <v>4.5747885704040527</v>
      </c>
      <c r="P156" s="78">
        <v>4.9850397109985352</v>
      </c>
      <c r="Q156" s="78">
        <v>4.0001068115234375</v>
      </c>
      <c r="R156" s="78">
        <v>3.5217263698577881</v>
      </c>
      <c r="S156" s="78">
        <v>3.8360617160797119</v>
      </c>
      <c r="T156" s="78">
        <v>3.7120592594146729</v>
      </c>
      <c r="U156" s="78">
        <v>3.4106853008270264</v>
      </c>
      <c r="V156" s="78">
        <v>3.4786691665649414</v>
      </c>
      <c r="W156" s="78">
        <v>3.4176347255706787</v>
      </c>
      <c r="X156" s="78">
        <v>3.3017251491546631</v>
      </c>
      <c r="Y156" s="78">
        <v>4.1103405952453613</v>
      </c>
      <c r="Z156" s="78">
        <v>4.6474003791809082</v>
      </c>
      <c r="AA156" s="78">
        <v>5.9833559989929199</v>
      </c>
      <c r="AB156" s="78">
        <v>5.7793707847595215</v>
      </c>
      <c r="AC156" s="78">
        <v>5.3074612617492676</v>
      </c>
      <c r="AD156" s="78">
        <v>5.1962504386901855</v>
      </c>
      <c r="AE156" s="78">
        <v>5.6026144027709961</v>
      </c>
      <c r="AF156" s="78">
        <v>6.1979961395263672</v>
      </c>
      <c r="AG156" s="78">
        <v>-2.6581060886383057</v>
      </c>
      <c r="AH156" s="78">
        <v>-2.0891702175140381</v>
      </c>
      <c r="AI156" s="78">
        <v>-0.7264057993888855</v>
      </c>
      <c r="AJ156" s="78">
        <v>-1.3641746044158936</v>
      </c>
      <c r="AK156" s="78">
        <v>-1.4348738193511963</v>
      </c>
      <c r="AL156" s="78">
        <v>-1.2767077684402466</v>
      </c>
      <c r="AM156" s="78">
        <v>-0.81477648019790649</v>
      </c>
      <c r="AN156" s="78">
        <v>-0.46893078088760376</v>
      </c>
      <c r="AO156" s="78">
        <v>-0.89577937126159668</v>
      </c>
      <c r="AP156" s="78">
        <v>-1.0050842761993408</v>
      </c>
      <c r="AQ156" s="78">
        <v>-0.49862313270568848</v>
      </c>
      <c r="AR156" s="78">
        <v>-0.52784043550491333</v>
      </c>
      <c r="AS156" s="78">
        <v>-0.82012319564819336</v>
      </c>
      <c r="AT156" s="78">
        <v>-0.60067188739776611</v>
      </c>
      <c r="AU156" s="78">
        <v>-0.57100659608840942</v>
      </c>
      <c r="AV156" s="78">
        <v>-0.69722729921340942</v>
      </c>
      <c r="AW156" s="78">
        <v>-0.2500966489315033</v>
      </c>
      <c r="AX156" s="78">
        <v>-1.1919913813471794E-2</v>
      </c>
      <c r="AY156" s="78">
        <v>-0.29479855298995972</v>
      </c>
      <c r="AZ156" s="78">
        <v>-0.8728485107421875</v>
      </c>
      <c r="BA156" s="78">
        <v>-1.3913115262985229</v>
      </c>
      <c r="BB156" s="78">
        <v>-0.99915808439254761</v>
      </c>
      <c r="BC156" s="78">
        <v>0.12979581952095032</v>
      </c>
      <c r="BD156" s="78">
        <v>-0.47747820615768433</v>
      </c>
      <c r="BE156" s="78">
        <v>-1.7605592012405396</v>
      </c>
      <c r="BF156" s="78">
        <v>-1.225528359413147</v>
      </c>
      <c r="BG156" s="78">
        <v>2.6039974763989449E-2</v>
      </c>
      <c r="BH156" s="78">
        <v>-0.69864916801452637</v>
      </c>
      <c r="BI156" s="78">
        <v>-0.82297146320343018</v>
      </c>
      <c r="BJ156" s="78">
        <v>-0.79838377237319946</v>
      </c>
      <c r="BK156" s="78">
        <v>-0.34088170528411865</v>
      </c>
      <c r="BL156" s="78">
        <v>-7.9827599227428436E-2</v>
      </c>
      <c r="BM156" s="78">
        <v>-0.50415724515914917</v>
      </c>
      <c r="BN156" s="78">
        <v>-0.6174854040145874</v>
      </c>
      <c r="BO156" s="78">
        <v>-0.10897435992956161</v>
      </c>
      <c r="BP156" s="78">
        <v>-0.13114885985851288</v>
      </c>
      <c r="BQ156" s="78">
        <v>-0.46894270181655884</v>
      </c>
      <c r="BR156" s="78">
        <v>-0.27532410621643066</v>
      </c>
      <c r="BS156" s="78">
        <v>-0.210685133934021</v>
      </c>
      <c r="BT156" s="78">
        <v>-0.29591262340545654</v>
      </c>
      <c r="BU156" s="78">
        <v>0.17268349230289459</v>
      </c>
      <c r="BV156" s="78">
        <v>0.42683863639831543</v>
      </c>
      <c r="BW156" s="78">
        <v>0.21063436567783356</v>
      </c>
      <c r="BX156" s="78">
        <v>-0.3421509861946106</v>
      </c>
      <c r="BY156" s="78">
        <v>-0.87242752313613892</v>
      </c>
      <c r="BZ156" s="78">
        <v>-0.49451404809951782</v>
      </c>
      <c r="CA156" s="78">
        <v>0.68147796392440796</v>
      </c>
      <c r="CB156" s="78">
        <v>0.23885779082775116</v>
      </c>
      <c r="CC156" s="78">
        <v>-1.1389209032058716</v>
      </c>
      <c r="CD156" s="78">
        <v>-0.6273726224899292</v>
      </c>
      <c r="CE156" s="78">
        <v>0.54718160629272461</v>
      </c>
      <c r="CF156" s="78">
        <v>-0.23770824074745178</v>
      </c>
      <c r="CG156" s="78">
        <v>-0.39916980266571045</v>
      </c>
      <c r="CH156" s="78">
        <v>-0.46709805727005005</v>
      </c>
      <c r="CI156" s="78">
        <v>-1.2663617730140686E-2</v>
      </c>
      <c r="CJ156" s="78">
        <v>0.1896640807390213</v>
      </c>
      <c r="CK156" s="78">
        <v>-0.23292091488838196</v>
      </c>
      <c r="CL156" s="78">
        <v>-0.34903562068939209</v>
      </c>
      <c r="CM156" s="78">
        <v>0.16089519858360291</v>
      </c>
      <c r="CN156" s="78">
        <v>0.14359851181507111</v>
      </c>
      <c r="CO156" s="78">
        <v>-0.22571617364883423</v>
      </c>
      <c r="CP156" s="78">
        <v>-4.9989216029644012E-2</v>
      </c>
      <c r="CQ156" s="78">
        <v>3.8872409611940384E-2</v>
      </c>
      <c r="CR156" s="78">
        <v>-1.7963279038667679E-2</v>
      </c>
      <c r="CS156" s="78">
        <v>0.46549972891807556</v>
      </c>
      <c r="CT156" s="78">
        <v>0.73072147369384766</v>
      </c>
      <c r="CU156" s="78">
        <v>0.56069564819335938</v>
      </c>
      <c r="CV156" s="78">
        <v>2.5408506393432617E-2</v>
      </c>
      <c r="CW156" s="78">
        <v>-0.51305007934570313</v>
      </c>
      <c r="CX156" s="78">
        <v>-0.14499914646148682</v>
      </c>
      <c r="CY156" s="78">
        <v>1.0635713338851929</v>
      </c>
      <c r="CZ156" s="78">
        <v>0.73498994112014771</v>
      </c>
      <c r="DA156" s="78">
        <v>-0.51728266477584839</v>
      </c>
      <c r="DB156" s="78">
        <v>-2.921692281961441E-2</v>
      </c>
      <c r="DC156" s="78">
        <v>1.0683232545852661</v>
      </c>
      <c r="DD156" s="78">
        <v>0.2232326865196228</v>
      </c>
      <c r="DE156" s="78">
        <v>2.4631872773170471E-2</v>
      </c>
      <c r="DF156" s="78">
        <v>-0.13581232726573944</v>
      </c>
      <c r="DG156" s="78">
        <v>0.31555446982383728</v>
      </c>
      <c r="DH156" s="78">
        <v>0.45915576815605164</v>
      </c>
      <c r="DI156" s="78">
        <v>3.8315393030643463E-2</v>
      </c>
      <c r="DJ156" s="78">
        <v>-8.058582991361618E-2</v>
      </c>
      <c r="DK156" s="78">
        <v>0.43076476454734802</v>
      </c>
      <c r="DL156" s="78">
        <v>0.41834589838981628</v>
      </c>
      <c r="DM156" s="78">
        <v>1.7510354518890381E-2</v>
      </c>
      <c r="DN156" s="78">
        <v>0.17534567415714264</v>
      </c>
      <c r="DO156" s="78">
        <v>0.28842994570732117</v>
      </c>
      <c r="DP156" s="78">
        <v>0.25998604297637939</v>
      </c>
      <c r="DQ156" s="78">
        <v>0.75831598043441772</v>
      </c>
      <c r="DR156" s="78">
        <v>1.0346043109893799</v>
      </c>
      <c r="DS156" s="78">
        <v>0.91075694561004639</v>
      </c>
      <c r="DT156" s="78">
        <v>0.39296799898147583</v>
      </c>
      <c r="DU156" s="78">
        <v>-0.15367260575294495</v>
      </c>
      <c r="DV156" s="78">
        <v>0.20451577007770538</v>
      </c>
      <c r="DW156" s="78">
        <v>1.4456647634506226</v>
      </c>
      <c r="DX156" s="78">
        <v>1.2311221361160278</v>
      </c>
      <c r="DY156" s="78">
        <v>0.38026425242424011</v>
      </c>
      <c r="DZ156" s="78">
        <v>0.83442491292953491</v>
      </c>
      <c r="EA156" s="78">
        <v>1.8207689523696899</v>
      </c>
      <c r="EB156" s="78">
        <v>0.88875818252563477</v>
      </c>
      <c r="EC156" s="78">
        <v>0.63653415441513062</v>
      </c>
      <c r="ED156" s="78">
        <v>0.34251165390014648</v>
      </c>
      <c r="EE156" s="78">
        <v>0.78944921493530273</v>
      </c>
      <c r="EF156" s="78">
        <v>0.84825897216796875</v>
      </c>
      <c r="EG156" s="78">
        <v>0.42993754148483276</v>
      </c>
      <c r="EH156" s="78">
        <v>0.30701303482055664</v>
      </c>
      <c r="EI156" s="78">
        <v>0.82041352987289429</v>
      </c>
      <c r="EJ156" s="78">
        <v>0.81503748893737793</v>
      </c>
      <c r="EK156" s="78">
        <v>0.36869081854820251</v>
      </c>
      <c r="EL156" s="78">
        <v>0.50069350004196167</v>
      </c>
      <c r="EM156" s="78">
        <v>0.64875143766403198</v>
      </c>
      <c r="EN156" s="78">
        <v>0.66130071878433228</v>
      </c>
      <c r="EO156" s="78">
        <v>1.181096076965332</v>
      </c>
      <c r="EP156" s="78">
        <v>1.4733628034591675</v>
      </c>
      <c r="EQ156" s="78">
        <v>1.4161897897720337</v>
      </c>
      <c r="ER156" s="78">
        <v>0.92366552352905273</v>
      </c>
      <c r="ES156" s="78">
        <v>0.3652113676071167</v>
      </c>
      <c r="ET156" s="78">
        <v>0.70915979146957397</v>
      </c>
      <c r="EU156" s="78">
        <v>1.9973468780517578</v>
      </c>
      <c r="EV156" s="78">
        <v>1.9474581480026245</v>
      </c>
      <c r="EW156" s="78">
        <v>53.142505645751953</v>
      </c>
      <c r="EX156" s="78">
        <v>52.124420166015625</v>
      </c>
      <c r="EY156" s="78">
        <v>50.841144561767578</v>
      </c>
      <c r="EZ156" s="78">
        <v>49.728385925292969</v>
      </c>
      <c r="FA156" s="78">
        <v>49.450069427490234</v>
      </c>
      <c r="FB156" s="78">
        <v>48.690948486328125</v>
      </c>
      <c r="FC156" s="78">
        <v>48.440078735351563</v>
      </c>
      <c r="FD156" s="78">
        <v>50.103816986083984</v>
      </c>
      <c r="FE156" s="78">
        <v>54.989162445068359</v>
      </c>
      <c r="FF156" s="78">
        <v>60.195198059082031</v>
      </c>
      <c r="FG156" s="78">
        <v>64.956489562988281</v>
      </c>
      <c r="FH156" s="78">
        <v>69.367500305175781</v>
      </c>
      <c r="FI156" s="78">
        <v>71.815048217773438</v>
      </c>
      <c r="FJ156" s="78">
        <v>74.125892639160156</v>
      </c>
      <c r="FK156" s="78">
        <v>76.7347412109375</v>
      </c>
      <c r="FL156" s="78">
        <v>77.105369567871094</v>
      </c>
      <c r="FM156" s="78">
        <v>75.55560302734375</v>
      </c>
      <c r="FN156" s="78">
        <v>72.420150756835938</v>
      </c>
      <c r="FO156" s="78">
        <v>66.824424743652344</v>
      </c>
      <c r="FP156" s="78">
        <v>63.528125762939453</v>
      </c>
      <c r="FQ156" s="78">
        <v>60.908420562744141</v>
      </c>
      <c r="FR156" s="78">
        <v>58.710483551025391</v>
      </c>
      <c r="FS156" s="78">
        <v>57.123733520507813</v>
      </c>
      <c r="FT156" s="78">
        <v>55.668720245361328</v>
      </c>
      <c r="FU156" s="78">
        <v>0.20253483951091766</v>
      </c>
      <c r="FV156" s="78">
        <v>0.33235853910446167</v>
      </c>
      <c r="FW156" s="78">
        <v>0.27026358246803284</v>
      </c>
      <c r="FX156" s="78">
        <v>0.37192997336387634</v>
      </c>
      <c r="FY156" s="78">
        <v>251</v>
      </c>
      <c r="FZ156" s="78">
        <v>1</v>
      </c>
    </row>
    <row r="157" spans="1:182" x14ac:dyDescent="0.2">
      <c r="A157" t="s">
        <v>186</v>
      </c>
      <c r="B157" t="s">
        <v>245</v>
      </c>
      <c r="C157" t="s">
        <v>2</v>
      </c>
      <c r="D157" t="s">
        <v>203</v>
      </c>
      <c r="E157" t="s">
        <v>204</v>
      </c>
      <c r="F157" t="s">
        <v>1</v>
      </c>
      <c r="G157" t="s">
        <v>200</v>
      </c>
      <c r="H157" s="78">
        <v>134</v>
      </c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  <c r="CF157" s="78"/>
      <c r="CG157" s="78"/>
      <c r="CH157" s="78"/>
      <c r="CI157" s="78"/>
      <c r="CJ157" s="78"/>
      <c r="CK157" s="78"/>
      <c r="CL157" s="78"/>
      <c r="CM157" s="78"/>
      <c r="CN157" s="78"/>
      <c r="CO157" s="78"/>
      <c r="CP157" s="78"/>
      <c r="CQ157" s="78"/>
      <c r="CR157" s="78"/>
      <c r="CS157" s="78"/>
      <c r="CT157" s="78"/>
      <c r="CU157" s="78"/>
      <c r="CV157" s="78"/>
      <c r="CW157" s="78"/>
      <c r="CX157" s="78"/>
      <c r="CY157" s="78"/>
      <c r="CZ157" s="78"/>
      <c r="DA157" s="78"/>
      <c r="DB157" s="78"/>
      <c r="DC157" s="78"/>
      <c r="DD157" s="78"/>
      <c r="DE157" s="78"/>
      <c r="DF157" s="78"/>
      <c r="DG157" s="78"/>
      <c r="DH157" s="78"/>
      <c r="DI157" s="78"/>
      <c r="DJ157" s="78"/>
      <c r="DK157" s="78"/>
      <c r="DL157" s="78"/>
      <c r="DM157" s="78"/>
      <c r="DN157" s="78"/>
      <c r="DO157" s="78"/>
      <c r="DP157" s="78"/>
      <c r="DQ157" s="78"/>
      <c r="DR157" s="78"/>
      <c r="DS157" s="78"/>
      <c r="DT157" s="78"/>
      <c r="DU157" s="78"/>
      <c r="DV157" s="78"/>
      <c r="DW157" s="78"/>
      <c r="DX157" s="78"/>
      <c r="DY157" s="78"/>
      <c r="DZ157" s="78"/>
      <c r="EA157" s="78"/>
      <c r="EB157" s="78"/>
      <c r="EC157" s="78"/>
      <c r="ED157" s="78"/>
      <c r="EE157" s="78"/>
      <c r="EF157" s="78"/>
      <c r="EG157" s="78"/>
      <c r="EH157" s="78"/>
      <c r="EI157" s="78"/>
      <c r="EJ157" s="78"/>
      <c r="EK157" s="78"/>
      <c r="EL157" s="78"/>
      <c r="EM157" s="78"/>
      <c r="EN157" s="78"/>
      <c r="EO157" s="78"/>
      <c r="EP157" s="78"/>
      <c r="EQ157" s="78"/>
      <c r="ER157" s="78"/>
      <c r="ES157" s="78"/>
      <c r="ET157" s="78"/>
      <c r="EU157" s="78"/>
      <c r="EV157" s="78"/>
      <c r="EW157" s="78"/>
      <c r="EX157" s="78"/>
      <c r="EY157" s="78"/>
      <c r="EZ157" s="78"/>
      <c r="FA157" s="78"/>
      <c r="FB157" s="78"/>
      <c r="FC157" s="78"/>
      <c r="FD157" s="78"/>
      <c r="FE157" s="78"/>
      <c r="FF157" s="78"/>
      <c r="FG157" s="78"/>
      <c r="FH157" s="78"/>
      <c r="FI157" s="78"/>
      <c r="FJ157" s="78"/>
      <c r="FK157" s="78"/>
      <c r="FL157" s="78"/>
      <c r="FM157" s="78"/>
      <c r="FN157" s="78"/>
      <c r="FO157" s="78"/>
      <c r="FP157" s="78"/>
      <c r="FQ157" s="78"/>
      <c r="FR157" s="78"/>
      <c r="FS157" s="78"/>
      <c r="FT157" s="78"/>
      <c r="FU157" s="78"/>
      <c r="FV157" s="78"/>
      <c r="FW157" s="78"/>
      <c r="FX157" s="78">
        <v>7.0006046444177628E-3</v>
      </c>
      <c r="FY157" s="78">
        <v>16</v>
      </c>
      <c r="FZ157" s="78">
        <v>0</v>
      </c>
    </row>
    <row r="158" spans="1:182" x14ac:dyDescent="0.2">
      <c r="A158" t="s">
        <v>186</v>
      </c>
      <c r="B158" t="s">
        <v>245</v>
      </c>
      <c r="C158" t="s">
        <v>2</v>
      </c>
      <c r="D158" t="s">
        <v>203</v>
      </c>
      <c r="E158" t="s">
        <v>204</v>
      </c>
      <c r="F158" t="s">
        <v>1</v>
      </c>
      <c r="G158" t="s">
        <v>1</v>
      </c>
      <c r="H158" s="78">
        <v>5641</v>
      </c>
      <c r="I158" s="78">
        <v>6.4518074989318848</v>
      </c>
      <c r="J158" s="78">
        <v>6.3147192001342773</v>
      </c>
      <c r="K158" s="78">
        <v>6.2055659294128418</v>
      </c>
      <c r="L158" s="78">
        <v>4.8258185386657715</v>
      </c>
      <c r="M158" s="78">
        <v>4.2859463691711426</v>
      </c>
      <c r="N158" s="78">
        <v>3.4993660449981689</v>
      </c>
      <c r="O158" s="78">
        <v>4.7479557991027832</v>
      </c>
      <c r="P158" s="78">
        <v>5.0684223175048828</v>
      </c>
      <c r="Q158" s="78">
        <v>4.0621647834777832</v>
      </c>
      <c r="R158" s="78">
        <v>3.5820267200469971</v>
      </c>
      <c r="S158" s="78">
        <v>3.9312677383422852</v>
      </c>
      <c r="T158" s="78">
        <v>3.8056056499481201</v>
      </c>
      <c r="U158" s="78">
        <v>3.4979453086853027</v>
      </c>
      <c r="V158" s="78">
        <v>3.5621018409729004</v>
      </c>
      <c r="W158" s="78">
        <v>3.4977340698242188</v>
      </c>
      <c r="X158" s="78">
        <v>3.3995058536529541</v>
      </c>
      <c r="Y158" s="78">
        <v>4.2239108085632324</v>
      </c>
      <c r="Z158" s="78">
        <v>4.770233154296875</v>
      </c>
      <c r="AA158" s="78">
        <v>6.1412005424499512</v>
      </c>
      <c r="AB158" s="78">
        <v>5.8954758644104004</v>
      </c>
      <c r="AC158" s="78">
        <v>5.4191207885742188</v>
      </c>
      <c r="AD158" s="78">
        <v>5.3073058128356934</v>
      </c>
      <c r="AE158" s="78">
        <v>5.7271394729614258</v>
      </c>
      <c r="AF158" s="78">
        <v>6.2999706268310547</v>
      </c>
      <c r="AG158" s="78">
        <v>-2.6860880851745605</v>
      </c>
      <c r="AH158" s="78">
        <v>-2.1046946048736572</v>
      </c>
      <c r="AI158" s="78">
        <v>-0.71331697702407837</v>
      </c>
      <c r="AJ158" s="78">
        <v>-1.3701581954956055</v>
      </c>
      <c r="AK158" s="78">
        <v>-1.4447700977325439</v>
      </c>
      <c r="AL158" s="78">
        <v>-1.2882169485092163</v>
      </c>
      <c r="AM158" s="78">
        <v>-0.81522667407989502</v>
      </c>
      <c r="AN158" s="78">
        <v>-0.46443241834640503</v>
      </c>
      <c r="AO158" s="78">
        <v>-0.90156435966491699</v>
      </c>
      <c r="AP158" s="78">
        <v>-1.0136934518814087</v>
      </c>
      <c r="AQ158" s="78">
        <v>-0.49482497572898865</v>
      </c>
      <c r="AR158" s="78">
        <v>-0.52446520328521729</v>
      </c>
      <c r="AS158" s="78">
        <v>-0.82572072744369507</v>
      </c>
      <c r="AT158" s="78">
        <v>-0.60198581218719482</v>
      </c>
      <c r="AU158" s="78">
        <v>-0.57016873359680176</v>
      </c>
      <c r="AV158" s="78">
        <v>-0.69778472185134888</v>
      </c>
      <c r="AW158" s="78">
        <v>-0.23889653384685516</v>
      </c>
      <c r="AX158" s="78">
        <v>5.7289092801511288E-3</v>
      </c>
      <c r="AY158" s="78">
        <v>-0.28130686283111572</v>
      </c>
      <c r="AZ158" s="78">
        <v>-0.87238937616348267</v>
      </c>
      <c r="BA158" s="78">
        <v>-1.4039509296417236</v>
      </c>
      <c r="BB158" s="78">
        <v>-1.0028375387191772</v>
      </c>
      <c r="BC158" s="78">
        <v>0.15550993382930756</v>
      </c>
      <c r="BD158" s="78">
        <v>-0.45980867743492126</v>
      </c>
      <c r="BE158" s="78">
        <v>-1.7883821725845337</v>
      </c>
      <c r="BF158" s="78">
        <v>-1.240899920463562</v>
      </c>
      <c r="BG158" s="78">
        <v>3.9262033998966217E-2</v>
      </c>
      <c r="BH158" s="78">
        <v>-0.70451486110687256</v>
      </c>
      <c r="BI158" s="78">
        <v>-0.83275943994522095</v>
      </c>
      <c r="BJ158" s="78">
        <v>-0.80980819463729858</v>
      </c>
      <c r="BK158" s="78">
        <v>-0.34124797582626343</v>
      </c>
      <c r="BL158" s="78">
        <v>-7.5260311365127563E-2</v>
      </c>
      <c r="BM158" s="78">
        <v>-0.50987285375595093</v>
      </c>
      <c r="BN158" s="78">
        <v>-0.62602591514587402</v>
      </c>
      <c r="BO158" s="78">
        <v>-0.10510716587305069</v>
      </c>
      <c r="BP158" s="78">
        <v>-0.12770338356494904</v>
      </c>
      <c r="BQ158" s="78">
        <v>-0.47447806596755981</v>
      </c>
      <c r="BR158" s="78">
        <v>-0.27658039331436157</v>
      </c>
      <c r="BS158" s="78">
        <v>-0.20978347957134247</v>
      </c>
      <c r="BT158" s="78">
        <v>-0.29639893770217896</v>
      </c>
      <c r="BU158" s="78">
        <v>0.18395848572254181</v>
      </c>
      <c r="BV158" s="78">
        <v>0.44456517696380615</v>
      </c>
      <c r="BW158" s="78">
        <v>0.22421556711196899</v>
      </c>
      <c r="BX158" s="78">
        <v>-0.34159782528877258</v>
      </c>
      <c r="BY158" s="78">
        <v>-0.88497507572174072</v>
      </c>
      <c r="BZ158" s="78">
        <v>-0.49810418486595154</v>
      </c>
      <c r="CA158" s="78">
        <v>0.70728981494903564</v>
      </c>
      <c r="CB158" s="78">
        <v>0.25665423274040222</v>
      </c>
      <c r="CC158" s="78">
        <v>-1.1666338443756104</v>
      </c>
      <c r="CD158" s="78">
        <v>-0.64263826608657837</v>
      </c>
      <c r="CE158" s="78">
        <v>0.56049597263336182</v>
      </c>
      <c r="CF158" s="78">
        <v>-0.24349230527877808</v>
      </c>
      <c r="CG158" s="78">
        <v>-0.40888267755508423</v>
      </c>
      <c r="CH158" s="78">
        <v>-0.4784637987613678</v>
      </c>
      <c r="CI158" s="78">
        <v>-1.2971756979823112E-2</v>
      </c>
      <c r="CJ158" s="78">
        <v>0.19427910447120667</v>
      </c>
      <c r="CK158" s="78">
        <v>-0.23858849704265594</v>
      </c>
      <c r="CL158" s="78">
        <v>-0.35752859711647034</v>
      </c>
      <c r="CM158" s="78">
        <v>0.16481019556522369</v>
      </c>
      <c r="CN158" s="78">
        <v>0.14709265530109406</v>
      </c>
      <c r="CO158" s="78">
        <v>-0.23120845854282379</v>
      </c>
      <c r="CP158" s="78">
        <v>-5.1205586642026901E-2</v>
      </c>
      <c r="CQ158" s="78">
        <v>3.9818279445171356E-2</v>
      </c>
      <c r="CR158" s="78">
        <v>-1.8400372937321663E-2</v>
      </c>
      <c r="CS158" s="78">
        <v>0.47682657837867737</v>
      </c>
      <c r="CT158" s="78">
        <v>0.74850183725357056</v>
      </c>
      <c r="CU158" s="78">
        <v>0.57433885335922241</v>
      </c>
      <c r="CV158" s="78">
        <v>2.6026763021945953E-2</v>
      </c>
      <c r="CW158" s="78">
        <v>-0.52553397417068481</v>
      </c>
      <c r="CX158" s="78">
        <v>-0.1485273540019989</v>
      </c>
      <c r="CY158" s="78">
        <v>1.0894508361816406</v>
      </c>
      <c r="CZ158" s="78">
        <v>0.75287425518035889</v>
      </c>
      <c r="DA158" s="78">
        <v>-0.54488551616668701</v>
      </c>
      <c r="DB158" s="78">
        <v>-4.4376619160175323E-2</v>
      </c>
      <c r="DC158" s="78">
        <v>1.0817298889160156</v>
      </c>
      <c r="DD158" s="78">
        <v>0.2175302654504776</v>
      </c>
      <c r="DE158" s="78">
        <v>1.4994063414633274E-2</v>
      </c>
      <c r="DF158" s="78">
        <v>-0.14711938798427582</v>
      </c>
      <c r="DG158" s="78">
        <v>0.3153044581413269</v>
      </c>
      <c r="DH158" s="78">
        <v>0.46381852030754089</v>
      </c>
      <c r="DI158" s="78">
        <v>3.2695852220058441E-2</v>
      </c>
      <c r="DJ158" s="78">
        <v>-8.903125673532486E-2</v>
      </c>
      <c r="DK158" s="78">
        <v>0.43472754955291748</v>
      </c>
      <c r="DL158" s="78">
        <v>0.42188870906829834</v>
      </c>
      <c r="DM158" s="78">
        <v>1.2061151675879955E-2</v>
      </c>
      <c r="DN158" s="78">
        <v>0.17416922748088837</v>
      </c>
      <c r="DO158" s="78">
        <v>0.28942003846168518</v>
      </c>
      <c r="DP158" s="78">
        <v>0.25959819555282593</v>
      </c>
      <c r="DQ158" s="78">
        <v>0.76969468593597412</v>
      </c>
      <c r="DR158" s="78">
        <v>1.052438497543335</v>
      </c>
      <c r="DS158" s="78">
        <v>0.92446213960647583</v>
      </c>
      <c r="DT158" s="78">
        <v>0.39365136623382568</v>
      </c>
      <c r="DU158" s="78">
        <v>-0.16609285771846771</v>
      </c>
      <c r="DV158" s="78">
        <v>0.20104946196079254</v>
      </c>
      <c r="DW158" s="78">
        <v>1.4716118574142456</v>
      </c>
      <c r="DX158" s="78">
        <v>1.2490942478179932</v>
      </c>
      <c r="DY158" s="78">
        <v>0.35282039642333984</v>
      </c>
      <c r="DZ158" s="78">
        <v>0.81941819190979004</v>
      </c>
      <c r="EA158" s="78">
        <v>1.8343089818954468</v>
      </c>
      <c r="EB158" s="78">
        <v>0.88317364454269409</v>
      </c>
      <c r="EC158" s="78">
        <v>0.62700474262237549</v>
      </c>
      <c r="ED158" s="78">
        <v>0.33128932118415833</v>
      </c>
      <c r="EE158" s="78">
        <v>0.7892831563949585</v>
      </c>
      <c r="EF158" s="78">
        <v>0.85299062728881836</v>
      </c>
      <c r="EG158" s="78">
        <v>0.4243873655796051</v>
      </c>
      <c r="EH158" s="78">
        <v>0.29863625764846802</v>
      </c>
      <c r="EI158" s="78">
        <v>0.82444536685943604</v>
      </c>
      <c r="EJ158" s="78">
        <v>0.81865054368972778</v>
      </c>
      <c r="EK158" s="78">
        <v>0.36330384016036987</v>
      </c>
      <c r="EL158" s="78">
        <v>0.49957466125488281</v>
      </c>
      <c r="EM158" s="78">
        <v>0.64980530738830566</v>
      </c>
      <c r="EN158" s="78">
        <v>0.66098397970199585</v>
      </c>
      <c r="EO158" s="78">
        <v>1.1925497055053711</v>
      </c>
      <c r="EP158" s="78">
        <v>1.4912747144699097</v>
      </c>
      <c r="EQ158" s="78">
        <v>1.4299845695495605</v>
      </c>
      <c r="ER158" s="78">
        <v>0.92444288730621338</v>
      </c>
      <c r="ES158" s="78">
        <v>0.35288304090499878</v>
      </c>
      <c r="ET158" s="78">
        <v>0.70578289031982422</v>
      </c>
      <c r="EU158" s="78">
        <v>2.0233917236328125</v>
      </c>
      <c r="EV158" s="78">
        <v>1.9655572175979614</v>
      </c>
      <c r="EW158" s="78">
        <v>53.146827697753906</v>
      </c>
      <c r="EX158" s="78">
        <v>52.103599548339844</v>
      </c>
      <c r="EY158" s="78">
        <v>50.817173004150391</v>
      </c>
      <c r="EZ158" s="78">
        <v>49.739711761474609</v>
      </c>
      <c r="FA158" s="78">
        <v>49.462635040283203</v>
      </c>
      <c r="FB158" s="78">
        <v>48.672927856445313</v>
      </c>
      <c r="FC158" s="78">
        <v>48.459224700927734</v>
      </c>
      <c r="FD158" s="78">
        <v>50.102367401123047</v>
      </c>
      <c r="FE158" s="78">
        <v>54.993282318115234</v>
      </c>
      <c r="FF158" s="78">
        <v>60.198787689208984</v>
      </c>
      <c r="FG158" s="78">
        <v>64.968780517578125</v>
      </c>
      <c r="FH158" s="78">
        <v>69.369621276855469</v>
      </c>
      <c r="FI158" s="78">
        <v>71.824714660644531</v>
      </c>
      <c r="FJ158" s="78">
        <v>74.144248962402344</v>
      </c>
      <c r="FK158" s="78">
        <v>76.728019714355469</v>
      </c>
      <c r="FL158" s="78">
        <v>77.108345031738281</v>
      </c>
      <c r="FM158" s="78">
        <v>75.585929870605469</v>
      </c>
      <c r="FN158" s="78">
        <v>72.423019409179688</v>
      </c>
      <c r="FO158" s="78">
        <v>66.838577270507813</v>
      </c>
      <c r="FP158" s="78">
        <v>63.551040649414063</v>
      </c>
      <c r="FQ158" s="78">
        <v>60.939308166503906</v>
      </c>
      <c r="FR158" s="78">
        <v>58.736560821533203</v>
      </c>
      <c r="FS158" s="78">
        <v>57.151168823242188</v>
      </c>
      <c r="FT158" s="78">
        <v>55.679897308349609</v>
      </c>
      <c r="FU158" s="78">
        <v>0.20257072150707245</v>
      </c>
      <c r="FV158" s="78">
        <v>0.33241739869117737</v>
      </c>
      <c r="FW158" s="78">
        <v>0.27031144499778748</v>
      </c>
      <c r="FX158" s="78">
        <v>0.37199586629867554</v>
      </c>
      <c r="FY158" s="78">
        <v>267</v>
      </c>
      <c r="FZ158" s="78">
        <v>1</v>
      </c>
    </row>
    <row r="159" spans="1:182" x14ac:dyDescent="0.2">
      <c r="A159" t="s">
        <v>186</v>
      </c>
      <c r="B159" t="s">
        <v>245</v>
      </c>
      <c r="C159" t="s">
        <v>2</v>
      </c>
      <c r="D159" t="s">
        <v>203</v>
      </c>
      <c r="E159" t="s">
        <v>204</v>
      </c>
      <c r="F159" t="s">
        <v>178</v>
      </c>
      <c r="G159" t="s">
        <v>1</v>
      </c>
      <c r="H159" s="78">
        <v>4114</v>
      </c>
      <c r="I159" s="78">
        <v>5.265596866607666</v>
      </c>
      <c r="J159" s="78">
        <v>5.062901496887207</v>
      </c>
      <c r="K159" s="78">
        <v>4.6213560104370117</v>
      </c>
      <c r="L159" s="78">
        <v>3.4567995071411133</v>
      </c>
      <c r="M159" s="78">
        <v>3.1500184535980225</v>
      </c>
      <c r="N159" s="78">
        <v>2.6893630027770996</v>
      </c>
      <c r="O159" s="78">
        <v>3.5140182971954346</v>
      </c>
      <c r="P159" s="78">
        <v>3.6272034645080566</v>
      </c>
      <c r="Q159" s="78">
        <v>2.8573920726776123</v>
      </c>
      <c r="R159" s="78">
        <v>2.5695276260375977</v>
      </c>
      <c r="S159" s="78">
        <v>2.8667759895324707</v>
      </c>
      <c r="T159" s="78">
        <v>2.7834270000457764</v>
      </c>
      <c r="U159" s="78">
        <v>2.5078213214874268</v>
      </c>
      <c r="V159" s="78">
        <v>2.6101856231689453</v>
      </c>
      <c r="W159" s="78">
        <v>2.6349372863769531</v>
      </c>
      <c r="X159" s="78">
        <v>2.5212435722351074</v>
      </c>
      <c r="Y159" s="78">
        <v>2.9307394027709961</v>
      </c>
      <c r="Z159" s="78">
        <v>3.4135608673095703</v>
      </c>
      <c r="AA159" s="78">
        <v>4.3971681594848633</v>
      </c>
      <c r="AB159" s="78">
        <v>4.2841281890869141</v>
      </c>
      <c r="AC159" s="78">
        <v>3.8471593856811523</v>
      </c>
      <c r="AD159" s="78">
        <v>3.8788914680480957</v>
      </c>
      <c r="AE159" s="78">
        <v>4.1555352210998535</v>
      </c>
      <c r="AF159" s="78">
        <v>4.6934261322021484</v>
      </c>
      <c r="AG159" s="78">
        <v>-2.3408458232879639</v>
      </c>
      <c r="AH159" s="78">
        <v>-1.902408242225647</v>
      </c>
      <c r="AI159" s="78">
        <v>-0.8403620719909668</v>
      </c>
      <c r="AJ159" s="78">
        <v>-1.2824172973632813</v>
      </c>
      <c r="AK159" s="78">
        <v>-1.3140172958374023</v>
      </c>
      <c r="AL159" s="78">
        <v>-1.1430099010467529</v>
      </c>
      <c r="AM159" s="78">
        <v>-0.79617208242416382</v>
      </c>
      <c r="AN159" s="78">
        <v>-0.50426095724105835</v>
      </c>
      <c r="AO159" s="78">
        <v>-0.82413452863693237</v>
      </c>
      <c r="AP159" s="78">
        <v>-0.90419882535934448</v>
      </c>
      <c r="AQ159" s="78">
        <v>-0.52665853500366211</v>
      </c>
      <c r="AR159" s="78">
        <v>-0.55127173662185669</v>
      </c>
      <c r="AS159" s="78">
        <v>-0.75161510705947876</v>
      </c>
      <c r="AT159" s="78">
        <v>-0.57745361328125</v>
      </c>
      <c r="AU159" s="78">
        <v>-0.5691293478012085</v>
      </c>
      <c r="AV159" s="78">
        <v>-0.67964112758636475</v>
      </c>
      <c r="AW159" s="78">
        <v>-0.35410523414611816</v>
      </c>
      <c r="AX159" s="78">
        <v>-0.18249726295471191</v>
      </c>
      <c r="AY159" s="78">
        <v>-0.4202008843421936</v>
      </c>
      <c r="AZ159" s="78">
        <v>-0.86202847957611084</v>
      </c>
      <c r="BA159" s="78">
        <v>-1.2446719408035278</v>
      </c>
      <c r="BB159" s="78">
        <v>-0.94607996940612793</v>
      </c>
      <c r="BC159" s="78">
        <v>-0.12130627781152725</v>
      </c>
      <c r="BD159" s="78">
        <v>-0.64011424779891968</v>
      </c>
      <c r="BE159" s="78">
        <v>-1.4605323076248169</v>
      </c>
      <c r="BF159" s="78">
        <v>-1.0553488731384277</v>
      </c>
      <c r="BG159" s="78">
        <v>-0.10236378014087677</v>
      </c>
      <c r="BH159" s="78">
        <v>-0.62967026233673096</v>
      </c>
      <c r="BI159" s="78">
        <v>-0.71386384963989258</v>
      </c>
      <c r="BJ159" s="78">
        <v>-0.6738700270652771</v>
      </c>
      <c r="BK159" s="78">
        <v>-0.33137640357017517</v>
      </c>
      <c r="BL159" s="78">
        <v>-0.12262885272502899</v>
      </c>
      <c r="BM159" s="78">
        <v>-0.44003176689147949</v>
      </c>
      <c r="BN159" s="78">
        <v>-0.52404212951660156</v>
      </c>
      <c r="BO159" s="78">
        <v>-0.14449125528335571</v>
      </c>
      <c r="BP159" s="78">
        <v>-0.16219688951969147</v>
      </c>
      <c r="BQ159" s="78">
        <v>-0.40717750787734985</v>
      </c>
      <c r="BR159" s="78">
        <v>-0.25835272669792175</v>
      </c>
      <c r="BS159" s="78">
        <v>-0.21572627127170563</v>
      </c>
      <c r="BT159" s="78">
        <v>-0.28603196144104004</v>
      </c>
      <c r="BU159" s="78">
        <v>6.0557238757610321E-2</v>
      </c>
      <c r="BV159" s="78">
        <v>0.24783682823181152</v>
      </c>
      <c r="BW159" s="78">
        <v>7.5527355074882507E-2</v>
      </c>
      <c r="BX159" s="78">
        <v>-0.34152069687843323</v>
      </c>
      <c r="BY159" s="78">
        <v>-0.73575085401535034</v>
      </c>
      <c r="BZ159" s="78">
        <v>-0.45112547278404236</v>
      </c>
      <c r="CA159" s="78">
        <v>0.41978320479393005</v>
      </c>
      <c r="CB159" s="78">
        <v>6.2467627227306366E-2</v>
      </c>
      <c r="CC159" s="78">
        <v>-0.85082995891571045</v>
      </c>
      <c r="CD159" s="78">
        <v>-0.46867820620536804</v>
      </c>
      <c r="CE159" s="78">
        <v>0.4087715744972229</v>
      </c>
      <c r="CF159" s="78">
        <v>-0.17757974565029144</v>
      </c>
      <c r="CG159" s="78">
        <v>-0.29819947481155396</v>
      </c>
      <c r="CH159" s="78">
        <v>-0.34894523024559021</v>
      </c>
      <c r="CI159" s="78">
        <v>-9.4603458419442177E-3</v>
      </c>
      <c r="CJ159" s="78">
        <v>0.14168840646743774</v>
      </c>
      <c r="CK159" s="78">
        <v>-0.17400337755680084</v>
      </c>
      <c r="CL159" s="78">
        <v>-0.26074677705764771</v>
      </c>
      <c r="CM159" s="78">
        <v>0.1201966255903244</v>
      </c>
      <c r="CN159" s="78">
        <v>0.10727515816688538</v>
      </c>
      <c r="CO159" s="78">
        <v>-0.16862109303474426</v>
      </c>
      <c r="CP159" s="78">
        <v>-3.7344403564929962E-2</v>
      </c>
      <c r="CQ159" s="78">
        <v>2.9039604589343071E-2</v>
      </c>
      <c r="CR159" s="78">
        <v>-1.3419453054666519E-2</v>
      </c>
      <c r="CS159" s="78">
        <v>0.3477512001991272</v>
      </c>
      <c r="CT159" s="78">
        <v>0.54588490724563599</v>
      </c>
      <c r="CU159" s="78">
        <v>0.41886723041534424</v>
      </c>
      <c r="CV159" s="78">
        <v>1.8981404602527618E-2</v>
      </c>
      <c r="CW159" s="78">
        <v>-0.3832736611366272</v>
      </c>
      <c r="CX159" s="78">
        <v>-0.10832149535417557</v>
      </c>
      <c r="CY159" s="78">
        <v>0.79454010725021362</v>
      </c>
      <c r="CZ159" s="78">
        <v>0.54907369613647461</v>
      </c>
      <c r="DA159" s="78">
        <v>-0.24112759530544281</v>
      </c>
      <c r="DB159" s="78">
        <v>0.11799249053001404</v>
      </c>
      <c r="DC159" s="78">
        <v>0.91990691423416138</v>
      </c>
      <c r="DD159" s="78">
        <v>0.27451080083847046</v>
      </c>
      <c r="DE159" s="78">
        <v>0.11746492236852646</v>
      </c>
      <c r="DF159" s="78">
        <v>-2.4020407348871231E-2</v>
      </c>
      <c r="DG159" s="78">
        <v>0.31245571374893188</v>
      </c>
      <c r="DH159" s="78">
        <v>0.40600565075874329</v>
      </c>
      <c r="DI159" s="78">
        <v>9.2025004327297211E-2</v>
      </c>
      <c r="DJ159" s="78">
        <v>2.548593794927001E-3</v>
      </c>
      <c r="DK159" s="78">
        <v>0.38488450646400452</v>
      </c>
      <c r="DL159" s="78">
        <v>0.37674719095230103</v>
      </c>
      <c r="DM159" s="78">
        <v>6.9935321807861328E-2</v>
      </c>
      <c r="DN159" s="78">
        <v>0.18366390466690063</v>
      </c>
      <c r="DO159" s="78">
        <v>0.27380546927452087</v>
      </c>
      <c r="DP159" s="78">
        <v>0.2591930627822876</v>
      </c>
      <c r="DQ159" s="78">
        <v>0.63494515419006348</v>
      </c>
      <c r="DR159" s="78">
        <v>0.84393298625946045</v>
      </c>
      <c r="DS159" s="78">
        <v>0.76220709085464478</v>
      </c>
      <c r="DT159" s="78">
        <v>0.37948349118232727</v>
      </c>
      <c r="DU159" s="78">
        <v>-3.0796485021710396E-2</v>
      </c>
      <c r="DV159" s="78">
        <v>0.23448249697685242</v>
      </c>
      <c r="DW159" s="78">
        <v>1.1692969799041748</v>
      </c>
      <c r="DX159" s="78">
        <v>1.035679817199707</v>
      </c>
      <c r="DY159" s="78">
        <v>0.63918578624725342</v>
      </c>
      <c r="DZ159" s="78">
        <v>0.96505182981491089</v>
      </c>
      <c r="EA159" s="78">
        <v>1.6579052209854126</v>
      </c>
      <c r="EB159" s="78">
        <v>0.92725777626037598</v>
      </c>
      <c r="EC159" s="78">
        <v>0.71761828660964966</v>
      </c>
      <c r="ED159" s="78">
        <v>0.44511944055557251</v>
      </c>
      <c r="EE159" s="78">
        <v>0.77725136280059814</v>
      </c>
      <c r="EF159" s="78">
        <v>0.78763777017593384</v>
      </c>
      <c r="EG159" s="78">
        <v>0.4761277437210083</v>
      </c>
      <c r="EH159" s="78">
        <v>0.38270530104637146</v>
      </c>
      <c r="EI159" s="78">
        <v>0.76705175638198853</v>
      </c>
      <c r="EJ159" s="78">
        <v>0.76582205295562744</v>
      </c>
      <c r="EK159" s="78">
        <v>0.41437289118766785</v>
      </c>
      <c r="EL159" s="78">
        <v>0.50276482105255127</v>
      </c>
      <c r="EM159" s="78">
        <v>0.62720853090286255</v>
      </c>
      <c r="EN159" s="78">
        <v>0.6528022289276123</v>
      </c>
      <c r="EO159" s="78">
        <v>1.0496076345443726</v>
      </c>
      <c r="EP159" s="78">
        <v>1.2742670774459839</v>
      </c>
      <c r="EQ159" s="78">
        <v>1.2579354047775269</v>
      </c>
      <c r="ER159" s="78">
        <v>0.89999127388000488</v>
      </c>
      <c r="ES159" s="78">
        <v>0.47812458872795105</v>
      </c>
      <c r="ET159" s="78">
        <v>0.72943699359893799</v>
      </c>
      <c r="EU159" s="78">
        <v>1.7103865146636963</v>
      </c>
      <c r="EV159" s="78">
        <v>1.7382616996765137</v>
      </c>
      <c r="EW159" s="78">
        <v>53.746055603027344</v>
      </c>
      <c r="EX159" s="78">
        <v>52.709762573242188</v>
      </c>
      <c r="EY159" s="78">
        <v>51.630641937255859</v>
      </c>
      <c r="EZ159" s="78">
        <v>50.581085205078125</v>
      </c>
      <c r="FA159" s="78">
        <v>50.284187316894531</v>
      </c>
      <c r="FB159" s="78">
        <v>49.477619171142578</v>
      </c>
      <c r="FC159" s="78">
        <v>49.693927764892578</v>
      </c>
      <c r="FD159" s="78">
        <v>51.494529724121094</v>
      </c>
      <c r="FE159" s="78">
        <v>56.164562225341797</v>
      </c>
      <c r="FF159" s="78">
        <v>61.052574157714844</v>
      </c>
      <c r="FG159" s="78">
        <v>65.500831604003906</v>
      </c>
      <c r="FH159" s="78">
        <v>69.78564453125</v>
      </c>
      <c r="FI159" s="78">
        <v>72.193923950195313</v>
      </c>
      <c r="FJ159" s="78">
        <v>74.171134948730469</v>
      </c>
      <c r="FK159" s="78">
        <v>76.959548950195313</v>
      </c>
      <c r="FL159" s="78">
        <v>76.996963500976563</v>
      </c>
      <c r="FM159" s="78">
        <v>75.581680297851563</v>
      </c>
      <c r="FN159" s="78">
        <v>72.188186645507813</v>
      </c>
      <c r="FO159" s="78">
        <v>67.130241394042969</v>
      </c>
      <c r="FP159" s="78">
        <v>64.308998107910156</v>
      </c>
      <c r="FQ159" s="78">
        <v>61.463493347167969</v>
      </c>
      <c r="FR159" s="78">
        <v>59.062973022460938</v>
      </c>
      <c r="FS159" s="78">
        <v>57.598697662353516</v>
      </c>
      <c r="FT159" s="78">
        <v>56.071186065673828</v>
      </c>
      <c r="FU159" s="78">
        <v>0.19864603877067566</v>
      </c>
      <c r="FV159" s="78">
        <v>0.32597702741622925</v>
      </c>
      <c r="FW159" s="78">
        <v>0.26507434248924255</v>
      </c>
      <c r="FX159" s="78">
        <v>0.36478868126869202</v>
      </c>
      <c r="FY159" s="78">
        <v>208</v>
      </c>
      <c r="FZ159" s="78">
        <v>1</v>
      </c>
    </row>
    <row r="160" spans="1:182" x14ac:dyDescent="0.2">
      <c r="A160" t="s">
        <v>186</v>
      </c>
      <c r="B160" t="s">
        <v>245</v>
      </c>
      <c r="C160" t="s">
        <v>2</v>
      </c>
      <c r="D160" t="s">
        <v>203</v>
      </c>
      <c r="E160" t="s">
        <v>204</v>
      </c>
      <c r="F160" t="s">
        <v>179</v>
      </c>
      <c r="G160" t="s">
        <v>1</v>
      </c>
      <c r="H160" s="78">
        <v>91</v>
      </c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  <c r="CF160" s="78"/>
      <c r="CG160" s="78"/>
      <c r="CH160" s="78"/>
      <c r="CI160" s="78"/>
      <c r="CJ160" s="78"/>
      <c r="CK160" s="78"/>
      <c r="CL160" s="78"/>
      <c r="CM160" s="78"/>
      <c r="CN160" s="78"/>
      <c r="CO160" s="78"/>
      <c r="CP160" s="78"/>
      <c r="CQ160" s="78"/>
      <c r="CR160" s="78"/>
      <c r="CS160" s="78"/>
      <c r="CT160" s="78"/>
      <c r="CU160" s="78"/>
      <c r="CV160" s="78"/>
      <c r="CW160" s="78"/>
      <c r="CX160" s="78"/>
      <c r="CY160" s="78"/>
      <c r="CZ160" s="78"/>
      <c r="DA160" s="78"/>
      <c r="DB160" s="78"/>
      <c r="DC160" s="78"/>
      <c r="DD160" s="78"/>
      <c r="DE160" s="78"/>
      <c r="DF160" s="78"/>
      <c r="DG160" s="78"/>
      <c r="DH160" s="78"/>
      <c r="DI160" s="78"/>
      <c r="DJ160" s="78"/>
      <c r="DK160" s="78"/>
      <c r="DL160" s="78"/>
      <c r="DM160" s="78"/>
      <c r="DN160" s="78"/>
      <c r="DO160" s="78"/>
      <c r="DP160" s="78"/>
      <c r="DQ160" s="78"/>
      <c r="DR160" s="78"/>
      <c r="DS160" s="78"/>
      <c r="DT160" s="78"/>
      <c r="DU160" s="78"/>
      <c r="DV160" s="78"/>
      <c r="DW160" s="78"/>
      <c r="DX160" s="78"/>
      <c r="DY160" s="78"/>
      <c r="DZ160" s="78"/>
      <c r="EA160" s="78"/>
      <c r="EB160" s="78"/>
      <c r="EC160" s="78"/>
      <c r="ED160" s="78"/>
      <c r="EE160" s="78"/>
      <c r="EF160" s="78"/>
      <c r="EG160" s="78"/>
      <c r="EH160" s="78"/>
      <c r="EI160" s="78"/>
      <c r="EJ160" s="78"/>
      <c r="EK160" s="78"/>
      <c r="EL160" s="78"/>
      <c r="EM160" s="78"/>
      <c r="EN160" s="78"/>
      <c r="EO160" s="78"/>
      <c r="EP160" s="78"/>
      <c r="EQ160" s="78"/>
      <c r="ER160" s="78"/>
      <c r="ES160" s="78"/>
      <c r="ET160" s="78"/>
      <c r="EU160" s="78"/>
      <c r="EV160" s="78"/>
      <c r="EW160" s="78"/>
      <c r="EX160" s="78"/>
      <c r="EY160" s="78"/>
      <c r="EZ160" s="78"/>
      <c r="FA160" s="78"/>
      <c r="FB160" s="78"/>
      <c r="FC160" s="78"/>
      <c r="FD160" s="78"/>
      <c r="FE160" s="78"/>
      <c r="FF160" s="78"/>
      <c r="FG160" s="78"/>
      <c r="FH160" s="78"/>
      <c r="FI160" s="78"/>
      <c r="FJ160" s="78"/>
      <c r="FK160" s="78"/>
      <c r="FL160" s="78"/>
      <c r="FM160" s="78"/>
      <c r="FN160" s="78"/>
      <c r="FO160" s="78"/>
      <c r="FP160" s="78"/>
      <c r="FQ160" s="78"/>
      <c r="FR160" s="78"/>
      <c r="FS160" s="78"/>
      <c r="FT160" s="78"/>
      <c r="FU160" s="78"/>
      <c r="FV160" s="78"/>
      <c r="FW160" s="78"/>
      <c r="FX160" s="78">
        <v>7.4455314315855503E-3</v>
      </c>
      <c r="FY160" s="78">
        <v>6</v>
      </c>
      <c r="FZ160" s="78">
        <v>0</v>
      </c>
    </row>
    <row r="161" spans="1:182" x14ac:dyDescent="0.2">
      <c r="A161" t="s">
        <v>186</v>
      </c>
      <c r="B161" t="s">
        <v>245</v>
      </c>
      <c r="C161" t="s">
        <v>2</v>
      </c>
      <c r="D161" t="s">
        <v>203</v>
      </c>
      <c r="E161" t="s">
        <v>204</v>
      </c>
      <c r="F161" t="s">
        <v>180</v>
      </c>
      <c r="G161" t="s">
        <v>1</v>
      </c>
      <c r="H161" s="78">
        <v>51</v>
      </c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  <c r="CF161" s="78"/>
      <c r="CG161" s="78"/>
      <c r="CH161" s="78"/>
      <c r="CI161" s="78"/>
      <c r="CJ161" s="78"/>
      <c r="CK161" s="78"/>
      <c r="CL161" s="78"/>
      <c r="CM161" s="78"/>
      <c r="CN161" s="78"/>
      <c r="CO161" s="78"/>
      <c r="CP161" s="78"/>
      <c r="CQ161" s="78"/>
      <c r="CR161" s="78"/>
      <c r="CS161" s="78"/>
      <c r="CT161" s="78"/>
      <c r="CU161" s="78"/>
      <c r="CV161" s="78"/>
      <c r="CW161" s="78"/>
      <c r="CX161" s="78"/>
      <c r="CY161" s="78"/>
      <c r="CZ161" s="78"/>
      <c r="DA161" s="78"/>
      <c r="DB161" s="78"/>
      <c r="DC161" s="78"/>
      <c r="DD161" s="78"/>
      <c r="DE161" s="78"/>
      <c r="DF161" s="78"/>
      <c r="DG161" s="78"/>
      <c r="DH161" s="78"/>
      <c r="DI161" s="78"/>
      <c r="DJ161" s="78"/>
      <c r="DK161" s="78"/>
      <c r="DL161" s="78"/>
      <c r="DM161" s="78"/>
      <c r="DN161" s="78"/>
      <c r="DO161" s="78"/>
      <c r="DP161" s="78"/>
      <c r="DQ161" s="78"/>
      <c r="DR161" s="78"/>
      <c r="DS161" s="78"/>
      <c r="DT161" s="78"/>
      <c r="DU161" s="78"/>
      <c r="DV161" s="78"/>
      <c r="DW161" s="78"/>
      <c r="DX161" s="78"/>
      <c r="DY161" s="78"/>
      <c r="DZ161" s="78"/>
      <c r="EA161" s="78"/>
      <c r="EB161" s="78"/>
      <c r="EC161" s="78"/>
      <c r="ED161" s="78"/>
      <c r="EE161" s="78"/>
      <c r="EF161" s="78"/>
      <c r="EG161" s="78"/>
      <c r="EH161" s="78"/>
      <c r="EI161" s="78"/>
      <c r="EJ161" s="78"/>
      <c r="EK161" s="78"/>
      <c r="EL161" s="78"/>
      <c r="EM161" s="78"/>
      <c r="EN161" s="78"/>
      <c r="EO161" s="78"/>
      <c r="EP161" s="78"/>
      <c r="EQ161" s="78"/>
      <c r="ER161" s="78"/>
      <c r="ES161" s="78"/>
      <c r="ET161" s="78"/>
      <c r="EU161" s="78"/>
      <c r="EV161" s="78"/>
      <c r="EW161" s="78"/>
      <c r="EX161" s="78"/>
      <c r="EY161" s="78"/>
      <c r="EZ161" s="78"/>
      <c r="FA161" s="78"/>
      <c r="FB161" s="78"/>
      <c r="FC161" s="78"/>
      <c r="FD161" s="78"/>
      <c r="FE161" s="78"/>
      <c r="FF161" s="78"/>
      <c r="FG161" s="78"/>
      <c r="FH161" s="78"/>
      <c r="FI161" s="78"/>
      <c r="FJ161" s="78"/>
      <c r="FK161" s="78"/>
      <c r="FL161" s="78"/>
      <c r="FM161" s="78"/>
      <c r="FN161" s="78"/>
      <c r="FO161" s="78"/>
      <c r="FP161" s="78"/>
      <c r="FQ161" s="78"/>
      <c r="FR161" s="78"/>
      <c r="FS161" s="78"/>
      <c r="FT161" s="78"/>
      <c r="FU161" s="78"/>
      <c r="FV161" s="78"/>
      <c r="FW161" s="78"/>
      <c r="FX161" s="78">
        <v>4.0975161828100681E-3</v>
      </c>
      <c r="FY161" s="78">
        <v>1</v>
      </c>
      <c r="FZ161" s="78">
        <v>0</v>
      </c>
    </row>
    <row r="162" spans="1:182" x14ac:dyDescent="0.2">
      <c r="A162" t="s">
        <v>186</v>
      </c>
      <c r="B162" t="s">
        <v>245</v>
      </c>
      <c r="C162" t="s">
        <v>2</v>
      </c>
      <c r="D162" t="s">
        <v>203</v>
      </c>
      <c r="E162" t="s">
        <v>204</v>
      </c>
      <c r="F162" t="s">
        <v>181</v>
      </c>
      <c r="G162" t="s">
        <v>1</v>
      </c>
      <c r="H162" s="78">
        <v>16</v>
      </c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  <c r="CF162" s="78"/>
      <c r="CG162" s="78"/>
      <c r="CH162" s="78"/>
      <c r="CI162" s="78"/>
      <c r="CJ162" s="78"/>
      <c r="CK162" s="78"/>
      <c r="CL162" s="78"/>
      <c r="CM162" s="78"/>
      <c r="CN162" s="78"/>
      <c r="CO162" s="78"/>
      <c r="CP162" s="78"/>
      <c r="CQ162" s="78"/>
      <c r="CR162" s="78"/>
      <c r="CS162" s="78"/>
      <c r="CT162" s="78"/>
      <c r="CU162" s="78"/>
      <c r="CV162" s="78"/>
      <c r="CW162" s="78"/>
      <c r="CX162" s="78"/>
      <c r="CY162" s="78"/>
      <c r="CZ162" s="78"/>
      <c r="DA162" s="78"/>
      <c r="DB162" s="78"/>
      <c r="DC162" s="78"/>
      <c r="DD162" s="78"/>
      <c r="DE162" s="78"/>
      <c r="DF162" s="78"/>
      <c r="DG162" s="78"/>
      <c r="DH162" s="78"/>
      <c r="DI162" s="78"/>
      <c r="DJ162" s="78"/>
      <c r="DK162" s="78"/>
      <c r="DL162" s="78"/>
      <c r="DM162" s="78"/>
      <c r="DN162" s="78"/>
      <c r="DO162" s="78"/>
      <c r="DP162" s="78"/>
      <c r="DQ162" s="78"/>
      <c r="DR162" s="78"/>
      <c r="DS162" s="78"/>
      <c r="DT162" s="78"/>
      <c r="DU162" s="78"/>
      <c r="DV162" s="78"/>
      <c r="DW162" s="78"/>
      <c r="DX162" s="78"/>
      <c r="DY162" s="78"/>
      <c r="DZ162" s="78"/>
      <c r="EA162" s="78"/>
      <c r="EB162" s="78"/>
      <c r="EC162" s="78"/>
      <c r="ED162" s="78"/>
      <c r="EE162" s="78"/>
      <c r="EF162" s="78"/>
      <c r="EG162" s="78"/>
      <c r="EH162" s="78"/>
      <c r="EI162" s="78"/>
      <c r="EJ162" s="78"/>
      <c r="EK162" s="78"/>
      <c r="EL162" s="78"/>
      <c r="EM162" s="78"/>
      <c r="EN162" s="78"/>
      <c r="EO162" s="78"/>
      <c r="EP162" s="78"/>
      <c r="EQ162" s="78"/>
      <c r="ER162" s="78"/>
      <c r="ES162" s="78"/>
      <c r="ET162" s="78"/>
      <c r="EU162" s="78"/>
      <c r="EV162" s="78"/>
      <c r="EW162" s="78"/>
      <c r="EX162" s="78"/>
      <c r="EY162" s="78"/>
      <c r="EZ162" s="78"/>
      <c r="FA162" s="78"/>
      <c r="FB162" s="78"/>
      <c r="FC162" s="78"/>
      <c r="FD162" s="78"/>
      <c r="FE162" s="78"/>
      <c r="FF162" s="78"/>
      <c r="FG162" s="78"/>
      <c r="FH162" s="78"/>
      <c r="FI162" s="78"/>
      <c r="FJ162" s="78"/>
      <c r="FK162" s="78"/>
      <c r="FL162" s="78"/>
      <c r="FM162" s="78"/>
      <c r="FN162" s="78"/>
      <c r="FO162" s="78"/>
      <c r="FP162" s="78"/>
      <c r="FQ162" s="78"/>
      <c r="FR162" s="78"/>
      <c r="FS162" s="78"/>
      <c r="FT162" s="78"/>
      <c r="FU162" s="78"/>
      <c r="FV162" s="78"/>
      <c r="FW162" s="78"/>
      <c r="FX162" s="78">
        <v>1.2041806476190686E-3</v>
      </c>
      <c r="FY162" s="78">
        <v>0</v>
      </c>
      <c r="FZ162" s="78">
        <v>0</v>
      </c>
    </row>
    <row r="163" spans="1:182" x14ac:dyDescent="0.2">
      <c r="A163" t="s">
        <v>186</v>
      </c>
      <c r="B163" t="s">
        <v>245</v>
      </c>
      <c r="C163" t="s">
        <v>2</v>
      </c>
      <c r="D163" t="s">
        <v>203</v>
      </c>
      <c r="E163" t="s">
        <v>204</v>
      </c>
      <c r="F163" t="s">
        <v>182</v>
      </c>
      <c r="G163" t="s">
        <v>1</v>
      </c>
      <c r="H163" s="78">
        <v>549</v>
      </c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  <c r="CF163" s="78"/>
      <c r="CG163" s="78"/>
      <c r="CH163" s="78"/>
      <c r="CI163" s="78"/>
      <c r="CJ163" s="78"/>
      <c r="CK163" s="78"/>
      <c r="CL163" s="78"/>
      <c r="CM163" s="78"/>
      <c r="CN163" s="78"/>
      <c r="CO163" s="78"/>
      <c r="CP163" s="78"/>
      <c r="CQ163" s="78"/>
      <c r="CR163" s="78"/>
      <c r="CS163" s="78"/>
      <c r="CT163" s="78"/>
      <c r="CU163" s="78"/>
      <c r="CV163" s="78"/>
      <c r="CW163" s="78"/>
      <c r="CX163" s="78"/>
      <c r="CY163" s="78"/>
      <c r="CZ163" s="78"/>
      <c r="DA163" s="78"/>
      <c r="DB163" s="78"/>
      <c r="DC163" s="78"/>
      <c r="DD163" s="78"/>
      <c r="DE163" s="78"/>
      <c r="DF163" s="78"/>
      <c r="DG163" s="78"/>
      <c r="DH163" s="78"/>
      <c r="DI163" s="78"/>
      <c r="DJ163" s="78"/>
      <c r="DK163" s="78"/>
      <c r="DL163" s="78"/>
      <c r="DM163" s="78"/>
      <c r="DN163" s="78"/>
      <c r="DO163" s="78"/>
      <c r="DP163" s="78"/>
      <c r="DQ163" s="78"/>
      <c r="DR163" s="78"/>
      <c r="DS163" s="78"/>
      <c r="DT163" s="78"/>
      <c r="DU163" s="78"/>
      <c r="DV163" s="78"/>
      <c r="DW163" s="78"/>
      <c r="DX163" s="78"/>
      <c r="DY163" s="78"/>
      <c r="DZ163" s="78"/>
      <c r="EA163" s="78"/>
      <c r="EB163" s="78"/>
      <c r="EC163" s="78"/>
      <c r="ED163" s="78"/>
      <c r="EE163" s="78"/>
      <c r="EF163" s="78"/>
      <c r="EG163" s="78"/>
      <c r="EH163" s="78"/>
      <c r="EI163" s="78"/>
      <c r="EJ163" s="78"/>
      <c r="EK163" s="78"/>
      <c r="EL163" s="78"/>
      <c r="EM163" s="78"/>
      <c r="EN163" s="78"/>
      <c r="EO163" s="78"/>
      <c r="EP163" s="78"/>
      <c r="EQ163" s="78"/>
      <c r="ER163" s="78"/>
      <c r="ES163" s="78"/>
      <c r="ET163" s="78"/>
      <c r="EU163" s="78"/>
      <c r="EV163" s="78"/>
      <c r="EW163" s="78"/>
      <c r="EX163" s="78"/>
      <c r="EY163" s="78"/>
      <c r="EZ163" s="78"/>
      <c r="FA163" s="78"/>
      <c r="FB163" s="78"/>
      <c r="FC163" s="78"/>
      <c r="FD163" s="78"/>
      <c r="FE163" s="78"/>
      <c r="FF163" s="78"/>
      <c r="FG163" s="78"/>
      <c r="FH163" s="78"/>
      <c r="FI163" s="78"/>
      <c r="FJ163" s="78"/>
      <c r="FK163" s="78"/>
      <c r="FL163" s="78"/>
      <c r="FM163" s="78"/>
      <c r="FN163" s="78"/>
      <c r="FO163" s="78"/>
      <c r="FP163" s="78"/>
      <c r="FQ163" s="78"/>
      <c r="FR163" s="78"/>
      <c r="FS163" s="78"/>
      <c r="FT163" s="78"/>
      <c r="FU163" s="78"/>
      <c r="FV163" s="78"/>
      <c r="FW163" s="78"/>
      <c r="FX163" s="78">
        <v>4.8568494617938995E-2</v>
      </c>
      <c r="FY163" s="78">
        <v>28</v>
      </c>
      <c r="FZ163" s="78">
        <v>0</v>
      </c>
    </row>
    <row r="164" spans="1:182" x14ac:dyDescent="0.2">
      <c r="A164" t="s">
        <v>186</v>
      </c>
      <c r="B164" t="s">
        <v>245</v>
      </c>
      <c r="C164" t="s">
        <v>2</v>
      </c>
      <c r="D164" t="s">
        <v>203</v>
      </c>
      <c r="E164" t="s">
        <v>204</v>
      </c>
      <c r="F164" t="s">
        <v>183</v>
      </c>
      <c r="G164" t="s">
        <v>1</v>
      </c>
      <c r="H164" s="78">
        <v>581</v>
      </c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  <c r="CF164" s="78"/>
      <c r="CG164" s="78"/>
      <c r="CH164" s="78"/>
      <c r="CI164" s="78"/>
      <c r="CJ164" s="78"/>
      <c r="CK164" s="78"/>
      <c r="CL164" s="78"/>
      <c r="CM164" s="78"/>
      <c r="CN164" s="78"/>
      <c r="CO164" s="78"/>
      <c r="CP164" s="78"/>
      <c r="CQ164" s="78"/>
      <c r="CR164" s="78"/>
      <c r="CS164" s="78"/>
      <c r="CT164" s="78"/>
      <c r="CU164" s="78"/>
      <c r="CV164" s="78"/>
      <c r="CW164" s="78"/>
      <c r="CX164" s="78"/>
      <c r="CY164" s="78"/>
      <c r="CZ164" s="78"/>
      <c r="DA164" s="78"/>
      <c r="DB164" s="78"/>
      <c r="DC164" s="78"/>
      <c r="DD164" s="78"/>
      <c r="DE164" s="78"/>
      <c r="DF164" s="78"/>
      <c r="DG164" s="78"/>
      <c r="DH164" s="78"/>
      <c r="DI164" s="78"/>
      <c r="DJ164" s="78"/>
      <c r="DK164" s="78"/>
      <c r="DL164" s="78"/>
      <c r="DM164" s="78"/>
      <c r="DN164" s="78"/>
      <c r="DO164" s="78"/>
      <c r="DP164" s="78"/>
      <c r="DQ164" s="78"/>
      <c r="DR164" s="78"/>
      <c r="DS164" s="78"/>
      <c r="DT164" s="78"/>
      <c r="DU164" s="78"/>
      <c r="DV164" s="78"/>
      <c r="DW164" s="78"/>
      <c r="DX164" s="78"/>
      <c r="DY164" s="78"/>
      <c r="DZ164" s="78"/>
      <c r="EA164" s="78"/>
      <c r="EB164" s="78"/>
      <c r="EC164" s="78"/>
      <c r="ED164" s="78"/>
      <c r="EE164" s="78"/>
      <c r="EF164" s="78"/>
      <c r="EG164" s="78"/>
      <c r="EH164" s="78"/>
      <c r="EI164" s="78"/>
      <c r="EJ164" s="78"/>
      <c r="EK164" s="78"/>
      <c r="EL164" s="78"/>
      <c r="EM164" s="78"/>
      <c r="EN164" s="78"/>
      <c r="EO164" s="78"/>
      <c r="EP164" s="78"/>
      <c r="EQ164" s="78"/>
      <c r="ER164" s="78"/>
      <c r="ES164" s="78"/>
      <c r="ET164" s="78"/>
      <c r="EU164" s="78"/>
      <c r="EV164" s="78"/>
      <c r="EW164" s="78"/>
      <c r="EX164" s="78"/>
      <c r="EY164" s="78"/>
      <c r="EZ164" s="78"/>
      <c r="FA164" s="78"/>
      <c r="FB164" s="78"/>
      <c r="FC164" s="78"/>
      <c r="FD164" s="78"/>
      <c r="FE164" s="78"/>
      <c r="FF164" s="78"/>
      <c r="FG164" s="78"/>
      <c r="FH164" s="78"/>
      <c r="FI164" s="78"/>
      <c r="FJ164" s="78"/>
      <c r="FK164" s="78"/>
      <c r="FL164" s="78"/>
      <c r="FM164" s="78"/>
      <c r="FN164" s="78"/>
      <c r="FO164" s="78"/>
      <c r="FP164" s="78"/>
      <c r="FQ164" s="78"/>
      <c r="FR164" s="78"/>
      <c r="FS164" s="78"/>
      <c r="FT164" s="78"/>
      <c r="FU164" s="78"/>
      <c r="FV164" s="78"/>
      <c r="FW164" s="78"/>
      <c r="FX164" s="78">
        <v>5.0840742886066437E-2</v>
      </c>
      <c r="FY164" s="78">
        <v>9</v>
      </c>
      <c r="FZ164" s="78">
        <v>0</v>
      </c>
    </row>
    <row r="165" spans="1:182" x14ac:dyDescent="0.2">
      <c r="A165" t="s">
        <v>186</v>
      </c>
      <c r="B165" t="s">
        <v>245</v>
      </c>
      <c r="C165" t="s">
        <v>2</v>
      </c>
      <c r="D165" t="s">
        <v>203</v>
      </c>
      <c r="E165" t="s">
        <v>204</v>
      </c>
      <c r="F165" t="s">
        <v>184</v>
      </c>
      <c r="G165" t="s">
        <v>1</v>
      </c>
      <c r="H165" s="78">
        <v>195</v>
      </c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  <c r="CF165" s="78"/>
      <c r="CG165" s="78"/>
      <c r="CH165" s="78"/>
      <c r="CI165" s="78"/>
      <c r="CJ165" s="78"/>
      <c r="CK165" s="78"/>
      <c r="CL165" s="78"/>
      <c r="CM165" s="78"/>
      <c r="CN165" s="78"/>
      <c r="CO165" s="78"/>
      <c r="CP165" s="78"/>
      <c r="CQ165" s="78"/>
      <c r="CR165" s="78"/>
      <c r="CS165" s="78"/>
      <c r="CT165" s="78"/>
      <c r="CU165" s="78"/>
      <c r="CV165" s="78"/>
      <c r="CW165" s="78"/>
      <c r="CX165" s="78"/>
      <c r="CY165" s="78"/>
      <c r="CZ165" s="78"/>
      <c r="DA165" s="78"/>
      <c r="DB165" s="78"/>
      <c r="DC165" s="78"/>
      <c r="DD165" s="78"/>
      <c r="DE165" s="78"/>
      <c r="DF165" s="78"/>
      <c r="DG165" s="78"/>
      <c r="DH165" s="78"/>
      <c r="DI165" s="78"/>
      <c r="DJ165" s="78"/>
      <c r="DK165" s="78"/>
      <c r="DL165" s="78"/>
      <c r="DM165" s="78"/>
      <c r="DN165" s="78"/>
      <c r="DO165" s="78"/>
      <c r="DP165" s="78"/>
      <c r="DQ165" s="78"/>
      <c r="DR165" s="78"/>
      <c r="DS165" s="78"/>
      <c r="DT165" s="78"/>
      <c r="DU165" s="78"/>
      <c r="DV165" s="78"/>
      <c r="DW165" s="78"/>
      <c r="DX165" s="78"/>
      <c r="DY165" s="78"/>
      <c r="DZ165" s="78"/>
      <c r="EA165" s="78"/>
      <c r="EB165" s="78"/>
      <c r="EC165" s="78"/>
      <c r="ED165" s="78"/>
      <c r="EE165" s="78"/>
      <c r="EF165" s="78"/>
      <c r="EG165" s="78"/>
      <c r="EH165" s="78"/>
      <c r="EI165" s="78"/>
      <c r="EJ165" s="78"/>
      <c r="EK165" s="78"/>
      <c r="EL165" s="78"/>
      <c r="EM165" s="78"/>
      <c r="EN165" s="78"/>
      <c r="EO165" s="78"/>
      <c r="EP165" s="78"/>
      <c r="EQ165" s="78"/>
      <c r="ER165" s="78"/>
      <c r="ES165" s="78"/>
      <c r="ET165" s="78"/>
      <c r="EU165" s="78"/>
      <c r="EV165" s="78"/>
      <c r="EW165" s="78"/>
      <c r="EX165" s="78"/>
      <c r="EY165" s="78"/>
      <c r="EZ165" s="78"/>
      <c r="FA165" s="78"/>
      <c r="FB165" s="78"/>
      <c r="FC165" s="78"/>
      <c r="FD165" s="78"/>
      <c r="FE165" s="78"/>
      <c r="FF165" s="78"/>
      <c r="FG165" s="78"/>
      <c r="FH165" s="78"/>
      <c r="FI165" s="78"/>
      <c r="FJ165" s="78"/>
      <c r="FK165" s="78"/>
      <c r="FL165" s="78"/>
      <c r="FM165" s="78"/>
      <c r="FN165" s="78"/>
      <c r="FO165" s="78"/>
      <c r="FP165" s="78"/>
      <c r="FQ165" s="78"/>
      <c r="FR165" s="78"/>
      <c r="FS165" s="78"/>
      <c r="FT165" s="78"/>
      <c r="FU165" s="78"/>
      <c r="FV165" s="78"/>
      <c r="FW165" s="78"/>
      <c r="FX165" s="78">
        <v>1.6721948981285095E-2</v>
      </c>
      <c r="FY165" s="78">
        <v>9</v>
      </c>
      <c r="FZ165" s="78">
        <v>0</v>
      </c>
    </row>
    <row r="166" spans="1:182" x14ac:dyDescent="0.2">
      <c r="A166" t="s">
        <v>186</v>
      </c>
      <c r="B166" t="s">
        <v>245</v>
      </c>
      <c r="C166" t="s">
        <v>2</v>
      </c>
      <c r="D166" t="s">
        <v>203</v>
      </c>
      <c r="E166" t="s">
        <v>204</v>
      </c>
      <c r="F166" t="s">
        <v>185</v>
      </c>
      <c r="G166" t="s">
        <v>1</v>
      </c>
      <c r="H166" s="78">
        <v>44</v>
      </c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78"/>
      <c r="CH166" s="78"/>
      <c r="CI166" s="78"/>
      <c r="CJ166" s="78"/>
      <c r="CK166" s="78"/>
      <c r="CL166" s="78"/>
      <c r="CM166" s="78"/>
      <c r="CN166" s="78"/>
      <c r="CO166" s="78"/>
      <c r="CP166" s="78"/>
      <c r="CQ166" s="78"/>
      <c r="CR166" s="78"/>
      <c r="CS166" s="78"/>
      <c r="CT166" s="78"/>
      <c r="CU166" s="78"/>
      <c r="CV166" s="78"/>
      <c r="CW166" s="78"/>
      <c r="CX166" s="78"/>
      <c r="CY166" s="78"/>
      <c r="CZ166" s="78"/>
      <c r="DA166" s="78"/>
      <c r="DB166" s="78"/>
      <c r="DC166" s="78"/>
      <c r="DD166" s="78"/>
      <c r="DE166" s="78"/>
      <c r="DF166" s="78"/>
      <c r="DG166" s="78"/>
      <c r="DH166" s="78"/>
      <c r="DI166" s="78"/>
      <c r="DJ166" s="78"/>
      <c r="DK166" s="78"/>
      <c r="DL166" s="78"/>
      <c r="DM166" s="78"/>
      <c r="DN166" s="78"/>
      <c r="DO166" s="78"/>
      <c r="DP166" s="78"/>
      <c r="DQ166" s="78"/>
      <c r="DR166" s="78"/>
      <c r="DS166" s="78"/>
      <c r="DT166" s="78"/>
      <c r="DU166" s="78"/>
      <c r="DV166" s="78"/>
      <c r="DW166" s="78"/>
      <c r="DX166" s="78"/>
      <c r="DY166" s="78"/>
      <c r="DZ166" s="78"/>
      <c r="EA166" s="78"/>
      <c r="EB166" s="78"/>
      <c r="EC166" s="78"/>
      <c r="ED166" s="78"/>
      <c r="EE166" s="78"/>
      <c r="EF166" s="78"/>
      <c r="EG166" s="78"/>
      <c r="EH166" s="78"/>
      <c r="EI166" s="78"/>
      <c r="EJ166" s="78"/>
      <c r="EK166" s="78"/>
      <c r="EL166" s="78"/>
      <c r="EM166" s="78"/>
      <c r="EN166" s="78"/>
      <c r="EO166" s="78"/>
      <c r="EP166" s="78"/>
      <c r="EQ166" s="78"/>
      <c r="ER166" s="78"/>
      <c r="ES166" s="78"/>
      <c r="ET166" s="78"/>
      <c r="EU166" s="78"/>
      <c r="EV166" s="78"/>
      <c r="EW166" s="78"/>
      <c r="EX166" s="78"/>
      <c r="EY166" s="78"/>
      <c r="EZ166" s="78"/>
      <c r="FA166" s="78"/>
      <c r="FB166" s="78"/>
      <c r="FC166" s="78"/>
      <c r="FD166" s="78"/>
      <c r="FE166" s="78"/>
      <c r="FF166" s="78"/>
      <c r="FG166" s="78"/>
      <c r="FH166" s="78"/>
      <c r="FI166" s="78"/>
      <c r="FJ166" s="78"/>
      <c r="FK166" s="78"/>
      <c r="FL166" s="78"/>
      <c r="FM166" s="78"/>
      <c r="FN166" s="78"/>
      <c r="FO166" s="78"/>
      <c r="FP166" s="78"/>
      <c r="FQ166" s="78"/>
      <c r="FR166" s="78"/>
      <c r="FS166" s="78"/>
      <c r="FT166" s="78"/>
      <c r="FU166" s="78"/>
      <c r="FV166" s="78"/>
      <c r="FW166" s="78"/>
      <c r="FX166" s="78">
        <v>3.6282925866544247E-3</v>
      </c>
      <c r="FY166" s="78">
        <v>6</v>
      </c>
      <c r="FZ166" s="78">
        <v>0</v>
      </c>
    </row>
    <row r="167" spans="1:182" x14ac:dyDescent="0.2">
      <c r="A167" t="s">
        <v>186</v>
      </c>
      <c r="B167" t="s">
        <v>245</v>
      </c>
      <c r="C167" t="s">
        <v>2</v>
      </c>
      <c r="D167" t="s">
        <v>203</v>
      </c>
      <c r="E167" t="s">
        <v>205</v>
      </c>
      <c r="F167" t="s">
        <v>1</v>
      </c>
      <c r="G167" t="s">
        <v>198</v>
      </c>
      <c r="H167" s="78">
        <v>5429</v>
      </c>
      <c r="I167" s="78">
        <v>4.9456086158752441</v>
      </c>
      <c r="J167" s="78">
        <v>4.6496343612670898</v>
      </c>
      <c r="K167" s="78">
        <v>4.4801559448242188</v>
      </c>
      <c r="L167" s="78">
        <v>3.6776435375213623</v>
      </c>
      <c r="M167" s="78">
        <v>3.4922568798065186</v>
      </c>
      <c r="N167" s="78">
        <v>3.3457028865814209</v>
      </c>
      <c r="O167" s="78">
        <v>3.4504306316375732</v>
      </c>
      <c r="P167" s="78">
        <v>3.6574649810791016</v>
      </c>
      <c r="Q167" s="78">
        <v>3.5541305541992188</v>
      </c>
      <c r="R167" s="78">
        <v>3.4398090839385986</v>
      </c>
      <c r="S167" s="78">
        <v>3.2508530616760254</v>
      </c>
      <c r="T167" s="78">
        <v>4.4024324417114258</v>
      </c>
      <c r="U167" s="78">
        <v>4.503962516784668</v>
      </c>
      <c r="V167" s="78">
        <v>4.4857063293457031</v>
      </c>
      <c r="W167" s="78">
        <v>4.8811764717102051</v>
      </c>
      <c r="X167" s="78">
        <v>4.3199949264526367</v>
      </c>
      <c r="Y167" s="78">
        <v>4.6270427703857422</v>
      </c>
      <c r="Z167" s="78">
        <v>5.2150797843933105</v>
      </c>
      <c r="AA167" s="78">
        <v>5.8514900207519531</v>
      </c>
      <c r="AB167" s="78">
        <v>5.7382960319519043</v>
      </c>
      <c r="AC167" s="78">
        <v>5.7308120727539063</v>
      </c>
      <c r="AD167" s="78">
        <v>5.3596620559692383</v>
      </c>
      <c r="AE167" s="78">
        <v>4.8722972869873047</v>
      </c>
      <c r="AF167" s="78">
        <v>5.6057839393615723</v>
      </c>
      <c r="AG167" s="78">
        <v>-1.6794122457504272</v>
      </c>
      <c r="AH167" s="78">
        <v>-1.382063627243042</v>
      </c>
      <c r="AI167" s="78">
        <v>-1.1632542610168457</v>
      </c>
      <c r="AJ167" s="78">
        <v>-1.1271126270294189</v>
      </c>
      <c r="AK167" s="78">
        <v>-0.87103009223937988</v>
      </c>
      <c r="AL167" s="78">
        <v>-0.70917010307312012</v>
      </c>
      <c r="AM167" s="78">
        <v>-0.41708913445472717</v>
      </c>
      <c r="AN167" s="78">
        <v>-0.52425074577331543</v>
      </c>
      <c r="AO167" s="78">
        <v>-1.2168573141098022</v>
      </c>
      <c r="AP167" s="78">
        <v>-1.4790704250335693</v>
      </c>
      <c r="AQ167" s="78">
        <v>-1.8774921894073486</v>
      </c>
      <c r="AR167" s="78">
        <v>-1.3680825233459473</v>
      </c>
      <c r="AS167" s="78">
        <v>-1.6001529693603516</v>
      </c>
      <c r="AT167" s="78">
        <v>-1.1785482168197632</v>
      </c>
      <c r="AU167" s="78">
        <v>-1.3476098775863647</v>
      </c>
      <c r="AV167" s="78">
        <v>-1.8367675542831421</v>
      </c>
      <c r="AW167" s="78">
        <v>-1.5821086168289185</v>
      </c>
      <c r="AX167" s="78">
        <v>-1.7603061199188232</v>
      </c>
      <c r="AY167" s="78">
        <v>-0.94928091764450073</v>
      </c>
      <c r="AZ167" s="78">
        <v>-1.4803690910339355</v>
      </c>
      <c r="BA167" s="78">
        <v>-1.657961368560791</v>
      </c>
      <c r="BB167" s="78">
        <v>-1.6542075872421265</v>
      </c>
      <c r="BC167" s="78">
        <v>-1.1767418384552002</v>
      </c>
      <c r="BD167" s="78">
        <v>0.42567163705825806</v>
      </c>
      <c r="BE167" s="78">
        <v>-0.94901281595230103</v>
      </c>
      <c r="BF167" s="78">
        <v>-0.68314021825790405</v>
      </c>
      <c r="BG167" s="78">
        <v>-0.52877742052078247</v>
      </c>
      <c r="BH167" s="78">
        <v>-0.60426205396652222</v>
      </c>
      <c r="BI167" s="78">
        <v>-0.4121878445148468</v>
      </c>
      <c r="BJ167" s="78">
        <v>-0.33164805173873901</v>
      </c>
      <c r="BK167" s="78">
        <v>-8.9105725288391113E-2</v>
      </c>
      <c r="BL167" s="78">
        <v>-0.14464312791824341</v>
      </c>
      <c r="BM167" s="78">
        <v>-0.82583749294281006</v>
      </c>
      <c r="BN167" s="78">
        <v>-1.0748946666717529</v>
      </c>
      <c r="BO167" s="78">
        <v>-1.4686292409896851</v>
      </c>
      <c r="BP167" s="78">
        <v>-0.88599926233291626</v>
      </c>
      <c r="BQ167" s="78">
        <v>-1.1490544080734253</v>
      </c>
      <c r="BR167" s="78">
        <v>-0.71530497074127197</v>
      </c>
      <c r="BS167" s="78">
        <v>-0.80453240871429443</v>
      </c>
      <c r="BT167" s="78">
        <v>-1.2156223058700562</v>
      </c>
      <c r="BU167" s="78">
        <v>-0.99373644590377808</v>
      </c>
      <c r="BV167" s="78">
        <v>-1.1756085157394409</v>
      </c>
      <c r="BW167" s="78">
        <v>-0.32419097423553467</v>
      </c>
      <c r="BX167" s="78">
        <v>-0.7362181544303894</v>
      </c>
      <c r="BY167" s="78">
        <v>-0.94531756639480591</v>
      </c>
      <c r="BZ167" s="78">
        <v>-1.0079106092453003</v>
      </c>
      <c r="CA167" s="78">
        <v>-0.58780819177627563</v>
      </c>
      <c r="CB167" s="78">
        <v>1.0078356266021729</v>
      </c>
      <c r="CC167" s="78">
        <v>-0.44314047694206238</v>
      </c>
      <c r="CD167" s="78">
        <v>-0.19906798005104065</v>
      </c>
      <c r="CE167" s="78">
        <v>-8.9340634644031525E-2</v>
      </c>
      <c r="CF167" s="78">
        <v>-0.2421373724937439</v>
      </c>
      <c r="CG167" s="78">
        <v>-9.439510852098465E-2</v>
      </c>
      <c r="CH167" s="78">
        <v>-7.0177406072616577E-2</v>
      </c>
      <c r="CI167" s="78">
        <v>0.13805457949638367</v>
      </c>
      <c r="CJ167" s="78">
        <v>0.11827196180820465</v>
      </c>
      <c r="CK167" s="78">
        <v>-0.55501836538314819</v>
      </c>
      <c r="CL167" s="78">
        <v>-0.7949637770652771</v>
      </c>
      <c r="CM167" s="78">
        <v>-1.1854519844055176</v>
      </c>
      <c r="CN167" s="78">
        <v>-0.55210989713668823</v>
      </c>
      <c r="CO167" s="78">
        <v>-0.83662497997283936</v>
      </c>
      <c r="CP167" s="78">
        <v>-0.39446410536766052</v>
      </c>
      <c r="CQ167" s="78">
        <v>-0.42839866876602173</v>
      </c>
      <c r="CR167" s="78">
        <v>-0.7854190468788147</v>
      </c>
      <c r="CS167" s="78">
        <v>-0.58623170852661133</v>
      </c>
      <c r="CT167" s="78">
        <v>-0.7706487774848938</v>
      </c>
      <c r="CU167" s="78">
        <v>0.10874441266059875</v>
      </c>
      <c r="CV167" s="78">
        <v>-0.22082147002220154</v>
      </c>
      <c r="CW167" s="78">
        <v>-0.45174267888069153</v>
      </c>
      <c r="CX167" s="78">
        <v>-0.56028729677200317</v>
      </c>
      <c r="CY167" s="78">
        <v>-0.17991451919078827</v>
      </c>
      <c r="CZ167" s="78">
        <v>1.4110406637191772</v>
      </c>
      <c r="DA167" s="78">
        <v>6.2731891870498657E-2</v>
      </c>
      <c r="DB167" s="78">
        <v>0.28500422835350037</v>
      </c>
      <c r="DC167" s="78">
        <v>0.35009613633155823</v>
      </c>
      <c r="DD167" s="78">
        <v>0.11998733133077621</v>
      </c>
      <c r="DE167" s="78">
        <v>0.2233976274728775</v>
      </c>
      <c r="DF167" s="78">
        <v>0.19129322469234467</v>
      </c>
      <c r="DG167" s="78">
        <v>0.36521488428115845</v>
      </c>
      <c r="DH167" s="78">
        <v>0.38118705153465271</v>
      </c>
      <c r="DI167" s="78">
        <v>-0.28419923782348633</v>
      </c>
      <c r="DJ167" s="78">
        <v>-0.51503288745880127</v>
      </c>
      <c r="DK167" s="78">
        <v>-0.9022747278213501</v>
      </c>
      <c r="DL167" s="78">
        <v>-0.21822051703929901</v>
      </c>
      <c r="DM167" s="78">
        <v>-0.52419549226760864</v>
      </c>
      <c r="DN167" s="78">
        <v>-7.3623225092887878E-2</v>
      </c>
      <c r="DO167" s="78">
        <v>-5.2264906466007233E-2</v>
      </c>
      <c r="DP167" s="78">
        <v>-0.35521572828292847</v>
      </c>
      <c r="DQ167" s="78">
        <v>-0.17872695624828339</v>
      </c>
      <c r="DR167" s="78">
        <v>-0.36568900942802429</v>
      </c>
      <c r="DS167" s="78">
        <v>0.54167979955673218</v>
      </c>
      <c r="DT167" s="78">
        <v>0.29457518458366394</v>
      </c>
      <c r="DU167" s="78">
        <v>4.1832219809293747E-2</v>
      </c>
      <c r="DV167" s="78">
        <v>-0.11266396194696426</v>
      </c>
      <c r="DW167" s="78">
        <v>0.2279791533946991</v>
      </c>
      <c r="DX167" s="78">
        <v>1.8142457008361816</v>
      </c>
      <c r="DY167" s="78">
        <v>0.79313123226165771</v>
      </c>
      <c r="DZ167" s="78">
        <v>0.98392766714096069</v>
      </c>
      <c r="EA167" s="78">
        <v>0.98457300662994385</v>
      </c>
      <c r="EB167" s="78">
        <v>0.64283788204193115</v>
      </c>
      <c r="EC167" s="78">
        <v>0.68223989009857178</v>
      </c>
      <c r="ED167" s="78">
        <v>0.56881529092788696</v>
      </c>
      <c r="EE167" s="78">
        <v>0.69319826364517212</v>
      </c>
      <c r="EF167" s="78">
        <v>0.76079469919204712</v>
      </c>
      <c r="EG167" s="78">
        <v>0.10682054609060287</v>
      </c>
      <c r="EH167" s="78">
        <v>-0.11085711419582367</v>
      </c>
      <c r="EI167" s="78">
        <v>-0.49341177940368652</v>
      </c>
      <c r="EJ167" s="78">
        <v>0.2638627290725708</v>
      </c>
      <c r="EK167" s="78">
        <v>-7.3096990585327148E-2</v>
      </c>
      <c r="EL167" s="78">
        <v>0.38962003588676453</v>
      </c>
      <c r="EM167" s="78">
        <v>0.4908125102519989</v>
      </c>
      <c r="EN167" s="78">
        <v>0.26592952013015747</v>
      </c>
      <c r="EO167" s="78">
        <v>0.4096451997756958</v>
      </c>
      <c r="EP167" s="78">
        <v>0.21900856494903564</v>
      </c>
      <c r="EQ167" s="78">
        <v>1.1667697429656982</v>
      </c>
      <c r="ER167" s="78">
        <v>1.0387260913848877</v>
      </c>
      <c r="ES167" s="78">
        <v>0.75447601079940796</v>
      </c>
      <c r="ET167" s="78">
        <v>0.53363305330276489</v>
      </c>
      <c r="EU167" s="78">
        <v>0.81691282987594604</v>
      </c>
      <c r="EV167" s="78">
        <v>2.3964097499847412</v>
      </c>
      <c r="EW167" s="78">
        <v>62.009792327880859</v>
      </c>
      <c r="EX167" s="78">
        <v>61.025302886962891</v>
      </c>
      <c r="EY167" s="78">
        <v>60.379421234130859</v>
      </c>
      <c r="EZ167" s="78">
        <v>59.034980773925781</v>
      </c>
      <c r="FA167" s="78">
        <v>58.160152435302734</v>
      </c>
      <c r="FB167" s="78">
        <v>57.844928741455078</v>
      </c>
      <c r="FC167" s="78">
        <v>57.400253295898438</v>
      </c>
      <c r="FD167" s="78">
        <v>59.357109069824219</v>
      </c>
      <c r="FE167" s="78">
        <v>64.198272705078125</v>
      </c>
      <c r="FF167" s="78">
        <v>68.655563354492188</v>
      </c>
      <c r="FG167" s="78">
        <v>72.812667846679688</v>
      </c>
      <c r="FH167" s="78">
        <v>75.724166870117188</v>
      </c>
      <c r="FI167" s="78">
        <v>78.157478332519531</v>
      </c>
      <c r="FJ167" s="78">
        <v>80.533737182617188</v>
      </c>
      <c r="FK167" s="78">
        <v>81.511573791503906</v>
      </c>
      <c r="FL167" s="78">
        <v>82.378005981445313</v>
      </c>
      <c r="FM167" s="78">
        <v>80.759605407714844</v>
      </c>
      <c r="FN167" s="78">
        <v>77.968788146972656</v>
      </c>
      <c r="FO167" s="78">
        <v>74.420211791992188</v>
      </c>
      <c r="FP167" s="78">
        <v>70.049507141113281</v>
      </c>
      <c r="FQ167" s="78">
        <v>65.674217224121094</v>
      </c>
      <c r="FR167" s="78">
        <v>63.504135131835938</v>
      </c>
      <c r="FS167" s="78">
        <v>62.727806091308594</v>
      </c>
      <c r="FT167" s="78">
        <v>61.355670928955078</v>
      </c>
      <c r="FU167" s="78">
        <v>0.25289410352706909</v>
      </c>
      <c r="FV167" s="78">
        <v>0.48664334416389465</v>
      </c>
      <c r="FW167" s="78">
        <v>0.26392114162445068</v>
      </c>
      <c r="FX167" s="78">
        <v>0.4088800847530365</v>
      </c>
      <c r="FY167" s="78">
        <v>335</v>
      </c>
      <c r="FZ167" s="78">
        <v>1</v>
      </c>
    </row>
    <row r="168" spans="1:182" x14ac:dyDescent="0.2">
      <c r="A168" t="s">
        <v>186</v>
      </c>
      <c r="B168" t="s">
        <v>245</v>
      </c>
      <c r="C168" t="s">
        <v>2</v>
      </c>
      <c r="D168" t="s">
        <v>203</v>
      </c>
      <c r="E168" t="s">
        <v>205</v>
      </c>
      <c r="F168" t="s">
        <v>1</v>
      </c>
      <c r="G168" t="s">
        <v>200</v>
      </c>
      <c r="H168" s="78">
        <v>164</v>
      </c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  <c r="CF168" s="78"/>
      <c r="CG168" s="78"/>
      <c r="CH168" s="78"/>
      <c r="CI168" s="78"/>
      <c r="CJ168" s="78"/>
      <c r="CK168" s="78"/>
      <c r="CL168" s="78"/>
      <c r="CM168" s="78"/>
      <c r="CN168" s="78"/>
      <c r="CO168" s="78"/>
      <c r="CP168" s="78"/>
      <c r="CQ168" s="78"/>
      <c r="CR168" s="78"/>
      <c r="CS168" s="78"/>
      <c r="CT168" s="78"/>
      <c r="CU168" s="78"/>
      <c r="CV168" s="78"/>
      <c r="CW168" s="78"/>
      <c r="CX168" s="78"/>
      <c r="CY168" s="78"/>
      <c r="CZ168" s="78"/>
      <c r="DA168" s="78"/>
      <c r="DB168" s="78"/>
      <c r="DC168" s="78"/>
      <c r="DD168" s="78"/>
      <c r="DE168" s="78"/>
      <c r="DF168" s="78"/>
      <c r="DG168" s="78"/>
      <c r="DH168" s="78"/>
      <c r="DI168" s="78"/>
      <c r="DJ168" s="78"/>
      <c r="DK168" s="78"/>
      <c r="DL168" s="78"/>
      <c r="DM168" s="78"/>
      <c r="DN168" s="78"/>
      <c r="DO168" s="78"/>
      <c r="DP168" s="78"/>
      <c r="DQ168" s="78"/>
      <c r="DR168" s="78"/>
      <c r="DS168" s="78"/>
      <c r="DT168" s="78"/>
      <c r="DU168" s="78"/>
      <c r="DV168" s="78"/>
      <c r="DW168" s="78"/>
      <c r="DX168" s="78"/>
      <c r="DY168" s="78"/>
      <c r="DZ168" s="78"/>
      <c r="EA168" s="78"/>
      <c r="EB168" s="78"/>
      <c r="EC168" s="78"/>
      <c r="ED168" s="78"/>
      <c r="EE168" s="78"/>
      <c r="EF168" s="78"/>
      <c r="EG168" s="78"/>
      <c r="EH168" s="78"/>
      <c r="EI168" s="78"/>
      <c r="EJ168" s="78"/>
      <c r="EK168" s="78"/>
      <c r="EL168" s="78"/>
      <c r="EM168" s="78"/>
      <c r="EN168" s="78"/>
      <c r="EO168" s="78"/>
      <c r="EP168" s="78"/>
      <c r="EQ168" s="78"/>
      <c r="ER168" s="78"/>
      <c r="ES168" s="78"/>
      <c r="ET168" s="78"/>
      <c r="EU168" s="78"/>
      <c r="EV168" s="78"/>
      <c r="EW168" s="78"/>
      <c r="EX168" s="78"/>
      <c r="EY168" s="78"/>
      <c r="EZ168" s="78"/>
      <c r="FA168" s="78"/>
      <c r="FB168" s="78"/>
      <c r="FC168" s="78"/>
      <c r="FD168" s="78"/>
      <c r="FE168" s="78"/>
      <c r="FF168" s="78"/>
      <c r="FG168" s="78"/>
      <c r="FH168" s="78"/>
      <c r="FI168" s="78"/>
      <c r="FJ168" s="78"/>
      <c r="FK168" s="78"/>
      <c r="FL168" s="78"/>
      <c r="FM168" s="78"/>
      <c r="FN168" s="78"/>
      <c r="FO168" s="78"/>
      <c r="FP168" s="78"/>
      <c r="FQ168" s="78"/>
      <c r="FR168" s="78"/>
      <c r="FS168" s="78"/>
      <c r="FT168" s="78"/>
      <c r="FU168" s="78"/>
      <c r="FV168" s="78"/>
      <c r="FW168" s="78"/>
      <c r="FX168" s="78">
        <v>9.8259244114160538E-3</v>
      </c>
      <c r="FY168" s="78">
        <v>22</v>
      </c>
      <c r="FZ168" s="78">
        <v>0</v>
      </c>
    </row>
    <row r="169" spans="1:182" x14ac:dyDescent="0.2">
      <c r="A169" t="s">
        <v>186</v>
      </c>
      <c r="B169" t="s">
        <v>245</v>
      </c>
      <c r="C169" t="s">
        <v>2</v>
      </c>
      <c r="D169" t="s">
        <v>203</v>
      </c>
      <c r="E169" t="s">
        <v>205</v>
      </c>
      <c r="F169" t="s">
        <v>1</v>
      </c>
      <c r="G169" t="s">
        <v>1</v>
      </c>
      <c r="H169" s="78">
        <v>5593</v>
      </c>
      <c r="I169" s="78">
        <v>5.0989885330200195</v>
      </c>
      <c r="J169" s="78">
        <v>4.7814216613769531</v>
      </c>
      <c r="K169" s="78">
        <v>4.574277400970459</v>
      </c>
      <c r="L169" s="78">
        <v>3.7677433490753174</v>
      </c>
      <c r="M169" s="78">
        <v>3.5983242988586426</v>
      </c>
      <c r="N169" s="78">
        <v>3.4378266334533691</v>
      </c>
      <c r="O169" s="78">
        <v>3.5497610569000244</v>
      </c>
      <c r="P169" s="78">
        <v>3.7523596286773682</v>
      </c>
      <c r="Q169" s="78">
        <v>3.6372778415679932</v>
      </c>
      <c r="R169" s="78">
        <v>3.532942533493042</v>
      </c>
      <c r="S169" s="78">
        <v>3.3730959892272949</v>
      </c>
      <c r="T169" s="78">
        <v>4.5337843894958496</v>
      </c>
      <c r="U169" s="78">
        <v>4.618593692779541</v>
      </c>
      <c r="V169" s="78">
        <v>4.6386752128601074</v>
      </c>
      <c r="W169" s="78">
        <v>5.0336771011352539</v>
      </c>
      <c r="X169" s="78">
        <v>4.4775791168212891</v>
      </c>
      <c r="Y169" s="78">
        <v>4.7594289779663086</v>
      </c>
      <c r="Z169" s="78">
        <v>5.3413257598876953</v>
      </c>
      <c r="AA169" s="78">
        <v>6.0431866645812988</v>
      </c>
      <c r="AB169" s="78">
        <v>5.9378409385681152</v>
      </c>
      <c r="AC169" s="78">
        <v>5.9458537101745605</v>
      </c>
      <c r="AD169" s="78">
        <v>5.5337958335876465</v>
      </c>
      <c r="AE169" s="78">
        <v>5.0646157264709473</v>
      </c>
      <c r="AF169" s="78">
        <v>5.8497405052185059</v>
      </c>
      <c r="AG169" s="78">
        <v>-1.6931555271148682</v>
      </c>
      <c r="AH169" s="78">
        <v>-1.3884185552597046</v>
      </c>
      <c r="AI169" s="78">
        <v>-1.1662631034851074</v>
      </c>
      <c r="AJ169" s="78">
        <v>-1.1346826553344727</v>
      </c>
      <c r="AK169" s="78">
        <v>-0.87410581111907959</v>
      </c>
      <c r="AL169" s="78">
        <v>-0.71147453784942627</v>
      </c>
      <c r="AM169" s="78">
        <v>-0.41307902336120605</v>
      </c>
      <c r="AN169" s="78">
        <v>-0.52086347341537476</v>
      </c>
      <c r="AO169" s="78">
        <v>-1.2338144779205322</v>
      </c>
      <c r="AP169" s="78">
        <v>-1.5032823085784912</v>
      </c>
      <c r="AQ169" s="78">
        <v>-1.9135023355484009</v>
      </c>
      <c r="AR169" s="78">
        <v>-1.3849962949752808</v>
      </c>
      <c r="AS169" s="78">
        <v>-1.6256462335586548</v>
      </c>
      <c r="AT169" s="78">
        <v>-1.1906906366348267</v>
      </c>
      <c r="AU169" s="78">
        <v>-1.3608163595199585</v>
      </c>
      <c r="AV169" s="78">
        <v>-1.8607971668243408</v>
      </c>
      <c r="AW169" s="78">
        <v>-1.6001050472259521</v>
      </c>
      <c r="AX169" s="78">
        <v>-1.7838716506958008</v>
      </c>
      <c r="AY169" s="78">
        <v>-0.94630140066146851</v>
      </c>
      <c r="AZ169" s="78">
        <v>-1.4874032735824585</v>
      </c>
      <c r="BA169" s="78">
        <v>-1.671955943107605</v>
      </c>
      <c r="BB169" s="78">
        <v>-1.6714487075805664</v>
      </c>
      <c r="BC169" s="78">
        <v>-1.182464599609375</v>
      </c>
      <c r="BD169" s="78">
        <v>0.46801209449768066</v>
      </c>
      <c r="BE169" s="78">
        <v>-0.96254533529281616</v>
      </c>
      <c r="BF169" s="78">
        <v>-0.68929344415664673</v>
      </c>
      <c r="BG169" s="78">
        <v>-0.53160309791564941</v>
      </c>
      <c r="BH169" s="78">
        <v>-0.61168116331100464</v>
      </c>
      <c r="BI169" s="78">
        <v>-0.4151310920715332</v>
      </c>
      <c r="BJ169" s="78">
        <v>-0.33384346961975098</v>
      </c>
      <c r="BK169" s="78">
        <v>-8.5000939667224884E-2</v>
      </c>
      <c r="BL169" s="78">
        <v>-0.14114625751972198</v>
      </c>
      <c r="BM169" s="78">
        <v>-0.84268176555633545</v>
      </c>
      <c r="BN169" s="78">
        <v>-1.0989898443222046</v>
      </c>
      <c r="BO169" s="78">
        <v>-1.504521369934082</v>
      </c>
      <c r="BP169" s="78">
        <v>-0.90277391672134399</v>
      </c>
      <c r="BQ169" s="78">
        <v>-1.1744174957275391</v>
      </c>
      <c r="BR169" s="78">
        <v>-0.72731363773345947</v>
      </c>
      <c r="BS169" s="78">
        <v>-0.81758213043212891</v>
      </c>
      <c r="BT169" s="78">
        <v>-1.2394726276397705</v>
      </c>
      <c r="BU169" s="78">
        <v>-1.0115630626678467</v>
      </c>
      <c r="BV169" s="78">
        <v>-1.1990052461624146</v>
      </c>
      <c r="BW169" s="78">
        <v>-0.32103100419044495</v>
      </c>
      <c r="BX169" s="78">
        <v>-0.74303752183914185</v>
      </c>
      <c r="BY169" s="78">
        <v>-0.95910638570785522</v>
      </c>
      <c r="BZ169" s="78">
        <v>-1.0249651670455933</v>
      </c>
      <c r="CA169" s="78">
        <v>-0.59336084127426147</v>
      </c>
      <c r="CB169" s="78">
        <v>1.0503442287445068</v>
      </c>
      <c r="CC169" s="78">
        <v>-0.45652690529823303</v>
      </c>
      <c r="CD169" s="78">
        <v>-0.20508144795894623</v>
      </c>
      <c r="CE169" s="78">
        <v>-9.2039443552494049E-2</v>
      </c>
      <c r="CF169" s="78">
        <v>-0.2494518905878067</v>
      </c>
      <c r="CG169" s="78">
        <v>-9.7246609628200531E-2</v>
      </c>
      <c r="CH169" s="78">
        <v>-7.2297334671020508E-2</v>
      </c>
      <c r="CI169" s="78">
        <v>0.14222495257854462</v>
      </c>
      <c r="CJ169" s="78">
        <v>0.12184473872184753</v>
      </c>
      <c r="CK169" s="78">
        <v>-0.57178443670272827</v>
      </c>
      <c r="CL169" s="78">
        <v>-0.81897813081741333</v>
      </c>
      <c r="CM169" s="78">
        <v>-1.2212623357772827</v>
      </c>
      <c r="CN169" s="78">
        <v>-0.56878811120986938</v>
      </c>
      <c r="CO169" s="78">
        <v>-0.86189782619476318</v>
      </c>
      <c r="CP169" s="78">
        <v>-0.40638014674186707</v>
      </c>
      <c r="CQ169" s="78">
        <v>-0.44133979082107544</v>
      </c>
      <c r="CR169" s="78">
        <v>-0.80914509296417236</v>
      </c>
      <c r="CS169" s="78">
        <v>-0.60394066572189331</v>
      </c>
      <c r="CT169" s="78">
        <v>-0.79392862319946289</v>
      </c>
      <c r="CU169" s="78">
        <v>0.11202938109636307</v>
      </c>
      <c r="CV169" s="78">
        <v>-0.2274920791387558</v>
      </c>
      <c r="CW169" s="78">
        <v>-0.46538898348808289</v>
      </c>
      <c r="CX169" s="78">
        <v>-0.57721257209777832</v>
      </c>
      <c r="CY169" s="78">
        <v>-0.18534940481185913</v>
      </c>
      <c r="CZ169" s="78">
        <v>1.4536656141281128</v>
      </c>
      <c r="DA169" s="78">
        <v>4.9491513520479202E-2</v>
      </c>
      <c r="DB169" s="78">
        <v>0.27913051843643188</v>
      </c>
      <c r="DC169" s="78">
        <v>0.34752419590950012</v>
      </c>
      <c r="DD169" s="78">
        <v>0.11277735978364944</v>
      </c>
      <c r="DE169" s="78">
        <v>0.22063787281513214</v>
      </c>
      <c r="DF169" s="78">
        <v>0.18924878537654877</v>
      </c>
      <c r="DG169" s="78">
        <v>0.36945083737373352</v>
      </c>
      <c r="DH169" s="78">
        <v>0.38483574986457825</v>
      </c>
      <c r="DI169" s="78">
        <v>-0.30088713765144348</v>
      </c>
      <c r="DJ169" s="78">
        <v>-0.53896641731262207</v>
      </c>
      <c r="DK169" s="78">
        <v>-0.93800336122512817</v>
      </c>
      <c r="DL169" s="78">
        <v>-0.23480232059955597</v>
      </c>
      <c r="DM169" s="78">
        <v>-0.5493781566619873</v>
      </c>
      <c r="DN169" s="78">
        <v>-8.5446633398532867E-2</v>
      </c>
      <c r="DO169" s="78">
        <v>-6.5097436308860779E-2</v>
      </c>
      <c r="DP169" s="78">
        <v>-0.37881758809089661</v>
      </c>
      <c r="DQ169" s="78">
        <v>-0.19631825387477875</v>
      </c>
      <c r="DR169" s="78">
        <v>-0.38885194063186646</v>
      </c>
      <c r="DS169" s="78">
        <v>0.54508978128433228</v>
      </c>
      <c r="DT169" s="78">
        <v>0.28805339336395264</v>
      </c>
      <c r="DU169" s="78">
        <v>2.8328416869044304E-2</v>
      </c>
      <c r="DV169" s="78">
        <v>-0.12946000695228577</v>
      </c>
      <c r="DW169" s="78">
        <v>0.22266203165054321</v>
      </c>
      <c r="DX169" s="78">
        <v>1.8569869995117188</v>
      </c>
      <c r="DY169" s="78">
        <v>0.7801017165184021</v>
      </c>
      <c r="DZ169" s="78">
        <v>0.97825568914413452</v>
      </c>
      <c r="EA169" s="78">
        <v>0.98218423128128052</v>
      </c>
      <c r="EB169" s="78">
        <v>0.63577884435653687</v>
      </c>
      <c r="EC169" s="78">
        <v>0.67961257696151733</v>
      </c>
      <c r="ED169" s="78">
        <v>0.56687986850738525</v>
      </c>
      <c r="EE169" s="78">
        <v>0.69752895832061768</v>
      </c>
      <c r="EF169" s="78">
        <v>0.76455295085906982</v>
      </c>
      <c r="EG169" s="78">
        <v>9.0245552361011505E-2</v>
      </c>
      <c r="EH169" s="78">
        <v>-0.13467396795749664</v>
      </c>
      <c r="EI169" s="78">
        <v>-0.52902233600616455</v>
      </c>
      <c r="EJ169" s="78">
        <v>0.24742010235786438</v>
      </c>
      <c r="EK169" s="78">
        <v>-9.8149403929710388E-2</v>
      </c>
      <c r="EL169" s="78">
        <v>0.37793037295341492</v>
      </c>
      <c r="EM169" s="78">
        <v>0.47813677787780762</v>
      </c>
      <c r="EN169" s="78">
        <v>0.24250699579715729</v>
      </c>
      <c r="EO169" s="78">
        <v>0.39222374558448792</v>
      </c>
      <c r="EP169" s="78">
        <v>0.19601444900035858</v>
      </c>
      <c r="EQ169" s="78">
        <v>1.1703602075576782</v>
      </c>
      <c r="ER169" s="78">
        <v>1.0324192047119141</v>
      </c>
      <c r="ES169" s="78">
        <v>0.74117791652679443</v>
      </c>
      <c r="ET169" s="78">
        <v>0.51702362298965454</v>
      </c>
      <c r="EU169" s="78">
        <v>0.81176573038101196</v>
      </c>
      <c r="EV169" s="78">
        <v>2.4393191337585449</v>
      </c>
      <c r="EW169" s="78">
        <v>62.119113922119141</v>
      </c>
      <c r="EX169" s="78">
        <v>61.081195831298828</v>
      </c>
      <c r="EY169" s="78">
        <v>60.398292541503906</v>
      </c>
      <c r="EZ169" s="78">
        <v>59.077808380126953</v>
      </c>
      <c r="FA169" s="78">
        <v>58.189888000488281</v>
      </c>
      <c r="FB169" s="78">
        <v>57.869285583496094</v>
      </c>
      <c r="FC169" s="78">
        <v>57.430160522460938</v>
      </c>
      <c r="FD169" s="78">
        <v>59.379402160644531</v>
      </c>
      <c r="FE169" s="78">
        <v>64.192573547363281</v>
      </c>
      <c r="FF169" s="78">
        <v>68.641693115234375</v>
      </c>
      <c r="FG169" s="78">
        <v>72.814414978027344</v>
      </c>
      <c r="FH169" s="78">
        <v>75.739212036132813</v>
      </c>
      <c r="FI169" s="78">
        <v>78.181640625</v>
      </c>
      <c r="FJ169" s="78">
        <v>80.572509765625</v>
      </c>
      <c r="FK169" s="78">
        <v>81.54302978515625</v>
      </c>
      <c r="FL169" s="78">
        <v>82.438789367675781</v>
      </c>
      <c r="FM169" s="78">
        <v>80.814369201660156</v>
      </c>
      <c r="FN169" s="78">
        <v>78.011123657226563</v>
      </c>
      <c r="FO169" s="78">
        <v>74.549423217773438</v>
      </c>
      <c r="FP169" s="78">
        <v>70.21844482421875</v>
      </c>
      <c r="FQ169" s="78">
        <v>65.902946472167969</v>
      </c>
      <c r="FR169" s="78">
        <v>63.60870361328125</v>
      </c>
      <c r="FS169" s="78">
        <v>62.825019836425781</v>
      </c>
      <c r="FT169" s="78">
        <v>61.42486572265625</v>
      </c>
      <c r="FU169" s="78">
        <v>0.25296711921691895</v>
      </c>
      <c r="FV169" s="78">
        <v>0.48678383231163025</v>
      </c>
      <c r="FW169" s="78">
        <v>0.26399731636047363</v>
      </c>
      <c r="FX169" s="78">
        <v>0.40899813175201416</v>
      </c>
      <c r="FY169" s="78">
        <v>357</v>
      </c>
      <c r="FZ169" s="78">
        <v>1</v>
      </c>
    </row>
    <row r="170" spans="1:182" x14ac:dyDescent="0.2">
      <c r="A170" t="s">
        <v>186</v>
      </c>
      <c r="B170" t="s">
        <v>245</v>
      </c>
      <c r="C170" t="s">
        <v>2</v>
      </c>
      <c r="D170" t="s">
        <v>203</v>
      </c>
      <c r="E170" t="s">
        <v>205</v>
      </c>
      <c r="F170" t="s">
        <v>178</v>
      </c>
      <c r="G170" t="s">
        <v>1</v>
      </c>
      <c r="H170" s="78">
        <v>4073</v>
      </c>
      <c r="I170" s="78">
        <v>3.3773307800292969</v>
      </c>
      <c r="J170" s="78">
        <v>3.392200231552124</v>
      </c>
      <c r="K170" s="78">
        <v>3.3157529830932617</v>
      </c>
      <c r="L170" s="78">
        <v>2.6986308097839355</v>
      </c>
      <c r="M170" s="78">
        <v>2.5074315071105957</v>
      </c>
      <c r="N170" s="78">
        <v>2.4346847534179688</v>
      </c>
      <c r="O170" s="78">
        <v>2.6454293727874756</v>
      </c>
      <c r="P170" s="78">
        <v>2.6967141628265381</v>
      </c>
      <c r="Q170" s="78">
        <v>2.5399026870727539</v>
      </c>
      <c r="R170" s="78">
        <v>2.5609965324401855</v>
      </c>
      <c r="S170" s="78">
        <v>2.38291335105896</v>
      </c>
      <c r="T170" s="78">
        <v>3.269855260848999</v>
      </c>
      <c r="U170" s="78">
        <v>3.3958961963653564</v>
      </c>
      <c r="V170" s="78">
        <v>3.4116544723510742</v>
      </c>
      <c r="W170" s="78">
        <v>3.4977021217346191</v>
      </c>
      <c r="X170" s="78">
        <v>3.2701766490936279</v>
      </c>
      <c r="Y170" s="78">
        <v>3.48612380027771</v>
      </c>
      <c r="Z170" s="78">
        <v>3.641655445098877</v>
      </c>
      <c r="AA170" s="78">
        <v>4.2009701728820801</v>
      </c>
      <c r="AB170" s="78">
        <v>4.2463431358337402</v>
      </c>
      <c r="AC170" s="78">
        <v>4.5203437805175781</v>
      </c>
      <c r="AD170" s="78">
        <v>4.2112126350402832</v>
      </c>
      <c r="AE170" s="78">
        <v>3.6222712993621826</v>
      </c>
      <c r="AF170" s="78">
        <v>4.249237060546875</v>
      </c>
      <c r="AG170" s="78">
        <v>-1.5453377962112427</v>
      </c>
      <c r="AH170" s="78">
        <v>-1.3099591732025146</v>
      </c>
      <c r="AI170" s="78">
        <v>-1.1206203699111938</v>
      </c>
      <c r="AJ170" s="78">
        <v>-1.0498895645141602</v>
      </c>
      <c r="AK170" s="78">
        <v>-0.83275842666625977</v>
      </c>
      <c r="AL170" s="78">
        <v>-0.67955160140991211</v>
      </c>
      <c r="AM170" s="78">
        <v>-0.44106718897819519</v>
      </c>
      <c r="AN170" s="78">
        <v>-0.54163444042205811</v>
      </c>
      <c r="AO170" s="78">
        <v>-1.0657079219818115</v>
      </c>
      <c r="AP170" s="78">
        <v>-1.2675685882568359</v>
      </c>
      <c r="AQ170" s="78">
        <v>-1.5683082342147827</v>
      </c>
      <c r="AR170" s="78">
        <v>-1.2147432565689087</v>
      </c>
      <c r="AS170" s="78">
        <v>-1.3767427206039429</v>
      </c>
      <c r="AT170" s="78">
        <v>-1.0651874542236328</v>
      </c>
      <c r="AU170" s="78">
        <v>-1.2232165336608887</v>
      </c>
      <c r="AV170" s="78">
        <v>-1.6207011938095093</v>
      </c>
      <c r="AW170" s="78">
        <v>-1.4168428182601929</v>
      </c>
      <c r="AX170" s="78">
        <v>-1.5490961074829102</v>
      </c>
      <c r="AY170" s="78">
        <v>-0.95642322301864624</v>
      </c>
      <c r="AZ170" s="78">
        <v>-1.4013828039169312</v>
      </c>
      <c r="BA170" s="78">
        <v>-1.5223070383071899</v>
      </c>
      <c r="BB170" s="78">
        <v>-1.4935668706893921</v>
      </c>
      <c r="BC170" s="78">
        <v>-1.1129438877105713</v>
      </c>
      <c r="BD170" s="78">
        <v>9.1880440711975098E-2</v>
      </c>
      <c r="BE170" s="78">
        <v>-0.82875818014144897</v>
      </c>
      <c r="BF170" s="78">
        <v>-0.62425994873046875</v>
      </c>
      <c r="BG170" s="78">
        <v>-0.49814829230308533</v>
      </c>
      <c r="BH170" s="78">
        <v>-0.53693175315856934</v>
      </c>
      <c r="BI170" s="78">
        <v>-0.38259789347648621</v>
      </c>
      <c r="BJ170" s="78">
        <v>-0.30917260050773621</v>
      </c>
      <c r="BK170" s="78">
        <v>-0.11928950995206833</v>
      </c>
      <c r="BL170" s="78">
        <v>-0.16920930147171021</v>
      </c>
      <c r="BM170" s="78">
        <v>-0.6820865273475647</v>
      </c>
      <c r="BN170" s="78">
        <v>-0.8710402250289917</v>
      </c>
      <c r="BO170" s="78">
        <v>-1.1671812534332275</v>
      </c>
      <c r="BP170" s="78">
        <v>-0.74178147315979004</v>
      </c>
      <c r="BQ170" s="78">
        <v>-0.93417936563491821</v>
      </c>
      <c r="BR170" s="78">
        <v>-0.61070919036865234</v>
      </c>
      <c r="BS170" s="78">
        <v>-0.69041460752487183</v>
      </c>
      <c r="BT170" s="78">
        <v>-1.0113085508346558</v>
      </c>
      <c r="BU170" s="78">
        <v>-0.83960318565368652</v>
      </c>
      <c r="BV170" s="78">
        <v>-0.97546154260635376</v>
      </c>
      <c r="BW170" s="78">
        <v>-0.34316053986549377</v>
      </c>
      <c r="BX170" s="78">
        <v>-0.67131185531616211</v>
      </c>
      <c r="BY170" s="78">
        <v>-0.82314705848693848</v>
      </c>
      <c r="BZ170" s="78">
        <v>-0.85949844121932983</v>
      </c>
      <c r="CA170" s="78">
        <v>-0.53515326976776123</v>
      </c>
      <c r="CB170" s="78">
        <v>0.66302937269210815</v>
      </c>
      <c r="CC170" s="78">
        <v>-0.33245736360549927</v>
      </c>
      <c r="CD170" s="78">
        <v>-0.14934681355953217</v>
      </c>
      <c r="CE170" s="78">
        <v>-6.7026048898696899E-2</v>
      </c>
      <c r="CF170" s="78">
        <v>-0.18165877461433411</v>
      </c>
      <c r="CG170" s="78">
        <v>-7.0818066596984863E-2</v>
      </c>
      <c r="CH170" s="78">
        <v>-5.2649211138486862E-2</v>
      </c>
      <c r="CI170" s="78">
        <v>0.10357272624969482</v>
      </c>
      <c r="CJ170" s="78">
        <v>8.8731206953525543E-2</v>
      </c>
      <c r="CK170" s="78">
        <v>-0.41639155149459839</v>
      </c>
      <c r="CL170" s="78">
        <v>-0.59640586376190186</v>
      </c>
      <c r="CM170" s="78">
        <v>-0.88936197757720947</v>
      </c>
      <c r="CN170" s="78">
        <v>-0.41420954465866089</v>
      </c>
      <c r="CO170" s="78">
        <v>-0.62766134738922119</v>
      </c>
      <c r="CP170" s="78">
        <v>-0.29593890905380249</v>
      </c>
      <c r="CQ170" s="78">
        <v>-0.32139763236045837</v>
      </c>
      <c r="CR170" s="78">
        <v>-0.58924508094787598</v>
      </c>
      <c r="CS170" s="78">
        <v>-0.43980875611305237</v>
      </c>
      <c r="CT170" s="78">
        <v>-0.57816398143768311</v>
      </c>
      <c r="CU170" s="78">
        <v>8.1583350896835327E-2</v>
      </c>
      <c r="CV170" s="78">
        <v>-0.16566693782806396</v>
      </c>
      <c r="CW170" s="78">
        <v>-0.3389110267162323</v>
      </c>
      <c r="CX170" s="78">
        <v>-0.42034450173377991</v>
      </c>
      <c r="CY170" s="78">
        <v>-0.13497732579708099</v>
      </c>
      <c r="CZ170" s="78">
        <v>1.058605432510376</v>
      </c>
      <c r="DA170" s="78">
        <v>0.16384345293045044</v>
      </c>
      <c r="DB170" s="78">
        <v>0.32556635141372681</v>
      </c>
      <c r="DC170" s="78">
        <v>0.36409619450569153</v>
      </c>
      <c r="DD170" s="78">
        <v>0.17361421883106232</v>
      </c>
      <c r="DE170" s="78">
        <v>0.24096176028251648</v>
      </c>
      <c r="DF170" s="78">
        <v>0.20387417078018188</v>
      </c>
      <c r="DG170" s="78">
        <v>0.32643496990203857</v>
      </c>
      <c r="DH170" s="78">
        <v>0.34667173027992249</v>
      </c>
      <c r="DI170" s="78">
        <v>-0.15069656074047089</v>
      </c>
      <c r="DJ170" s="78">
        <v>-0.32177150249481201</v>
      </c>
      <c r="DK170" s="78">
        <v>-0.61154270172119141</v>
      </c>
      <c r="DL170" s="78">
        <v>-8.6637638509273529E-2</v>
      </c>
      <c r="DM170" s="78">
        <v>-0.32114332914352417</v>
      </c>
      <c r="DN170" s="78">
        <v>1.8831381574273109E-2</v>
      </c>
      <c r="DO170" s="78">
        <v>4.7619353979825974E-2</v>
      </c>
      <c r="DP170" s="78">
        <v>-0.167181596159935</v>
      </c>
      <c r="DQ170" s="78">
        <v>-4.0014345198869705E-2</v>
      </c>
      <c r="DR170" s="78">
        <v>-0.18086640536785126</v>
      </c>
      <c r="DS170" s="78">
        <v>0.50632721185684204</v>
      </c>
      <c r="DT170" s="78">
        <v>0.33997797966003418</v>
      </c>
      <c r="DU170" s="78">
        <v>0.14532500505447388</v>
      </c>
      <c r="DV170" s="78">
        <v>1.880941167473793E-2</v>
      </c>
      <c r="DW170" s="78">
        <v>0.26519864797592163</v>
      </c>
      <c r="DX170" s="78">
        <v>1.454181432723999</v>
      </c>
      <c r="DY170" s="78">
        <v>0.88042300939559937</v>
      </c>
      <c r="DZ170" s="78">
        <v>1.0112655162811279</v>
      </c>
      <c r="EA170" s="78">
        <v>0.98656821250915527</v>
      </c>
      <c r="EB170" s="78">
        <v>0.68657195568084717</v>
      </c>
      <c r="EC170" s="78">
        <v>0.69112229347229004</v>
      </c>
      <c r="ED170" s="78">
        <v>0.57425320148468018</v>
      </c>
      <c r="EE170" s="78">
        <v>0.64821261167526245</v>
      </c>
      <c r="EF170" s="78">
        <v>0.719096839427948</v>
      </c>
      <c r="EG170" s="78">
        <v>0.23292478919029236</v>
      </c>
      <c r="EH170" s="78">
        <v>7.4756905436515808E-2</v>
      </c>
      <c r="EI170" s="78">
        <v>-0.21041576564311981</v>
      </c>
      <c r="EJ170" s="78">
        <v>0.38632416725158691</v>
      </c>
      <c r="EK170" s="78">
        <v>0.12142002582550049</v>
      </c>
      <c r="EL170" s="78">
        <v>0.47330969572067261</v>
      </c>
      <c r="EM170" s="78">
        <v>0.58042126893997192</v>
      </c>
      <c r="EN170" s="78">
        <v>0.44221106171607971</v>
      </c>
      <c r="EO170" s="78">
        <v>0.53722530603408813</v>
      </c>
      <c r="EP170" s="78">
        <v>0.39276817440986633</v>
      </c>
      <c r="EQ170" s="78">
        <v>1.1195899248123169</v>
      </c>
      <c r="ER170" s="78">
        <v>1.0700489282608032</v>
      </c>
      <c r="ES170" s="78">
        <v>0.84448492527008057</v>
      </c>
      <c r="ET170" s="78">
        <v>0.65287792682647705</v>
      </c>
      <c r="EU170" s="78">
        <v>0.84298920631408691</v>
      </c>
      <c r="EV170" s="78">
        <v>2.0253303050994873</v>
      </c>
      <c r="EW170" s="78">
        <v>61.505741119384766</v>
      </c>
      <c r="EX170" s="78">
        <v>60.543304443359375</v>
      </c>
      <c r="EY170" s="78">
        <v>59.893840789794922</v>
      </c>
      <c r="EZ170" s="78">
        <v>58.589244842529297</v>
      </c>
      <c r="FA170" s="78">
        <v>58.062671661376953</v>
      </c>
      <c r="FB170" s="78">
        <v>57.867435455322266</v>
      </c>
      <c r="FC170" s="78">
        <v>57.670406341552734</v>
      </c>
      <c r="FD170" s="78">
        <v>59.351642608642578</v>
      </c>
      <c r="FE170" s="78">
        <v>63.448249816894531</v>
      </c>
      <c r="FF170" s="78">
        <v>68.166481018066406</v>
      </c>
      <c r="FG170" s="78">
        <v>72.26898193359375</v>
      </c>
      <c r="FH170" s="78">
        <v>75.206474304199219</v>
      </c>
      <c r="FI170" s="78">
        <v>77.740470886230469</v>
      </c>
      <c r="FJ170" s="78">
        <v>79.800407409667969</v>
      </c>
      <c r="FK170" s="78">
        <v>80.491470336914063</v>
      </c>
      <c r="FL170" s="78">
        <v>81.233314514160156</v>
      </c>
      <c r="FM170" s="78">
        <v>79.283683776855469</v>
      </c>
      <c r="FN170" s="78">
        <v>75.4189453125</v>
      </c>
      <c r="FO170" s="78">
        <v>72.037834167480469</v>
      </c>
      <c r="FP170" s="78">
        <v>67.95794677734375</v>
      </c>
      <c r="FQ170" s="78">
        <v>64.46270751953125</v>
      </c>
      <c r="FR170" s="78">
        <v>62.337638854980469</v>
      </c>
      <c r="FS170" s="78">
        <v>61.096588134765625</v>
      </c>
      <c r="FT170" s="78">
        <v>60.019481658935547</v>
      </c>
      <c r="FU170" s="78">
        <v>0.2481091171503067</v>
      </c>
      <c r="FV170" s="78">
        <v>0.47743561863899231</v>
      </c>
      <c r="FW170" s="78">
        <v>0.25892752408981323</v>
      </c>
      <c r="FX170" s="78">
        <v>0.40114372968673706</v>
      </c>
      <c r="FY170" s="78">
        <v>275</v>
      </c>
      <c r="FZ170" s="78">
        <v>1</v>
      </c>
    </row>
    <row r="171" spans="1:182" x14ac:dyDescent="0.2">
      <c r="A171" t="s">
        <v>186</v>
      </c>
      <c r="B171" t="s">
        <v>245</v>
      </c>
      <c r="C171" t="s">
        <v>2</v>
      </c>
      <c r="D171" t="s">
        <v>203</v>
      </c>
      <c r="E171" t="s">
        <v>205</v>
      </c>
      <c r="F171" t="s">
        <v>179</v>
      </c>
      <c r="G171" t="s">
        <v>1</v>
      </c>
      <c r="H171" s="78">
        <v>96</v>
      </c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  <c r="CF171" s="78"/>
      <c r="CG171" s="78"/>
      <c r="CH171" s="78"/>
      <c r="CI171" s="78"/>
      <c r="CJ171" s="78"/>
      <c r="CK171" s="78"/>
      <c r="CL171" s="78"/>
      <c r="CM171" s="78"/>
      <c r="CN171" s="78"/>
      <c r="CO171" s="78"/>
      <c r="CP171" s="78"/>
      <c r="CQ171" s="78"/>
      <c r="CR171" s="78"/>
      <c r="CS171" s="78"/>
      <c r="CT171" s="78"/>
      <c r="CU171" s="78"/>
      <c r="CV171" s="78"/>
      <c r="CW171" s="78"/>
      <c r="CX171" s="78"/>
      <c r="CY171" s="78"/>
      <c r="CZ171" s="78"/>
      <c r="DA171" s="78"/>
      <c r="DB171" s="78"/>
      <c r="DC171" s="78"/>
      <c r="DD171" s="78"/>
      <c r="DE171" s="78"/>
      <c r="DF171" s="78"/>
      <c r="DG171" s="78"/>
      <c r="DH171" s="78"/>
      <c r="DI171" s="78"/>
      <c r="DJ171" s="78"/>
      <c r="DK171" s="78"/>
      <c r="DL171" s="78"/>
      <c r="DM171" s="78"/>
      <c r="DN171" s="78"/>
      <c r="DO171" s="78"/>
      <c r="DP171" s="78"/>
      <c r="DQ171" s="78"/>
      <c r="DR171" s="78"/>
      <c r="DS171" s="78"/>
      <c r="DT171" s="78"/>
      <c r="DU171" s="78"/>
      <c r="DV171" s="78"/>
      <c r="DW171" s="78"/>
      <c r="DX171" s="78"/>
      <c r="DY171" s="78"/>
      <c r="DZ171" s="78"/>
      <c r="EA171" s="78"/>
      <c r="EB171" s="78"/>
      <c r="EC171" s="78"/>
      <c r="ED171" s="78"/>
      <c r="EE171" s="78"/>
      <c r="EF171" s="78"/>
      <c r="EG171" s="78"/>
      <c r="EH171" s="78"/>
      <c r="EI171" s="78"/>
      <c r="EJ171" s="78"/>
      <c r="EK171" s="78"/>
      <c r="EL171" s="78"/>
      <c r="EM171" s="78"/>
      <c r="EN171" s="78"/>
      <c r="EO171" s="78"/>
      <c r="EP171" s="78"/>
      <c r="EQ171" s="78"/>
      <c r="ER171" s="78"/>
      <c r="ES171" s="78"/>
      <c r="ET171" s="78"/>
      <c r="EU171" s="78"/>
      <c r="EV171" s="78"/>
      <c r="EW171" s="78"/>
      <c r="EX171" s="78"/>
      <c r="EY171" s="78"/>
      <c r="EZ171" s="78"/>
      <c r="FA171" s="78"/>
      <c r="FB171" s="78"/>
      <c r="FC171" s="78"/>
      <c r="FD171" s="78"/>
      <c r="FE171" s="78"/>
      <c r="FF171" s="78"/>
      <c r="FG171" s="78"/>
      <c r="FH171" s="78"/>
      <c r="FI171" s="78"/>
      <c r="FJ171" s="78"/>
      <c r="FK171" s="78"/>
      <c r="FL171" s="78"/>
      <c r="FM171" s="78"/>
      <c r="FN171" s="78"/>
      <c r="FO171" s="78"/>
      <c r="FP171" s="78"/>
      <c r="FQ171" s="78"/>
      <c r="FR171" s="78"/>
      <c r="FS171" s="78"/>
      <c r="FT171" s="78"/>
      <c r="FU171" s="78"/>
      <c r="FV171" s="78"/>
      <c r="FW171" s="78"/>
      <c r="FX171" s="78">
        <v>8.9014703407883644E-3</v>
      </c>
      <c r="FY171" s="78">
        <v>8</v>
      </c>
      <c r="FZ171" s="78">
        <v>0</v>
      </c>
    </row>
    <row r="172" spans="1:182" x14ac:dyDescent="0.2">
      <c r="A172" t="s">
        <v>186</v>
      </c>
      <c r="B172" t="s">
        <v>245</v>
      </c>
      <c r="C172" t="s">
        <v>2</v>
      </c>
      <c r="D172" t="s">
        <v>203</v>
      </c>
      <c r="E172" t="s">
        <v>205</v>
      </c>
      <c r="F172" t="s">
        <v>180</v>
      </c>
      <c r="G172" t="s">
        <v>1</v>
      </c>
      <c r="H172" s="78">
        <v>58</v>
      </c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  <c r="CF172" s="78"/>
      <c r="CG172" s="78"/>
      <c r="CH172" s="78"/>
      <c r="CI172" s="78"/>
      <c r="CJ172" s="78"/>
      <c r="CK172" s="78"/>
      <c r="CL172" s="78"/>
      <c r="CM172" s="78"/>
      <c r="CN172" s="78"/>
      <c r="CO172" s="78"/>
      <c r="CP172" s="78"/>
      <c r="CQ172" s="78"/>
      <c r="CR172" s="78"/>
      <c r="CS172" s="78"/>
      <c r="CT172" s="78"/>
      <c r="CU172" s="78"/>
      <c r="CV172" s="78"/>
      <c r="CW172" s="78"/>
      <c r="CX172" s="78"/>
      <c r="CY172" s="78"/>
      <c r="CZ172" s="78"/>
      <c r="DA172" s="78"/>
      <c r="DB172" s="78"/>
      <c r="DC172" s="78"/>
      <c r="DD172" s="78"/>
      <c r="DE172" s="78"/>
      <c r="DF172" s="78"/>
      <c r="DG172" s="78"/>
      <c r="DH172" s="78"/>
      <c r="DI172" s="78"/>
      <c r="DJ172" s="78"/>
      <c r="DK172" s="78"/>
      <c r="DL172" s="78"/>
      <c r="DM172" s="78"/>
      <c r="DN172" s="78"/>
      <c r="DO172" s="78"/>
      <c r="DP172" s="78"/>
      <c r="DQ172" s="78"/>
      <c r="DR172" s="78"/>
      <c r="DS172" s="78"/>
      <c r="DT172" s="78"/>
      <c r="DU172" s="78"/>
      <c r="DV172" s="78"/>
      <c r="DW172" s="78"/>
      <c r="DX172" s="78"/>
      <c r="DY172" s="78"/>
      <c r="DZ172" s="78"/>
      <c r="EA172" s="78"/>
      <c r="EB172" s="78"/>
      <c r="EC172" s="78"/>
      <c r="ED172" s="78"/>
      <c r="EE172" s="78"/>
      <c r="EF172" s="78"/>
      <c r="EG172" s="78"/>
      <c r="EH172" s="78"/>
      <c r="EI172" s="78"/>
      <c r="EJ172" s="78"/>
      <c r="EK172" s="78"/>
      <c r="EL172" s="78"/>
      <c r="EM172" s="78"/>
      <c r="EN172" s="78"/>
      <c r="EO172" s="78"/>
      <c r="EP172" s="78"/>
      <c r="EQ172" s="78"/>
      <c r="ER172" s="78"/>
      <c r="ES172" s="78"/>
      <c r="ET172" s="78"/>
      <c r="EU172" s="78"/>
      <c r="EV172" s="78"/>
      <c r="EW172" s="78"/>
      <c r="EX172" s="78"/>
      <c r="EY172" s="78"/>
      <c r="EZ172" s="78"/>
      <c r="FA172" s="78"/>
      <c r="FB172" s="78"/>
      <c r="FC172" s="78"/>
      <c r="FD172" s="78"/>
      <c r="FE172" s="78"/>
      <c r="FF172" s="78"/>
      <c r="FG172" s="78"/>
      <c r="FH172" s="78"/>
      <c r="FI172" s="78"/>
      <c r="FJ172" s="78"/>
      <c r="FK172" s="78"/>
      <c r="FL172" s="78"/>
      <c r="FM172" s="78"/>
      <c r="FN172" s="78"/>
      <c r="FO172" s="78"/>
      <c r="FP172" s="78"/>
      <c r="FQ172" s="78"/>
      <c r="FR172" s="78"/>
      <c r="FS172" s="78"/>
      <c r="FT172" s="78"/>
      <c r="FU172" s="78"/>
      <c r="FV172" s="78"/>
      <c r="FW172" s="78"/>
      <c r="FX172" s="78">
        <v>5.1857889629900455E-3</v>
      </c>
      <c r="FY172" s="78">
        <v>3</v>
      </c>
      <c r="FZ172" s="78">
        <v>0</v>
      </c>
    </row>
    <row r="173" spans="1:182" x14ac:dyDescent="0.2">
      <c r="A173" t="s">
        <v>186</v>
      </c>
      <c r="B173" t="s">
        <v>245</v>
      </c>
      <c r="C173" t="s">
        <v>2</v>
      </c>
      <c r="D173" t="s">
        <v>203</v>
      </c>
      <c r="E173" t="s">
        <v>205</v>
      </c>
      <c r="F173" t="s">
        <v>181</v>
      </c>
      <c r="G173" t="s">
        <v>1</v>
      </c>
      <c r="H173" s="78">
        <v>17</v>
      </c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  <c r="CF173" s="78"/>
      <c r="CG173" s="78"/>
      <c r="CH173" s="78"/>
      <c r="CI173" s="78"/>
      <c r="CJ173" s="78"/>
      <c r="CK173" s="78"/>
      <c r="CL173" s="78"/>
      <c r="CM173" s="78"/>
      <c r="CN173" s="78"/>
      <c r="CO173" s="78"/>
      <c r="CP173" s="78"/>
      <c r="CQ173" s="78"/>
      <c r="CR173" s="78"/>
      <c r="CS173" s="78"/>
      <c r="CT173" s="78"/>
      <c r="CU173" s="78"/>
      <c r="CV173" s="78"/>
      <c r="CW173" s="78"/>
      <c r="CX173" s="78"/>
      <c r="CY173" s="78"/>
      <c r="CZ173" s="78"/>
      <c r="DA173" s="78"/>
      <c r="DB173" s="78"/>
      <c r="DC173" s="78"/>
      <c r="DD173" s="78"/>
      <c r="DE173" s="78"/>
      <c r="DF173" s="78"/>
      <c r="DG173" s="78"/>
      <c r="DH173" s="78"/>
      <c r="DI173" s="78"/>
      <c r="DJ173" s="78"/>
      <c r="DK173" s="78"/>
      <c r="DL173" s="78"/>
      <c r="DM173" s="78"/>
      <c r="DN173" s="78"/>
      <c r="DO173" s="78"/>
      <c r="DP173" s="78"/>
      <c r="DQ173" s="78"/>
      <c r="DR173" s="78"/>
      <c r="DS173" s="78"/>
      <c r="DT173" s="78"/>
      <c r="DU173" s="78"/>
      <c r="DV173" s="78"/>
      <c r="DW173" s="78"/>
      <c r="DX173" s="78"/>
      <c r="DY173" s="78"/>
      <c r="DZ173" s="78"/>
      <c r="EA173" s="78"/>
      <c r="EB173" s="78"/>
      <c r="EC173" s="78"/>
      <c r="ED173" s="78"/>
      <c r="EE173" s="78"/>
      <c r="EF173" s="78"/>
      <c r="EG173" s="78"/>
      <c r="EH173" s="78"/>
      <c r="EI173" s="78"/>
      <c r="EJ173" s="78"/>
      <c r="EK173" s="78"/>
      <c r="EL173" s="78"/>
      <c r="EM173" s="78"/>
      <c r="EN173" s="78"/>
      <c r="EO173" s="78"/>
      <c r="EP173" s="78"/>
      <c r="EQ173" s="78"/>
      <c r="ER173" s="78"/>
      <c r="ES173" s="78"/>
      <c r="ET173" s="78"/>
      <c r="EU173" s="78"/>
      <c r="EV173" s="78"/>
      <c r="EW173" s="78"/>
      <c r="EX173" s="78"/>
      <c r="EY173" s="78"/>
      <c r="EZ173" s="78"/>
      <c r="FA173" s="78"/>
      <c r="FB173" s="78"/>
      <c r="FC173" s="78"/>
      <c r="FD173" s="78"/>
      <c r="FE173" s="78"/>
      <c r="FF173" s="78"/>
      <c r="FG173" s="78"/>
      <c r="FH173" s="78"/>
      <c r="FI173" s="78"/>
      <c r="FJ173" s="78"/>
      <c r="FK173" s="78"/>
      <c r="FL173" s="78"/>
      <c r="FM173" s="78"/>
      <c r="FN173" s="78"/>
      <c r="FO173" s="78"/>
      <c r="FP173" s="78"/>
      <c r="FQ173" s="78"/>
      <c r="FR173" s="78"/>
      <c r="FS173" s="78"/>
      <c r="FT173" s="78"/>
      <c r="FU173" s="78"/>
      <c r="FV173" s="78"/>
      <c r="FW173" s="78"/>
      <c r="FX173" s="78">
        <v>1.3701802818104625E-3</v>
      </c>
      <c r="FY173" s="78">
        <v>0</v>
      </c>
      <c r="FZ173" s="78">
        <v>0</v>
      </c>
    </row>
    <row r="174" spans="1:182" x14ac:dyDescent="0.2">
      <c r="A174" t="s">
        <v>186</v>
      </c>
      <c r="B174" t="s">
        <v>245</v>
      </c>
      <c r="C174" t="s">
        <v>2</v>
      </c>
      <c r="D174" t="s">
        <v>203</v>
      </c>
      <c r="E174" t="s">
        <v>205</v>
      </c>
      <c r="F174" t="s">
        <v>182</v>
      </c>
      <c r="G174" t="s">
        <v>1</v>
      </c>
      <c r="H174" s="78">
        <v>541</v>
      </c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  <c r="CF174" s="78"/>
      <c r="CG174" s="78"/>
      <c r="CH174" s="78"/>
      <c r="CI174" s="78"/>
      <c r="CJ174" s="78"/>
      <c r="CK174" s="78"/>
      <c r="CL174" s="78"/>
      <c r="CM174" s="78"/>
      <c r="CN174" s="78"/>
      <c r="CO174" s="78"/>
      <c r="CP174" s="78"/>
      <c r="CQ174" s="78"/>
      <c r="CR174" s="78"/>
      <c r="CS174" s="78"/>
      <c r="CT174" s="78"/>
      <c r="CU174" s="78"/>
      <c r="CV174" s="78"/>
      <c r="CW174" s="78"/>
      <c r="CX174" s="78"/>
      <c r="CY174" s="78"/>
      <c r="CZ174" s="78"/>
      <c r="DA174" s="78"/>
      <c r="DB174" s="78"/>
      <c r="DC174" s="78"/>
      <c r="DD174" s="78"/>
      <c r="DE174" s="78"/>
      <c r="DF174" s="78"/>
      <c r="DG174" s="78"/>
      <c r="DH174" s="78"/>
      <c r="DI174" s="78"/>
      <c r="DJ174" s="78"/>
      <c r="DK174" s="78"/>
      <c r="DL174" s="78"/>
      <c r="DM174" s="78"/>
      <c r="DN174" s="78"/>
      <c r="DO174" s="78"/>
      <c r="DP174" s="78"/>
      <c r="DQ174" s="78"/>
      <c r="DR174" s="78"/>
      <c r="DS174" s="78"/>
      <c r="DT174" s="78"/>
      <c r="DU174" s="78"/>
      <c r="DV174" s="78"/>
      <c r="DW174" s="78"/>
      <c r="DX174" s="78"/>
      <c r="DY174" s="78"/>
      <c r="DZ174" s="78"/>
      <c r="EA174" s="78"/>
      <c r="EB174" s="78"/>
      <c r="EC174" s="78"/>
      <c r="ED174" s="78"/>
      <c r="EE174" s="78"/>
      <c r="EF174" s="78"/>
      <c r="EG174" s="78"/>
      <c r="EH174" s="78"/>
      <c r="EI174" s="78"/>
      <c r="EJ174" s="78"/>
      <c r="EK174" s="78"/>
      <c r="EL174" s="78"/>
      <c r="EM174" s="78"/>
      <c r="EN174" s="78"/>
      <c r="EO174" s="78"/>
      <c r="EP174" s="78"/>
      <c r="EQ174" s="78"/>
      <c r="ER174" s="78"/>
      <c r="ES174" s="78"/>
      <c r="ET174" s="78"/>
      <c r="EU174" s="78"/>
      <c r="EV174" s="78"/>
      <c r="EW174" s="78"/>
      <c r="EX174" s="78"/>
      <c r="EY174" s="78"/>
      <c r="EZ174" s="78"/>
      <c r="FA174" s="78"/>
      <c r="FB174" s="78"/>
      <c r="FC174" s="78"/>
      <c r="FD174" s="78"/>
      <c r="FE174" s="78"/>
      <c r="FF174" s="78"/>
      <c r="FG174" s="78"/>
      <c r="FH174" s="78"/>
      <c r="FI174" s="78"/>
      <c r="FJ174" s="78"/>
      <c r="FK174" s="78"/>
      <c r="FL174" s="78"/>
      <c r="FM174" s="78"/>
      <c r="FN174" s="78"/>
      <c r="FO174" s="78"/>
      <c r="FP174" s="78"/>
      <c r="FQ174" s="78"/>
      <c r="FR174" s="78"/>
      <c r="FS174" s="78"/>
      <c r="FT174" s="78"/>
      <c r="FU174" s="78"/>
      <c r="FV174" s="78"/>
      <c r="FW174" s="78"/>
      <c r="FX174" s="78">
        <v>5.2911825478076935E-2</v>
      </c>
      <c r="FY174" s="78">
        <v>38</v>
      </c>
      <c r="FZ174" s="78">
        <v>0</v>
      </c>
    </row>
    <row r="175" spans="1:182" x14ac:dyDescent="0.2">
      <c r="A175" t="s">
        <v>186</v>
      </c>
      <c r="B175" t="s">
        <v>245</v>
      </c>
      <c r="C175" t="s">
        <v>2</v>
      </c>
      <c r="D175" t="s">
        <v>203</v>
      </c>
      <c r="E175" t="s">
        <v>205</v>
      </c>
      <c r="F175" t="s">
        <v>183</v>
      </c>
      <c r="G175" t="s">
        <v>1</v>
      </c>
      <c r="H175" s="78">
        <v>578</v>
      </c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  <c r="CF175" s="78"/>
      <c r="CG175" s="78"/>
      <c r="CH175" s="78"/>
      <c r="CI175" s="78"/>
      <c r="CJ175" s="78"/>
      <c r="CK175" s="78"/>
      <c r="CL175" s="78"/>
      <c r="CM175" s="78"/>
      <c r="CN175" s="78"/>
      <c r="CO175" s="78"/>
      <c r="CP175" s="78"/>
      <c r="CQ175" s="78"/>
      <c r="CR175" s="78"/>
      <c r="CS175" s="78"/>
      <c r="CT175" s="78"/>
      <c r="CU175" s="78"/>
      <c r="CV175" s="78"/>
      <c r="CW175" s="78"/>
      <c r="CX175" s="78"/>
      <c r="CY175" s="78"/>
      <c r="CZ175" s="78"/>
      <c r="DA175" s="78"/>
      <c r="DB175" s="78"/>
      <c r="DC175" s="78"/>
      <c r="DD175" s="78"/>
      <c r="DE175" s="78"/>
      <c r="DF175" s="78"/>
      <c r="DG175" s="78"/>
      <c r="DH175" s="78"/>
      <c r="DI175" s="78"/>
      <c r="DJ175" s="78"/>
      <c r="DK175" s="78"/>
      <c r="DL175" s="78"/>
      <c r="DM175" s="78"/>
      <c r="DN175" s="78"/>
      <c r="DO175" s="78"/>
      <c r="DP175" s="78"/>
      <c r="DQ175" s="78"/>
      <c r="DR175" s="78"/>
      <c r="DS175" s="78"/>
      <c r="DT175" s="78"/>
      <c r="DU175" s="78"/>
      <c r="DV175" s="78"/>
      <c r="DW175" s="78"/>
      <c r="DX175" s="78"/>
      <c r="DY175" s="78"/>
      <c r="DZ175" s="78"/>
      <c r="EA175" s="78"/>
      <c r="EB175" s="78"/>
      <c r="EC175" s="78"/>
      <c r="ED175" s="78"/>
      <c r="EE175" s="78"/>
      <c r="EF175" s="78"/>
      <c r="EG175" s="78"/>
      <c r="EH175" s="78"/>
      <c r="EI175" s="78"/>
      <c r="EJ175" s="78"/>
      <c r="EK175" s="78"/>
      <c r="EL175" s="78"/>
      <c r="EM175" s="78"/>
      <c r="EN175" s="78"/>
      <c r="EO175" s="78"/>
      <c r="EP175" s="78"/>
      <c r="EQ175" s="78"/>
      <c r="ER175" s="78"/>
      <c r="ES175" s="78"/>
      <c r="ET175" s="78"/>
      <c r="EU175" s="78"/>
      <c r="EV175" s="78"/>
      <c r="EW175" s="78"/>
      <c r="EX175" s="78"/>
      <c r="EY175" s="78"/>
      <c r="EZ175" s="78"/>
      <c r="FA175" s="78"/>
      <c r="FB175" s="78"/>
      <c r="FC175" s="78"/>
      <c r="FD175" s="78"/>
      <c r="FE175" s="78"/>
      <c r="FF175" s="78"/>
      <c r="FG175" s="78"/>
      <c r="FH175" s="78"/>
      <c r="FI175" s="78"/>
      <c r="FJ175" s="78"/>
      <c r="FK175" s="78"/>
      <c r="FL175" s="78"/>
      <c r="FM175" s="78"/>
      <c r="FN175" s="78"/>
      <c r="FO175" s="78"/>
      <c r="FP175" s="78"/>
      <c r="FQ175" s="78"/>
      <c r="FR175" s="78"/>
      <c r="FS175" s="78"/>
      <c r="FT175" s="78"/>
      <c r="FU175" s="78"/>
      <c r="FV175" s="78"/>
      <c r="FW175" s="78"/>
      <c r="FX175" s="78">
        <v>5.5861011147499084E-2</v>
      </c>
      <c r="FY175" s="78">
        <v>12</v>
      </c>
      <c r="FZ175" s="78">
        <v>0</v>
      </c>
    </row>
    <row r="176" spans="1:182" x14ac:dyDescent="0.2">
      <c r="A176" t="s">
        <v>186</v>
      </c>
      <c r="B176" t="s">
        <v>245</v>
      </c>
      <c r="C176" t="s">
        <v>2</v>
      </c>
      <c r="D176" t="s">
        <v>203</v>
      </c>
      <c r="E176" t="s">
        <v>205</v>
      </c>
      <c r="F176" t="s">
        <v>184</v>
      </c>
      <c r="G176" t="s">
        <v>1</v>
      </c>
      <c r="H176" s="78">
        <v>185</v>
      </c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  <c r="CB176" s="78"/>
      <c r="CC176" s="78"/>
      <c r="CD176" s="78"/>
      <c r="CE176" s="78"/>
      <c r="CF176" s="78"/>
      <c r="CG176" s="78"/>
      <c r="CH176" s="78"/>
      <c r="CI176" s="78"/>
      <c r="CJ176" s="78"/>
      <c r="CK176" s="78"/>
      <c r="CL176" s="78"/>
      <c r="CM176" s="78"/>
      <c r="CN176" s="78"/>
      <c r="CO176" s="78"/>
      <c r="CP176" s="78"/>
      <c r="CQ176" s="78"/>
      <c r="CR176" s="78"/>
      <c r="CS176" s="78"/>
      <c r="CT176" s="78"/>
      <c r="CU176" s="78"/>
      <c r="CV176" s="78"/>
      <c r="CW176" s="78"/>
      <c r="CX176" s="78"/>
      <c r="CY176" s="78"/>
      <c r="CZ176" s="78"/>
      <c r="DA176" s="78"/>
      <c r="DB176" s="78"/>
      <c r="DC176" s="78"/>
      <c r="DD176" s="78"/>
      <c r="DE176" s="78"/>
      <c r="DF176" s="78"/>
      <c r="DG176" s="78"/>
      <c r="DH176" s="78"/>
      <c r="DI176" s="78"/>
      <c r="DJ176" s="78"/>
      <c r="DK176" s="78"/>
      <c r="DL176" s="78"/>
      <c r="DM176" s="78"/>
      <c r="DN176" s="78"/>
      <c r="DO176" s="78"/>
      <c r="DP176" s="78"/>
      <c r="DQ176" s="78"/>
      <c r="DR176" s="78"/>
      <c r="DS176" s="78"/>
      <c r="DT176" s="78"/>
      <c r="DU176" s="78"/>
      <c r="DV176" s="78"/>
      <c r="DW176" s="78"/>
      <c r="DX176" s="78"/>
      <c r="DY176" s="78"/>
      <c r="DZ176" s="78"/>
      <c r="EA176" s="78"/>
      <c r="EB176" s="78"/>
      <c r="EC176" s="78"/>
      <c r="ED176" s="78"/>
      <c r="EE176" s="78"/>
      <c r="EF176" s="78"/>
      <c r="EG176" s="78"/>
      <c r="EH176" s="78"/>
      <c r="EI176" s="78"/>
      <c r="EJ176" s="78"/>
      <c r="EK176" s="78"/>
      <c r="EL176" s="78"/>
      <c r="EM176" s="78"/>
      <c r="EN176" s="78"/>
      <c r="EO176" s="78"/>
      <c r="EP176" s="78"/>
      <c r="EQ176" s="78"/>
      <c r="ER176" s="78"/>
      <c r="ES176" s="78"/>
      <c r="ET176" s="78"/>
      <c r="EU176" s="78"/>
      <c r="EV176" s="78"/>
      <c r="EW176" s="78"/>
      <c r="EX176" s="78"/>
      <c r="EY176" s="78"/>
      <c r="EZ176" s="78"/>
      <c r="FA176" s="78"/>
      <c r="FB176" s="78"/>
      <c r="FC176" s="78"/>
      <c r="FD176" s="78"/>
      <c r="FE176" s="78"/>
      <c r="FF176" s="78"/>
      <c r="FG176" s="78"/>
      <c r="FH176" s="78"/>
      <c r="FI176" s="78"/>
      <c r="FJ176" s="78"/>
      <c r="FK176" s="78"/>
      <c r="FL176" s="78"/>
      <c r="FM176" s="78"/>
      <c r="FN176" s="78"/>
      <c r="FO176" s="78"/>
      <c r="FP176" s="78"/>
      <c r="FQ176" s="78"/>
      <c r="FR176" s="78"/>
      <c r="FS176" s="78"/>
      <c r="FT176" s="78"/>
      <c r="FU176" s="78"/>
      <c r="FV176" s="78"/>
      <c r="FW176" s="78"/>
      <c r="FX176" s="78">
        <v>1.7848769202828407E-2</v>
      </c>
      <c r="FY176" s="78">
        <v>13</v>
      </c>
      <c r="FZ176" s="78">
        <v>0</v>
      </c>
    </row>
    <row r="177" spans="1:182" x14ac:dyDescent="0.2">
      <c r="A177" t="s">
        <v>186</v>
      </c>
      <c r="B177" t="s">
        <v>245</v>
      </c>
      <c r="C177" t="s">
        <v>2</v>
      </c>
      <c r="D177" t="s">
        <v>203</v>
      </c>
      <c r="E177" t="s">
        <v>205</v>
      </c>
      <c r="F177" t="s">
        <v>185</v>
      </c>
      <c r="G177" t="s">
        <v>1</v>
      </c>
      <c r="H177" s="78">
        <v>45</v>
      </c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  <c r="CC177" s="78"/>
      <c r="CD177" s="78"/>
      <c r="CE177" s="78"/>
      <c r="CF177" s="78"/>
      <c r="CG177" s="78"/>
      <c r="CH177" s="78"/>
      <c r="CI177" s="78"/>
      <c r="CJ177" s="78"/>
      <c r="CK177" s="78"/>
      <c r="CL177" s="78"/>
      <c r="CM177" s="78"/>
      <c r="CN177" s="78"/>
      <c r="CO177" s="78"/>
      <c r="CP177" s="78"/>
      <c r="CQ177" s="78"/>
      <c r="CR177" s="78"/>
      <c r="CS177" s="78"/>
      <c r="CT177" s="78"/>
      <c r="CU177" s="78"/>
      <c r="CV177" s="78"/>
      <c r="CW177" s="78"/>
      <c r="CX177" s="78"/>
      <c r="CY177" s="78"/>
      <c r="CZ177" s="78"/>
      <c r="DA177" s="78"/>
      <c r="DB177" s="78"/>
      <c r="DC177" s="78"/>
      <c r="DD177" s="78"/>
      <c r="DE177" s="78"/>
      <c r="DF177" s="78"/>
      <c r="DG177" s="78"/>
      <c r="DH177" s="78"/>
      <c r="DI177" s="78"/>
      <c r="DJ177" s="78"/>
      <c r="DK177" s="78"/>
      <c r="DL177" s="78"/>
      <c r="DM177" s="78"/>
      <c r="DN177" s="78"/>
      <c r="DO177" s="78"/>
      <c r="DP177" s="78"/>
      <c r="DQ177" s="78"/>
      <c r="DR177" s="78"/>
      <c r="DS177" s="78"/>
      <c r="DT177" s="78"/>
      <c r="DU177" s="78"/>
      <c r="DV177" s="78"/>
      <c r="DW177" s="78"/>
      <c r="DX177" s="78"/>
      <c r="DY177" s="78"/>
      <c r="DZ177" s="78"/>
      <c r="EA177" s="78"/>
      <c r="EB177" s="78"/>
      <c r="EC177" s="78"/>
      <c r="ED177" s="78"/>
      <c r="EE177" s="78"/>
      <c r="EF177" s="78"/>
      <c r="EG177" s="78"/>
      <c r="EH177" s="78"/>
      <c r="EI177" s="78"/>
      <c r="EJ177" s="78"/>
      <c r="EK177" s="78"/>
      <c r="EL177" s="78"/>
      <c r="EM177" s="78"/>
      <c r="EN177" s="78"/>
      <c r="EO177" s="78"/>
      <c r="EP177" s="78"/>
      <c r="EQ177" s="78"/>
      <c r="ER177" s="78"/>
      <c r="ES177" s="78"/>
      <c r="ET177" s="78"/>
      <c r="EU177" s="78"/>
      <c r="EV177" s="78"/>
      <c r="EW177" s="78"/>
      <c r="EX177" s="78"/>
      <c r="EY177" s="78"/>
      <c r="EZ177" s="78"/>
      <c r="FA177" s="78"/>
      <c r="FB177" s="78"/>
      <c r="FC177" s="78"/>
      <c r="FD177" s="78"/>
      <c r="FE177" s="78"/>
      <c r="FF177" s="78"/>
      <c r="FG177" s="78"/>
      <c r="FH177" s="78"/>
      <c r="FI177" s="78"/>
      <c r="FJ177" s="78"/>
      <c r="FK177" s="78"/>
      <c r="FL177" s="78"/>
      <c r="FM177" s="78"/>
      <c r="FN177" s="78"/>
      <c r="FO177" s="78"/>
      <c r="FP177" s="78"/>
      <c r="FQ177" s="78"/>
      <c r="FR177" s="78"/>
      <c r="FS177" s="78"/>
      <c r="FT177" s="78"/>
      <c r="FU177" s="78"/>
      <c r="FV177" s="78"/>
      <c r="FW177" s="78"/>
      <c r="FX177" s="78">
        <v>4.0608649142086506E-3</v>
      </c>
      <c r="FY177" s="78">
        <v>8</v>
      </c>
      <c r="FZ177" s="78">
        <v>0</v>
      </c>
    </row>
    <row r="178" spans="1:182" x14ac:dyDescent="0.2">
      <c r="A178" t="s">
        <v>186</v>
      </c>
      <c r="B178" t="s">
        <v>245</v>
      </c>
      <c r="C178" t="s">
        <v>2</v>
      </c>
      <c r="D178" t="s">
        <v>203</v>
      </c>
      <c r="E178" t="s">
        <v>206</v>
      </c>
      <c r="F178" t="s">
        <v>1</v>
      </c>
      <c r="G178" t="s">
        <v>198</v>
      </c>
      <c r="H178" s="78">
        <v>5329</v>
      </c>
      <c r="I178" s="78">
        <v>5.9046874046325684</v>
      </c>
      <c r="J178" s="78">
        <v>5.6331319808959961</v>
      </c>
      <c r="K178" s="78">
        <v>5.3667068481445313</v>
      </c>
      <c r="L178" s="78">
        <v>4.7792172431945801</v>
      </c>
      <c r="M178" s="78">
        <v>4.2775893211364746</v>
      </c>
      <c r="N178" s="78">
        <v>3.7170789241790771</v>
      </c>
      <c r="O178" s="78">
        <v>4.0136966705322266</v>
      </c>
      <c r="P178" s="78">
        <v>3.9487669467926025</v>
      </c>
      <c r="Q178" s="78">
        <v>5.0159945487976074</v>
      </c>
      <c r="R178" s="78">
        <v>5.2761325836181641</v>
      </c>
      <c r="S178" s="78">
        <v>6.2196955680847168</v>
      </c>
      <c r="T178" s="78">
        <v>7.5497689247131348</v>
      </c>
      <c r="U178" s="78">
        <v>8.878753662109375</v>
      </c>
      <c r="V178" s="78">
        <v>11.178577423095703</v>
      </c>
      <c r="W178" s="78">
        <v>12.120793342590332</v>
      </c>
      <c r="X178" s="78">
        <v>11.964945793151855</v>
      </c>
      <c r="Y178" s="78">
        <v>12.571057319641113</v>
      </c>
      <c r="Z178" s="78">
        <v>12.539767265319824</v>
      </c>
      <c r="AA178" s="78">
        <v>12.238929748535156</v>
      </c>
      <c r="AB178" s="78">
        <v>13.116701126098633</v>
      </c>
      <c r="AC178" s="78">
        <v>12.580622673034668</v>
      </c>
      <c r="AD178" s="78">
        <v>12.261087417602539</v>
      </c>
      <c r="AE178" s="78">
        <v>10.481395721435547</v>
      </c>
      <c r="AF178" s="78">
        <v>8.3046255111694336</v>
      </c>
      <c r="AG178" s="78">
        <v>-1.4688371419906616</v>
      </c>
      <c r="AH178" s="78">
        <v>-1.4098114967346191</v>
      </c>
      <c r="AI178" s="78">
        <v>-0.88473737239837646</v>
      </c>
      <c r="AJ178" s="78">
        <v>-1.1213947534561157</v>
      </c>
      <c r="AK178" s="78">
        <v>-1.4606354236602783</v>
      </c>
      <c r="AL178" s="78">
        <v>-1.3602932691574097</v>
      </c>
      <c r="AM178" s="78">
        <v>-0.62199443578720093</v>
      </c>
      <c r="AN178" s="78">
        <v>-0.89389383792877197</v>
      </c>
      <c r="AO178" s="78">
        <v>-0.47663965821266174</v>
      </c>
      <c r="AP178" s="78">
        <v>-0.59985047578811646</v>
      </c>
      <c r="AQ178" s="78">
        <v>-0.44441327452659607</v>
      </c>
      <c r="AR178" s="78">
        <v>-0.12706448137760162</v>
      </c>
      <c r="AS178" s="78">
        <v>-0.21712493896484375</v>
      </c>
      <c r="AT178" s="78">
        <v>1.0261994600296021</v>
      </c>
      <c r="AU178" s="78">
        <v>0.91984736919403076</v>
      </c>
      <c r="AV178" s="78">
        <v>1.157949686050415</v>
      </c>
      <c r="AW178" s="78">
        <v>0.84556907415390015</v>
      </c>
      <c r="AX178" s="78">
        <v>3.038536012172699E-2</v>
      </c>
      <c r="AY178" s="78">
        <v>-0.21885018050670624</v>
      </c>
      <c r="AZ178" s="78">
        <v>1.2093831300735474</v>
      </c>
      <c r="BA178" s="78">
        <v>1.3090615272521973</v>
      </c>
      <c r="BB178" s="78">
        <v>0.71120983362197876</v>
      </c>
      <c r="BC178" s="78">
        <v>3.501322865486145E-2</v>
      </c>
      <c r="BD178" s="78">
        <v>-0.29319882392883301</v>
      </c>
      <c r="BE178" s="78">
        <v>-0.68389767408370972</v>
      </c>
      <c r="BF178" s="78">
        <v>-0.63939493894577026</v>
      </c>
      <c r="BG178" s="78">
        <v>-0.18648763000965118</v>
      </c>
      <c r="BH178" s="78">
        <v>-0.45296275615692139</v>
      </c>
      <c r="BI178" s="78">
        <v>-0.82303100824356079</v>
      </c>
      <c r="BJ178" s="78">
        <v>-0.89351046085357666</v>
      </c>
      <c r="BK178" s="78">
        <v>-0.27845451235771179</v>
      </c>
      <c r="BL178" s="78">
        <v>-0.543620765209198</v>
      </c>
      <c r="BM178" s="78">
        <v>-4.2934529483318329E-2</v>
      </c>
      <c r="BN178" s="78">
        <v>-0.12555199861526489</v>
      </c>
      <c r="BO178" s="78">
        <v>6.4460404217243195E-2</v>
      </c>
      <c r="BP178" s="78">
        <v>0.42387944459915161</v>
      </c>
      <c r="BQ178" s="78">
        <v>0.39053687453269958</v>
      </c>
      <c r="BR178" s="78">
        <v>1.740641713142395</v>
      </c>
      <c r="BS178" s="78">
        <v>1.7110773324966431</v>
      </c>
      <c r="BT178" s="78">
        <v>1.9625482559204102</v>
      </c>
      <c r="BU178" s="78">
        <v>1.6545085906982422</v>
      </c>
      <c r="BV178" s="78">
        <v>0.87401926517486572</v>
      </c>
      <c r="BW178" s="78">
        <v>0.69319206476211548</v>
      </c>
      <c r="BX178" s="78">
        <v>2.1807568073272705</v>
      </c>
      <c r="BY178" s="78">
        <v>2.2328658103942871</v>
      </c>
      <c r="BZ178" s="78">
        <v>1.6642768383026123</v>
      </c>
      <c r="CA178" s="78">
        <v>0.88335150480270386</v>
      </c>
      <c r="CB178" s="78">
        <v>0.48358118534088135</v>
      </c>
      <c r="CC178" s="78">
        <v>-0.14025098085403442</v>
      </c>
      <c r="CD178" s="78">
        <v>-0.10580676794052124</v>
      </c>
      <c r="CE178" s="78">
        <v>0.29711800813674927</v>
      </c>
      <c r="CF178" s="78">
        <v>9.991195984184742E-3</v>
      </c>
      <c r="CG178" s="78">
        <v>-0.38142809271812439</v>
      </c>
      <c r="CH178" s="78">
        <v>-0.57021814584732056</v>
      </c>
      <c r="CI178" s="78">
        <v>-4.0519792586565018E-2</v>
      </c>
      <c r="CJ178" s="78">
        <v>-0.30102264881134033</v>
      </c>
      <c r="CK178" s="78">
        <v>0.25744831562042236</v>
      </c>
      <c r="CL178" s="78">
        <v>0.20294569432735443</v>
      </c>
      <c r="CM178" s="78">
        <v>0.41690477728843689</v>
      </c>
      <c r="CN178" s="78">
        <v>0.80546152591705322</v>
      </c>
      <c r="CO178" s="78">
        <v>0.8114016056060791</v>
      </c>
      <c r="CP178" s="78">
        <v>2.2354621887207031</v>
      </c>
      <c r="CQ178" s="78">
        <v>2.2590808868408203</v>
      </c>
      <c r="CR178" s="78">
        <v>2.519810676574707</v>
      </c>
      <c r="CS178" s="78">
        <v>2.2147777080535889</v>
      </c>
      <c r="CT178" s="78">
        <v>1.4583175182342529</v>
      </c>
      <c r="CU178" s="78">
        <v>1.3248697519302368</v>
      </c>
      <c r="CV178" s="78">
        <v>2.853527307510376</v>
      </c>
      <c r="CW178" s="78">
        <v>2.8726897239685059</v>
      </c>
      <c r="CX178" s="78">
        <v>2.3243682384490967</v>
      </c>
      <c r="CY178" s="78">
        <v>1.4709080457687378</v>
      </c>
      <c r="CZ178" s="78">
        <v>1.0215766429901123</v>
      </c>
      <c r="DA178" s="78">
        <v>0.40339568257331848</v>
      </c>
      <c r="DB178" s="78">
        <v>0.42778140306472778</v>
      </c>
      <c r="DC178" s="78">
        <v>0.78072363138198853</v>
      </c>
      <c r="DD178" s="78">
        <v>0.47294515371322632</v>
      </c>
      <c r="DE178" s="78">
        <v>6.0174819082021713E-2</v>
      </c>
      <c r="DF178" s="78">
        <v>-0.24692581593990326</v>
      </c>
      <c r="DG178" s="78">
        <v>0.19741491973400116</v>
      </c>
      <c r="DH178" s="78">
        <v>-5.8424558490514755E-2</v>
      </c>
      <c r="DI178" s="78">
        <v>0.55783116817474365</v>
      </c>
      <c r="DJ178" s="78">
        <v>0.53144341707229614</v>
      </c>
      <c r="DK178" s="78">
        <v>0.76934915781021118</v>
      </c>
      <c r="DL178" s="78">
        <v>1.1870436668395996</v>
      </c>
      <c r="DM178" s="78">
        <v>1.2322663068771362</v>
      </c>
      <c r="DN178" s="78">
        <v>2.7302827835083008</v>
      </c>
      <c r="DO178" s="78">
        <v>2.807084321975708</v>
      </c>
      <c r="DP178" s="78">
        <v>3.0770730972290039</v>
      </c>
      <c r="DQ178" s="78">
        <v>2.7750468254089355</v>
      </c>
      <c r="DR178" s="78">
        <v>2.0426158905029297</v>
      </c>
      <c r="DS178" s="78">
        <v>1.9565473794937134</v>
      </c>
      <c r="DT178" s="78">
        <v>3.5262978076934814</v>
      </c>
      <c r="DU178" s="78">
        <v>3.5125136375427246</v>
      </c>
      <c r="DV178" s="78">
        <v>2.9844596385955811</v>
      </c>
      <c r="DW178" s="78">
        <v>2.058464527130127</v>
      </c>
      <c r="DX178" s="78">
        <v>1.5595721006393433</v>
      </c>
      <c r="DY178" s="78">
        <v>1.1883351802825928</v>
      </c>
      <c r="DZ178" s="78">
        <v>1.1981979608535767</v>
      </c>
      <c r="EA178" s="78">
        <v>1.478973388671875</v>
      </c>
      <c r="EB178" s="78">
        <v>1.1413770914077759</v>
      </c>
      <c r="EC178" s="78">
        <v>0.69777929782867432</v>
      </c>
      <c r="ED178" s="78">
        <v>0.21985694766044617</v>
      </c>
      <c r="EE178" s="78">
        <v>0.54095488786697388</v>
      </c>
      <c r="EF178" s="78">
        <v>0.29184854030609131</v>
      </c>
      <c r="EG178" s="78">
        <v>0.99153625965118408</v>
      </c>
      <c r="EH178" s="78">
        <v>1.0057418346405029</v>
      </c>
      <c r="EI178" s="78">
        <v>1.2782227993011475</v>
      </c>
      <c r="EJ178" s="78">
        <v>1.7379875183105469</v>
      </c>
      <c r="EK178" s="78">
        <v>1.839928150177002</v>
      </c>
      <c r="EL178" s="78">
        <v>3.4447250366210938</v>
      </c>
      <c r="EM178" s="78">
        <v>3.5983142852783203</v>
      </c>
      <c r="EN178" s="78">
        <v>3.881671667098999</v>
      </c>
      <c r="EO178" s="78">
        <v>3.5839862823486328</v>
      </c>
      <c r="EP178" s="78">
        <v>2.8862497806549072</v>
      </c>
      <c r="EQ178" s="78">
        <v>2.8685896396636963</v>
      </c>
      <c r="ER178" s="78">
        <v>4.4976716041564941</v>
      </c>
      <c r="ES178" s="78">
        <v>4.4363179206848145</v>
      </c>
      <c r="ET178" s="78">
        <v>3.9375267028808594</v>
      </c>
      <c r="EU178" s="78">
        <v>2.9068028926849365</v>
      </c>
      <c r="EV178" s="78">
        <v>2.3363521099090576</v>
      </c>
      <c r="EW178" s="78">
        <v>69.195297241210938</v>
      </c>
      <c r="EX178" s="78">
        <v>67.261993408203125</v>
      </c>
      <c r="EY178" s="78">
        <v>65.860725402832031</v>
      </c>
      <c r="EZ178" s="78">
        <v>64.81787109375</v>
      </c>
      <c r="FA178" s="78">
        <v>63.951324462890625</v>
      </c>
      <c r="FB178" s="78">
        <v>63.829372406005859</v>
      </c>
      <c r="FC178" s="78">
        <v>63.652599334716797</v>
      </c>
      <c r="FD178" s="78">
        <v>67.089469909667969</v>
      </c>
      <c r="FE178" s="78">
        <v>71.655166625976563</v>
      </c>
      <c r="FF178" s="78">
        <v>76.644325256347656</v>
      </c>
      <c r="FG178" s="78">
        <v>81.547126770019531</v>
      </c>
      <c r="FH178" s="78">
        <v>86.308624267578125</v>
      </c>
      <c r="FI178" s="78">
        <v>90.27374267578125</v>
      </c>
      <c r="FJ178" s="78">
        <v>93.366287231445313</v>
      </c>
      <c r="FK178" s="78">
        <v>94.971809387207031</v>
      </c>
      <c r="FL178" s="78">
        <v>95.788932800292969</v>
      </c>
      <c r="FM178" s="78">
        <v>95.883872985839844</v>
      </c>
      <c r="FN178" s="78">
        <v>94.891365051269531</v>
      </c>
      <c r="FO178" s="78">
        <v>92.822700500488281</v>
      </c>
      <c r="FP178" s="78">
        <v>89.778854370117188</v>
      </c>
      <c r="FQ178" s="78">
        <v>85.042449951171875</v>
      </c>
      <c r="FR178" s="78">
        <v>81.173835754394531</v>
      </c>
      <c r="FS178" s="78">
        <v>78.734527587890625</v>
      </c>
      <c r="FT178" s="78">
        <v>76.919677734375</v>
      </c>
      <c r="FU178" s="78">
        <v>0.35564565658569336</v>
      </c>
      <c r="FV178" s="78">
        <v>0.72679293155670166</v>
      </c>
      <c r="FW178" s="78">
        <v>0.33054906129837036</v>
      </c>
      <c r="FX178" s="78">
        <v>0.64272022247314453</v>
      </c>
      <c r="FY178" s="78">
        <v>349</v>
      </c>
      <c r="FZ178" s="78">
        <v>1</v>
      </c>
    </row>
    <row r="179" spans="1:182" x14ac:dyDescent="0.2">
      <c r="A179" t="s">
        <v>186</v>
      </c>
      <c r="B179" t="s">
        <v>245</v>
      </c>
      <c r="C179" t="s">
        <v>2</v>
      </c>
      <c r="D179" t="s">
        <v>203</v>
      </c>
      <c r="E179" t="s">
        <v>206</v>
      </c>
      <c r="F179" t="s">
        <v>1</v>
      </c>
      <c r="G179" t="s">
        <v>200</v>
      </c>
      <c r="H179" s="78">
        <v>183</v>
      </c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  <c r="CB179" s="78"/>
      <c r="CC179" s="78"/>
      <c r="CD179" s="78"/>
      <c r="CE179" s="78"/>
      <c r="CF179" s="78"/>
      <c r="CG179" s="78"/>
      <c r="CH179" s="78"/>
      <c r="CI179" s="78"/>
      <c r="CJ179" s="78"/>
      <c r="CK179" s="78"/>
      <c r="CL179" s="78"/>
      <c r="CM179" s="78"/>
      <c r="CN179" s="78"/>
      <c r="CO179" s="78"/>
      <c r="CP179" s="78"/>
      <c r="CQ179" s="78"/>
      <c r="CR179" s="78"/>
      <c r="CS179" s="78"/>
      <c r="CT179" s="78"/>
      <c r="CU179" s="78"/>
      <c r="CV179" s="78"/>
      <c r="CW179" s="78"/>
      <c r="CX179" s="78"/>
      <c r="CY179" s="78"/>
      <c r="CZ179" s="78"/>
      <c r="DA179" s="78"/>
      <c r="DB179" s="78"/>
      <c r="DC179" s="78"/>
      <c r="DD179" s="78"/>
      <c r="DE179" s="78"/>
      <c r="DF179" s="78"/>
      <c r="DG179" s="78"/>
      <c r="DH179" s="78"/>
      <c r="DI179" s="78"/>
      <c r="DJ179" s="78"/>
      <c r="DK179" s="78"/>
      <c r="DL179" s="78"/>
      <c r="DM179" s="78"/>
      <c r="DN179" s="78"/>
      <c r="DO179" s="78"/>
      <c r="DP179" s="78"/>
      <c r="DQ179" s="78"/>
      <c r="DR179" s="78"/>
      <c r="DS179" s="78"/>
      <c r="DT179" s="78"/>
      <c r="DU179" s="78"/>
      <c r="DV179" s="78"/>
      <c r="DW179" s="78"/>
      <c r="DX179" s="78"/>
      <c r="DY179" s="78"/>
      <c r="DZ179" s="78"/>
      <c r="EA179" s="78"/>
      <c r="EB179" s="78"/>
      <c r="EC179" s="78"/>
      <c r="ED179" s="78"/>
      <c r="EE179" s="78"/>
      <c r="EF179" s="78"/>
      <c r="EG179" s="78"/>
      <c r="EH179" s="78"/>
      <c r="EI179" s="78"/>
      <c r="EJ179" s="78"/>
      <c r="EK179" s="78"/>
      <c r="EL179" s="78"/>
      <c r="EM179" s="78"/>
      <c r="EN179" s="78"/>
      <c r="EO179" s="78"/>
      <c r="EP179" s="78"/>
      <c r="EQ179" s="78"/>
      <c r="ER179" s="78"/>
      <c r="ES179" s="78"/>
      <c r="ET179" s="78"/>
      <c r="EU179" s="78"/>
      <c r="EV179" s="78"/>
      <c r="EW179" s="78"/>
      <c r="EX179" s="78"/>
      <c r="EY179" s="78"/>
      <c r="EZ179" s="78"/>
      <c r="FA179" s="78"/>
      <c r="FB179" s="78"/>
      <c r="FC179" s="78"/>
      <c r="FD179" s="78"/>
      <c r="FE179" s="78"/>
      <c r="FF179" s="78"/>
      <c r="FG179" s="78"/>
      <c r="FH179" s="78"/>
      <c r="FI179" s="78"/>
      <c r="FJ179" s="78"/>
      <c r="FK179" s="78"/>
      <c r="FL179" s="78"/>
      <c r="FM179" s="78"/>
      <c r="FN179" s="78"/>
      <c r="FO179" s="78"/>
      <c r="FP179" s="78"/>
      <c r="FQ179" s="78"/>
      <c r="FR179" s="78"/>
      <c r="FS179" s="78"/>
      <c r="FT179" s="78"/>
      <c r="FU179" s="78"/>
      <c r="FV179" s="78"/>
      <c r="FW179" s="78"/>
      <c r="FX179" s="78">
        <v>1.7629895359277725E-2</v>
      </c>
      <c r="FY179" s="78">
        <v>25</v>
      </c>
      <c r="FZ179" s="78">
        <v>0</v>
      </c>
    </row>
    <row r="180" spans="1:182" x14ac:dyDescent="0.2">
      <c r="A180" t="s">
        <v>186</v>
      </c>
      <c r="B180" t="s">
        <v>245</v>
      </c>
      <c r="C180" t="s">
        <v>2</v>
      </c>
      <c r="D180" t="s">
        <v>203</v>
      </c>
      <c r="E180" t="s">
        <v>206</v>
      </c>
      <c r="F180" t="s">
        <v>1</v>
      </c>
      <c r="G180" t="s">
        <v>1</v>
      </c>
      <c r="H180" s="78">
        <v>5512</v>
      </c>
      <c r="I180" s="78">
        <v>6.2148160934448242</v>
      </c>
      <c r="J180" s="78">
        <v>5.8800487518310547</v>
      </c>
      <c r="K180" s="78">
        <v>5.6386294364929199</v>
      </c>
      <c r="L180" s="78">
        <v>5.0297155380249023</v>
      </c>
      <c r="M180" s="78">
        <v>4.385530948638916</v>
      </c>
      <c r="N180" s="78">
        <v>3.8056106567382813</v>
      </c>
      <c r="O180" s="78">
        <v>4.1217985153198242</v>
      </c>
      <c r="P180" s="78">
        <v>4.0507526397705078</v>
      </c>
      <c r="Q180" s="78">
        <v>5.146085262298584</v>
      </c>
      <c r="R180" s="78">
        <v>5.4145236015319824</v>
      </c>
      <c r="S180" s="78">
        <v>6.4005146026611328</v>
      </c>
      <c r="T180" s="78">
        <v>7.7783036231994629</v>
      </c>
      <c r="U180" s="78">
        <v>9.1538124084472656</v>
      </c>
      <c r="V180" s="78">
        <v>11.507534027099609</v>
      </c>
      <c r="W180" s="78">
        <v>12.532123565673828</v>
      </c>
      <c r="X180" s="78">
        <v>12.54334545135498</v>
      </c>
      <c r="Y180" s="78">
        <v>13.163030624389648</v>
      </c>
      <c r="Z180" s="78">
        <v>13.140467643737793</v>
      </c>
      <c r="AA180" s="78">
        <v>12.775387763977051</v>
      </c>
      <c r="AB180" s="78">
        <v>13.593404769897461</v>
      </c>
      <c r="AC180" s="78">
        <v>12.996885299682617</v>
      </c>
      <c r="AD180" s="78">
        <v>12.614248275756836</v>
      </c>
      <c r="AE180" s="78">
        <v>10.793993949890137</v>
      </c>
      <c r="AF180" s="78">
        <v>8.6171932220458984</v>
      </c>
      <c r="AG180" s="78">
        <v>-1.4741530418395996</v>
      </c>
      <c r="AH180" s="78">
        <v>-1.4139354228973389</v>
      </c>
      <c r="AI180" s="78">
        <v>-0.87497878074645996</v>
      </c>
      <c r="AJ180" s="78">
        <v>-1.1214772462844849</v>
      </c>
      <c r="AK180" s="78">
        <v>-1.4741398096084595</v>
      </c>
      <c r="AL180" s="78">
        <v>-1.3801720142364502</v>
      </c>
      <c r="AM180" s="78">
        <v>-0.62360465526580811</v>
      </c>
      <c r="AN180" s="78">
        <v>-0.90445405244827271</v>
      </c>
      <c r="AO180" s="78">
        <v>-0.46807488799095154</v>
      </c>
      <c r="AP180" s="78">
        <v>-0.59318321943283081</v>
      </c>
      <c r="AQ180" s="78">
        <v>-0.43042057752609253</v>
      </c>
      <c r="AR180" s="78">
        <v>-9.9755346775054932E-2</v>
      </c>
      <c r="AS180" s="78">
        <v>-0.18964794278144836</v>
      </c>
      <c r="AT180" s="78">
        <v>1.1025112867355347</v>
      </c>
      <c r="AU180" s="78">
        <v>0.99692147970199585</v>
      </c>
      <c r="AV180" s="78">
        <v>1.2439686059951782</v>
      </c>
      <c r="AW180" s="78">
        <v>0.92111057043075562</v>
      </c>
      <c r="AX180" s="78">
        <v>7.9927489161491394E-2</v>
      </c>
      <c r="AY180" s="78">
        <v>-0.17393437027931213</v>
      </c>
      <c r="AZ180" s="78">
        <v>1.3067560195922852</v>
      </c>
      <c r="BA180" s="78">
        <v>1.4071226119995117</v>
      </c>
      <c r="BB180" s="78">
        <v>0.79042273759841919</v>
      </c>
      <c r="BC180" s="78">
        <v>8.4984742105007172E-2</v>
      </c>
      <c r="BD180" s="78">
        <v>-0.25861197710037231</v>
      </c>
      <c r="BE180" s="78">
        <v>-0.68891841173171997</v>
      </c>
      <c r="BF180" s="78">
        <v>-0.64322906732559204</v>
      </c>
      <c r="BG180" s="78">
        <v>-0.17646639049053192</v>
      </c>
      <c r="BH180" s="78">
        <v>-0.45279377698898315</v>
      </c>
      <c r="BI180" s="78">
        <v>-0.83629554510116577</v>
      </c>
      <c r="BJ180" s="78">
        <v>-0.91321361064910889</v>
      </c>
      <c r="BK180" s="78">
        <v>-0.27993547916412354</v>
      </c>
      <c r="BL180" s="78">
        <v>-0.55404919385910034</v>
      </c>
      <c r="BM180" s="78">
        <v>-3.4206625074148178E-2</v>
      </c>
      <c r="BN180" s="78">
        <v>-0.11870633065700531</v>
      </c>
      <c r="BO180" s="78">
        <v>7.8644521534442902E-2</v>
      </c>
      <c r="BP180" s="78">
        <v>0.45139580965042114</v>
      </c>
      <c r="BQ180" s="78">
        <v>0.41824245452880859</v>
      </c>
      <c r="BR180" s="78">
        <v>1.8172222375869751</v>
      </c>
      <c r="BS180" s="78">
        <v>1.7884490489959717</v>
      </c>
      <c r="BT180" s="78">
        <v>2.0488698482513428</v>
      </c>
      <c r="BU180" s="78">
        <v>1.7303544282913208</v>
      </c>
      <c r="BV180" s="78">
        <v>0.92387872934341431</v>
      </c>
      <c r="BW180" s="78">
        <v>0.73845094442367554</v>
      </c>
      <c r="BX180" s="78">
        <v>2.2784950733184814</v>
      </c>
      <c r="BY180" s="78">
        <v>2.3312742710113525</v>
      </c>
      <c r="BZ180" s="78">
        <v>1.7438483238220215</v>
      </c>
      <c r="CA180" s="78">
        <v>0.93364214897155762</v>
      </c>
      <c r="CB180" s="78">
        <v>0.51846021413803101</v>
      </c>
      <c r="CC180" s="78">
        <v>-0.14506725966930389</v>
      </c>
      <c r="CD180" s="78">
        <v>-0.10944021493196487</v>
      </c>
      <c r="CE180" s="78">
        <v>0.30732116103172302</v>
      </c>
      <c r="CF180" s="78">
        <v>1.0334298014640808E-2</v>
      </c>
      <c r="CG180" s="78">
        <v>-0.39452651143074036</v>
      </c>
      <c r="CH180" s="78">
        <v>-0.58979970216751099</v>
      </c>
      <c r="CI180" s="78">
        <v>-4.1911259293556213E-2</v>
      </c>
      <c r="CJ180" s="78">
        <v>-0.31135988235473633</v>
      </c>
      <c r="CK180" s="78">
        <v>0.26628920435905457</v>
      </c>
      <c r="CL180" s="78">
        <v>0.2099149227142334</v>
      </c>
      <c r="CM180" s="78">
        <v>0.43122145533561707</v>
      </c>
      <c r="CN180" s="78">
        <v>0.83312141895294189</v>
      </c>
      <c r="CO180" s="78">
        <v>0.83926546573638916</v>
      </c>
      <c r="CP180" s="78">
        <v>2.3122289180755615</v>
      </c>
      <c r="CQ180" s="78">
        <v>2.3366587162017822</v>
      </c>
      <c r="CR180" s="78">
        <v>2.6063418388366699</v>
      </c>
      <c r="CS180" s="78">
        <v>2.2908341884613037</v>
      </c>
      <c r="CT180" s="78">
        <v>1.5083967447280884</v>
      </c>
      <c r="CU180" s="78">
        <v>1.3703662157058716</v>
      </c>
      <c r="CV180" s="78">
        <v>2.9515185356140137</v>
      </c>
      <c r="CW180" s="78">
        <v>2.9713389873504639</v>
      </c>
      <c r="CX180" s="78">
        <v>2.4041879177093506</v>
      </c>
      <c r="CY180" s="78">
        <v>1.5214196443557739</v>
      </c>
      <c r="CZ180" s="78">
        <v>1.0566580295562744</v>
      </c>
      <c r="DA180" s="78">
        <v>0.39878389239311218</v>
      </c>
      <c r="DB180" s="78">
        <v>0.42434865236282349</v>
      </c>
      <c r="DC180" s="78">
        <v>0.79110872745513916</v>
      </c>
      <c r="DD180" s="78">
        <v>0.47346237301826477</v>
      </c>
      <c r="DE180" s="78">
        <v>4.7242499887943268E-2</v>
      </c>
      <c r="DF180" s="78">
        <v>-0.2663857638835907</v>
      </c>
      <c r="DG180" s="78">
        <v>0.19611296057701111</v>
      </c>
      <c r="DH180" s="78">
        <v>-6.8670541048049927E-2</v>
      </c>
      <c r="DI180" s="78">
        <v>0.56678503751754761</v>
      </c>
      <c r="DJ180" s="78">
        <v>0.5385361909866333</v>
      </c>
      <c r="DK180" s="78">
        <v>0.78379839658737183</v>
      </c>
      <c r="DL180" s="78">
        <v>1.2148470878601074</v>
      </c>
      <c r="DM180" s="78">
        <v>1.2602884769439697</v>
      </c>
      <c r="DN180" s="78">
        <v>2.8072354793548584</v>
      </c>
      <c r="DO180" s="78">
        <v>2.8848683834075928</v>
      </c>
      <c r="DP180" s="78">
        <v>3.1638138294219971</v>
      </c>
      <c r="DQ180" s="78">
        <v>2.8513140678405762</v>
      </c>
      <c r="DR180" s="78">
        <v>2.0929148197174072</v>
      </c>
      <c r="DS180" s="78">
        <v>2.0022814273834229</v>
      </c>
      <c r="DT180" s="78">
        <v>3.6245419979095459</v>
      </c>
      <c r="DU180" s="78">
        <v>3.6114037036895752</v>
      </c>
      <c r="DV180" s="78">
        <v>3.0645275115966797</v>
      </c>
      <c r="DW180" s="78">
        <v>2.1091971397399902</v>
      </c>
      <c r="DX180" s="78">
        <v>1.5948559045791626</v>
      </c>
      <c r="DY180" s="78">
        <v>1.184018611907959</v>
      </c>
      <c r="DZ180" s="78">
        <v>1.1950550079345703</v>
      </c>
      <c r="EA180" s="78">
        <v>1.4896210432052612</v>
      </c>
      <c r="EB180" s="78">
        <v>1.1421457529067993</v>
      </c>
      <c r="EC180" s="78">
        <v>0.68508678674697876</v>
      </c>
      <c r="ED180" s="78">
        <v>0.20057256519794464</v>
      </c>
      <c r="EE180" s="78">
        <v>0.53978210687637329</v>
      </c>
      <c r="EF180" s="78">
        <v>0.28173431754112244</v>
      </c>
      <c r="EG180" s="78">
        <v>1.0006532669067383</v>
      </c>
      <c r="EH180" s="78">
        <v>1.0130131244659424</v>
      </c>
      <c r="EI180" s="78">
        <v>1.2928634881973267</v>
      </c>
      <c r="EJ180" s="78">
        <v>1.7659981250762939</v>
      </c>
      <c r="EK180" s="78">
        <v>1.8681788444519043</v>
      </c>
      <c r="EL180" s="78">
        <v>3.5219464302062988</v>
      </c>
      <c r="EM180" s="78">
        <v>3.6763958930969238</v>
      </c>
      <c r="EN180" s="78">
        <v>3.9687149524688721</v>
      </c>
      <c r="EO180" s="78">
        <v>3.660557746887207</v>
      </c>
      <c r="EP180" s="78">
        <v>2.9368660449981689</v>
      </c>
      <c r="EQ180" s="78">
        <v>2.9146668910980225</v>
      </c>
      <c r="ER180" s="78">
        <v>4.5962810516357422</v>
      </c>
      <c r="ES180" s="78">
        <v>4.535555362701416</v>
      </c>
      <c r="ET180" s="78">
        <v>4.0179529190063477</v>
      </c>
      <c r="EU180" s="78">
        <v>2.9578545093536377</v>
      </c>
      <c r="EV180" s="78">
        <v>2.3719279766082764</v>
      </c>
      <c r="EW180" s="78">
        <v>69.218025207519531</v>
      </c>
      <c r="EX180" s="78">
        <v>67.310859680175781</v>
      </c>
      <c r="EY180" s="78">
        <v>65.915443420410156</v>
      </c>
      <c r="EZ180" s="78">
        <v>64.908088684082031</v>
      </c>
      <c r="FA180" s="78">
        <v>63.978172302246094</v>
      </c>
      <c r="FB180" s="78">
        <v>63.856456756591797</v>
      </c>
      <c r="FC180" s="78">
        <v>63.661369323730469</v>
      </c>
      <c r="FD180" s="78">
        <v>67.121513366699219</v>
      </c>
      <c r="FE180" s="78">
        <v>71.653564453125</v>
      </c>
      <c r="FF180" s="78">
        <v>76.663192749023438</v>
      </c>
      <c r="FG180" s="78">
        <v>81.571159362792969</v>
      </c>
      <c r="FH180" s="78">
        <v>86.304801940917969</v>
      </c>
      <c r="FI180" s="78">
        <v>90.273040771484375</v>
      </c>
      <c r="FJ180" s="78">
        <v>93.367118835449219</v>
      </c>
      <c r="FK180" s="78">
        <v>94.988410949707031</v>
      </c>
      <c r="FL180" s="78">
        <v>95.863853454589844</v>
      </c>
      <c r="FM180" s="78">
        <v>95.980155944824219</v>
      </c>
      <c r="FN180" s="78">
        <v>94.965690612792969</v>
      </c>
      <c r="FO180" s="78">
        <v>92.95953369140625</v>
      </c>
      <c r="FP180" s="78">
        <v>89.862205505371094</v>
      </c>
      <c r="FQ180" s="78">
        <v>85.10064697265625</v>
      </c>
      <c r="FR180" s="78">
        <v>81.215843200683594</v>
      </c>
      <c r="FS180" s="78">
        <v>78.790130615234375</v>
      </c>
      <c r="FT180" s="78">
        <v>77.034049987792969</v>
      </c>
      <c r="FU180" s="78">
        <v>0.35577940940856934</v>
      </c>
      <c r="FV180" s="78">
        <v>0.72706633806228638</v>
      </c>
      <c r="FW180" s="78">
        <v>0.33067339658737183</v>
      </c>
      <c r="FX180" s="78">
        <v>0.64296197891235352</v>
      </c>
      <c r="FY180" s="78">
        <v>374</v>
      </c>
      <c r="FZ180" s="78">
        <v>1</v>
      </c>
    </row>
    <row r="181" spans="1:182" x14ac:dyDescent="0.2">
      <c r="A181" t="s">
        <v>186</v>
      </c>
      <c r="B181" t="s">
        <v>245</v>
      </c>
      <c r="C181" t="s">
        <v>2</v>
      </c>
      <c r="D181" t="s">
        <v>203</v>
      </c>
      <c r="E181" t="s">
        <v>206</v>
      </c>
      <c r="F181" t="s">
        <v>178</v>
      </c>
      <c r="G181" t="s">
        <v>1</v>
      </c>
      <c r="H181" s="78">
        <v>4024</v>
      </c>
      <c r="I181" s="78">
        <v>4.6751255989074707</v>
      </c>
      <c r="J181" s="78">
        <v>4.4384965896606445</v>
      </c>
      <c r="K181" s="78">
        <v>4.201143741607666</v>
      </c>
      <c r="L181" s="78">
        <v>3.7218210697174072</v>
      </c>
      <c r="M181" s="78">
        <v>3.244377613067627</v>
      </c>
      <c r="N181" s="78">
        <v>2.8219153881072998</v>
      </c>
      <c r="O181" s="78">
        <v>3.1125011444091797</v>
      </c>
      <c r="P181" s="78">
        <v>2.8978500366210938</v>
      </c>
      <c r="Q181" s="78">
        <v>3.7755675315856934</v>
      </c>
      <c r="R181" s="78">
        <v>3.9255068302154541</v>
      </c>
      <c r="S181" s="78">
        <v>4.7765712738037109</v>
      </c>
      <c r="T181" s="78">
        <v>5.8588438034057617</v>
      </c>
      <c r="U181" s="78">
        <v>6.787841796875</v>
      </c>
      <c r="V181" s="78">
        <v>8.1077613830566406</v>
      </c>
      <c r="W181" s="78">
        <v>8.8555068969726563</v>
      </c>
      <c r="X181" s="78">
        <v>9.1190700531005859</v>
      </c>
      <c r="Y181" s="78">
        <v>9.6929082870483398</v>
      </c>
      <c r="Z181" s="78">
        <v>9.5772800445556641</v>
      </c>
      <c r="AA181" s="78">
        <v>9.4170942306518555</v>
      </c>
      <c r="AB181" s="78">
        <v>10.27064323425293</v>
      </c>
      <c r="AC181" s="78">
        <v>9.7970895767211914</v>
      </c>
      <c r="AD181" s="78">
        <v>9.735896110534668</v>
      </c>
      <c r="AE181" s="78">
        <v>8.3048410415649414</v>
      </c>
      <c r="AF181" s="78">
        <v>6.3337454795837402</v>
      </c>
      <c r="AG181" s="78">
        <v>-1.4105223417282104</v>
      </c>
      <c r="AH181" s="78">
        <v>-1.3603751659393311</v>
      </c>
      <c r="AI181" s="78">
        <v>-0.93617558479309082</v>
      </c>
      <c r="AJ181" s="78">
        <v>-1.1034300327301025</v>
      </c>
      <c r="AK181" s="78">
        <v>-1.3477588891983032</v>
      </c>
      <c r="AL181" s="78">
        <v>-1.2064007520675659</v>
      </c>
      <c r="AM181" s="78">
        <v>-0.60158127546310425</v>
      </c>
      <c r="AN181" s="78">
        <v>-0.80948144197463989</v>
      </c>
      <c r="AO181" s="78">
        <v>-0.52644151449203491</v>
      </c>
      <c r="AP181" s="78">
        <v>-0.63506585359573364</v>
      </c>
      <c r="AQ181" s="78">
        <v>-0.53096854686737061</v>
      </c>
      <c r="AR181" s="78">
        <v>-0.30748730897903442</v>
      </c>
      <c r="AS181" s="78">
        <v>-0.39727047085762024</v>
      </c>
      <c r="AT181" s="78">
        <v>0.50058144330978394</v>
      </c>
      <c r="AU181" s="78">
        <v>0.39079034328460693</v>
      </c>
      <c r="AV181" s="78">
        <v>0.56545156240463257</v>
      </c>
      <c r="AW181" s="78">
        <v>0.32790195941925049</v>
      </c>
      <c r="AX181" s="78">
        <v>-0.30097538232803345</v>
      </c>
      <c r="AY181" s="78">
        <v>-0.51544255018234253</v>
      </c>
      <c r="AZ181" s="78">
        <v>0.54025501012802124</v>
      </c>
      <c r="BA181" s="78">
        <v>0.63378816843032837</v>
      </c>
      <c r="BB181" s="78">
        <v>0.17110669612884521</v>
      </c>
      <c r="BC181" s="78">
        <v>-0.29928708076477051</v>
      </c>
      <c r="BD181" s="78">
        <v>-0.51964914798736572</v>
      </c>
      <c r="BE181" s="78">
        <v>-0.6397441029548645</v>
      </c>
      <c r="BF181" s="78">
        <v>-0.60385775566101074</v>
      </c>
      <c r="BG181" s="78">
        <v>-0.25052303075790405</v>
      </c>
      <c r="BH181" s="78">
        <v>-0.44705727696418762</v>
      </c>
      <c r="BI181" s="78">
        <v>-0.72165745496749878</v>
      </c>
      <c r="BJ181" s="78">
        <v>-0.74803924560546875</v>
      </c>
      <c r="BK181" s="78">
        <v>-0.26423916220664978</v>
      </c>
      <c r="BL181" s="78">
        <v>-0.46552762389183044</v>
      </c>
      <c r="BM181" s="78">
        <v>-0.10056090354919434</v>
      </c>
      <c r="BN181" s="78">
        <v>-0.16932418942451477</v>
      </c>
      <c r="BO181" s="78">
        <v>-3.1275466084480286E-2</v>
      </c>
      <c r="BP181" s="78">
        <v>0.23351699113845825</v>
      </c>
      <c r="BQ181" s="78">
        <v>0.19942848384380341</v>
      </c>
      <c r="BR181" s="78">
        <v>1.202134370803833</v>
      </c>
      <c r="BS181" s="78">
        <v>1.1677457094192505</v>
      </c>
      <c r="BT181" s="78">
        <v>1.3555341958999634</v>
      </c>
      <c r="BU181" s="78">
        <v>1.1222473382949829</v>
      </c>
      <c r="BV181" s="78">
        <v>0.5274384617805481</v>
      </c>
      <c r="BW181" s="78">
        <v>0.38014549016952515</v>
      </c>
      <c r="BX181" s="78">
        <v>1.4941040277481079</v>
      </c>
      <c r="BY181" s="78">
        <v>1.5409259796142578</v>
      </c>
      <c r="BZ181" s="78">
        <v>1.1069793701171875</v>
      </c>
      <c r="CA181" s="78">
        <v>0.53374630212783813</v>
      </c>
      <c r="CB181" s="78">
        <v>0.24311691522598267</v>
      </c>
      <c r="CC181" s="78">
        <v>-0.10590542107820511</v>
      </c>
      <c r="CD181" s="78">
        <v>-7.9896122217178345E-2</v>
      </c>
      <c r="CE181" s="78">
        <v>0.22435782849788666</v>
      </c>
      <c r="CF181" s="78">
        <v>7.5444872491061687E-3</v>
      </c>
      <c r="CG181" s="78">
        <v>-0.28802153468132019</v>
      </c>
      <c r="CH181" s="78">
        <v>-0.43057945370674133</v>
      </c>
      <c r="CI181" s="78">
        <v>-3.059704415500164E-2</v>
      </c>
      <c r="CJ181" s="78">
        <v>-0.22730626165866852</v>
      </c>
      <c r="CK181" s="78">
        <v>0.19440270960330963</v>
      </c>
      <c r="CL181" s="78">
        <v>0.15324704349040985</v>
      </c>
      <c r="CM181" s="78">
        <v>0.31481042504310608</v>
      </c>
      <c r="CN181" s="78">
        <v>0.60821491479873657</v>
      </c>
      <c r="CO181" s="78">
        <v>0.61270034313201904</v>
      </c>
      <c r="CP181" s="78">
        <v>1.6880277395248413</v>
      </c>
      <c r="CQ181" s="78">
        <v>1.7058626413345337</v>
      </c>
      <c r="CR181" s="78">
        <v>1.9027431011199951</v>
      </c>
      <c r="CS181" s="78">
        <v>1.6724085807800293</v>
      </c>
      <c r="CT181" s="78">
        <v>1.1011953353881836</v>
      </c>
      <c r="CU181" s="78">
        <v>1.0004270076751709</v>
      </c>
      <c r="CV181" s="78">
        <v>2.1547369956970215</v>
      </c>
      <c r="CW181" s="78">
        <v>2.1692068576812744</v>
      </c>
      <c r="CX181" s="78">
        <v>1.7551620006561279</v>
      </c>
      <c r="CY181" s="78">
        <v>1.1107026338577271</v>
      </c>
      <c r="CZ181" s="78">
        <v>0.77140635251998901</v>
      </c>
      <c r="DA181" s="78">
        <v>0.42793327569961548</v>
      </c>
      <c r="DB181" s="78">
        <v>0.44406551122665405</v>
      </c>
      <c r="DC181" s="78">
        <v>0.69923871755599976</v>
      </c>
      <c r="DD181" s="78">
        <v>0.46214625239372253</v>
      </c>
      <c r="DE181" s="78">
        <v>0.1456143856048584</v>
      </c>
      <c r="DF181" s="78">
        <v>-0.11311967670917511</v>
      </c>
      <c r="DG181" s="78">
        <v>0.2030450701713562</v>
      </c>
      <c r="DH181" s="78">
        <v>1.0915094055235386E-2</v>
      </c>
      <c r="DI181" s="78">
        <v>0.4893663227558136</v>
      </c>
      <c r="DJ181" s="78">
        <v>0.47581827640533447</v>
      </c>
      <c r="DK181" s="78">
        <v>0.66089630126953125</v>
      </c>
      <c r="DL181" s="78">
        <v>0.98291283845901489</v>
      </c>
      <c r="DM181" s="78">
        <v>1.0259722471237183</v>
      </c>
      <c r="DN181" s="78">
        <v>2.1739211082458496</v>
      </c>
      <c r="DO181" s="78">
        <v>2.2439794540405273</v>
      </c>
      <c r="DP181" s="78">
        <v>2.4499518871307373</v>
      </c>
      <c r="DQ181" s="78">
        <v>2.2225697040557861</v>
      </c>
      <c r="DR181" s="78">
        <v>1.6749522686004639</v>
      </c>
      <c r="DS181" s="78">
        <v>1.6207085847854614</v>
      </c>
      <c r="DT181" s="78">
        <v>2.8153698444366455</v>
      </c>
      <c r="DU181" s="78">
        <v>2.797487735748291</v>
      </c>
      <c r="DV181" s="78">
        <v>2.4033446311950684</v>
      </c>
      <c r="DW181" s="78">
        <v>1.6876590251922607</v>
      </c>
      <c r="DX181" s="78">
        <v>1.2996958494186401</v>
      </c>
      <c r="DY181" s="78">
        <v>1.1987115144729614</v>
      </c>
      <c r="DZ181" s="78">
        <v>1.2005829811096191</v>
      </c>
      <c r="EA181" s="78">
        <v>1.3848912715911865</v>
      </c>
      <c r="EB181" s="78">
        <v>1.1185189485549927</v>
      </c>
      <c r="EC181" s="78">
        <v>0.77171576023101807</v>
      </c>
      <c r="ED181" s="78">
        <v>0.34524181485176086</v>
      </c>
      <c r="EE181" s="78">
        <v>0.54038721323013306</v>
      </c>
      <c r="EF181" s="78">
        <v>0.35486888885498047</v>
      </c>
      <c r="EG181" s="78">
        <v>0.91524690389633179</v>
      </c>
      <c r="EH181" s="78">
        <v>0.94155991077423096</v>
      </c>
      <c r="EI181" s="78">
        <v>1.160589337348938</v>
      </c>
      <c r="EJ181" s="78">
        <v>1.5239170789718628</v>
      </c>
      <c r="EK181" s="78">
        <v>1.6226711273193359</v>
      </c>
      <c r="EL181" s="78">
        <v>2.8754739761352539</v>
      </c>
      <c r="EM181" s="78">
        <v>3.0209348201751709</v>
      </c>
      <c r="EN181" s="78">
        <v>3.2400345802307129</v>
      </c>
      <c r="EO181" s="78">
        <v>3.0169153213500977</v>
      </c>
      <c r="EP181" s="78">
        <v>2.5033659934997559</v>
      </c>
      <c r="EQ181" s="78">
        <v>2.5162966251373291</v>
      </c>
      <c r="ER181" s="78">
        <v>3.769218921661377</v>
      </c>
      <c r="ES181" s="78">
        <v>3.7046256065368652</v>
      </c>
      <c r="ET181" s="78">
        <v>3.3392171859741211</v>
      </c>
      <c r="EU181" s="78">
        <v>2.5206923484802246</v>
      </c>
      <c r="EV181" s="78">
        <v>2.0624618530273438</v>
      </c>
      <c r="EW181" s="78">
        <v>69.384162902832031</v>
      </c>
      <c r="EX181" s="78">
        <v>67.481513977050781</v>
      </c>
      <c r="EY181" s="78">
        <v>66.38153076171875</v>
      </c>
      <c r="EZ181" s="78">
        <v>65.160453796386719</v>
      </c>
      <c r="FA181" s="78">
        <v>64.116676330566406</v>
      </c>
      <c r="FB181" s="78">
        <v>63.749412536621094</v>
      </c>
      <c r="FC181" s="78">
        <v>63.457939147949219</v>
      </c>
      <c r="FD181" s="78">
        <v>66.884620666503906</v>
      </c>
      <c r="FE181" s="78">
        <v>71.264663696289063</v>
      </c>
      <c r="FF181" s="78">
        <v>76.035255432128906</v>
      </c>
      <c r="FG181" s="78">
        <v>81.017158508300781</v>
      </c>
      <c r="FH181" s="78">
        <v>85.847923278808594</v>
      </c>
      <c r="FI181" s="78">
        <v>90.088165283203125</v>
      </c>
      <c r="FJ181" s="78">
        <v>93.138092041015625</v>
      </c>
      <c r="FK181" s="78">
        <v>94.72357177734375</v>
      </c>
      <c r="FL181" s="78">
        <v>95.572196960449219</v>
      </c>
      <c r="FM181" s="78">
        <v>95.414009094238281</v>
      </c>
      <c r="FN181" s="78">
        <v>94.320671081542969</v>
      </c>
      <c r="FO181" s="78">
        <v>92.058082580566406</v>
      </c>
      <c r="FP181" s="78">
        <v>88.953056335449219</v>
      </c>
      <c r="FQ181" s="78">
        <v>84.569084167480469</v>
      </c>
      <c r="FR181" s="78">
        <v>81.353561401367188</v>
      </c>
      <c r="FS181" s="78">
        <v>79.360214233398438</v>
      </c>
      <c r="FT181" s="78">
        <v>77.498138427734375</v>
      </c>
      <c r="FU181" s="78">
        <v>0.34922939538955688</v>
      </c>
      <c r="FV181" s="78">
        <v>0.71368080377578735</v>
      </c>
      <c r="FW181" s="78">
        <v>0.32458558678627014</v>
      </c>
      <c r="FX181" s="78">
        <v>0.63112485408782959</v>
      </c>
      <c r="FY181" s="78">
        <v>289</v>
      </c>
      <c r="FZ181" s="78">
        <v>1</v>
      </c>
    </row>
    <row r="182" spans="1:182" x14ac:dyDescent="0.2">
      <c r="A182" t="s">
        <v>186</v>
      </c>
      <c r="B182" t="s">
        <v>245</v>
      </c>
      <c r="C182" t="s">
        <v>2</v>
      </c>
      <c r="D182" t="s">
        <v>203</v>
      </c>
      <c r="E182" t="s">
        <v>206</v>
      </c>
      <c r="F182" t="s">
        <v>179</v>
      </c>
      <c r="G182" t="s">
        <v>1</v>
      </c>
      <c r="H182" s="78">
        <v>97</v>
      </c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  <c r="CB182" s="78"/>
      <c r="CC182" s="78"/>
      <c r="CD182" s="78"/>
      <c r="CE182" s="78"/>
      <c r="CF182" s="78"/>
      <c r="CG182" s="78"/>
      <c r="CH182" s="78"/>
      <c r="CI182" s="78"/>
      <c r="CJ182" s="78"/>
      <c r="CK182" s="78"/>
      <c r="CL182" s="78"/>
      <c r="CM182" s="78"/>
      <c r="CN182" s="78"/>
      <c r="CO182" s="78"/>
      <c r="CP182" s="78"/>
      <c r="CQ182" s="78"/>
      <c r="CR182" s="78"/>
      <c r="CS182" s="78"/>
      <c r="CT182" s="78"/>
      <c r="CU182" s="78"/>
      <c r="CV182" s="78"/>
      <c r="CW182" s="78"/>
      <c r="CX182" s="78"/>
      <c r="CY182" s="78"/>
      <c r="CZ182" s="78"/>
      <c r="DA182" s="78"/>
      <c r="DB182" s="78"/>
      <c r="DC182" s="78"/>
      <c r="DD182" s="78"/>
      <c r="DE182" s="78"/>
      <c r="DF182" s="78"/>
      <c r="DG182" s="78"/>
      <c r="DH182" s="78"/>
      <c r="DI182" s="78"/>
      <c r="DJ182" s="78"/>
      <c r="DK182" s="78"/>
      <c r="DL182" s="78"/>
      <c r="DM182" s="78"/>
      <c r="DN182" s="78"/>
      <c r="DO182" s="78"/>
      <c r="DP182" s="78"/>
      <c r="DQ182" s="78"/>
      <c r="DR182" s="78"/>
      <c r="DS182" s="78"/>
      <c r="DT182" s="78"/>
      <c r="DU182" s="78"/>
      <c r="DV182" s="78"/>
      <c r="DW182" s="78"/>
      <c r="DX182" s="78"/>
      <c r="DY182" s="78"/>
      <c r="DZ182" s="78"/>
      <c r="EA182" s="78"/>
      <c r="EB182" s="78"/>
      <c r="EC182" s="78"/>
      <c r="ED182" s="78"/>
      <c r="EE182" s="78"/>
      <c r="EF182" s="78"/>
      <c r="EG182" s="78"/>
      <c r="EH182" s="78"/>
      <c r="EI182" s="78"/>
      <c r="EJ182" s="78"/>
      <c r="EK182" s="78"/>
      <c r="EL182" s="78"/>
      <c r="EM182" s="78"/>
      <c r="EN182" s="78"/>
      <c r="EO182" s="78"/>
      <c r="EP182" s="78"/>
      <c r="EQ182" s="78"/>
      <c r="ER182" s="78"/>
      <c r="ES182" s="78"/>
      <c r="ET182" s="78"/>
      <c r="EU182" s="78"/>
      <c r="EV182" s="78"/>
      <c r="EW182" s="78"/>
      <c r="EX182" s="78"/>
      <c r="EY182" s="78"/>
      <c r="EZ182" s="78"/>
      <c r="FA182" s="78"/>
      <c r="FB182" s="78"/>
      <c r="FC182" s="78"/>
      <c r="FD182" s="78"/>
      <c r="FE182" s="78"/>
      <c r="FF182" s="78"/>
      <c r="FG182" s="78"/>
      <c r="FH182" s="78"/>
      <c r="FI182" s="78"/>
      <c r="FJ182" s="78"/>
      <c r="FK182" s="78"/>
      <c r="FL182" s="78"/>
      <c r="FM182" s="78"/>
      <c r="FN182" s="78"/>
      <c r="FO182" s="78"/>
      <c r="FP182" s="78"/>
      <c r="FQ182" s="78"/>
      <c r="FR182" s="78"/>
      <c r="FS182" s="78"/>
      <c r="FT182" s="78"/>
      <c r="FU182" s="78"/>
      <c r="FV182" s="78"/>
      <c r="FW182" s="78"/>
      <c r="FX182" s="78">
        <v>1.4525156468153E-2</v>
      </c>
      <c r="FY182" s="78">
        <v>8</v>
      </c>
      <c r="FZ182" s="78">
        <v>0</v>
      </c>
    </row>
    <row r="183" spans="1:182" x14ac:dyDescent="0.2">
      <c r="A183" t="s">
        <v>186</v>
      </c>
      <c r="B183" t="s">
        <v>245</v>
      </c>
      <c r="C183" t="s">
        <v>2</v>
      </c>
      <c r="D183" t="s">
        <v>203</v>
      </c>
      <c r="E183" t="s">
        <v>206</v>
      </c>
      <c r="F183" t="s">
        <v>180</v>
      </c>
      <c r="G183" t="s">
        <v>1</v>
      </c>
      <c r="H183" s="78">
        <v>59</v>
      </c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  <c r="CB183" s="78"/>
      <c r="CC183" s="78"/>
      <c r="CD183" s="78"/>
      <c r="CE183" s="78"/>
      <c r="CF183" s="78"/>
      <c r="CG183" s="78"/>
      <c r="CH183" s="78"/>
      <c r="CI183" s="78"/>
      <c r="CJ183" s="78"/>
      <c r="CK183" s="78"/>
      <c r="CL183" s="78"/>
      <c r="CM183" s="78"/>
      <c r="CN183" s="78"/>
      <c r="CO183" s="78"/>
      <c r="CP183" s="78"/>
      <c r="CQ183" s="78"/>
      <c r="CR183" s="78"/>
      <c r="CS183" s="78"/>
      <c r="CT183" s="78"/>
      <c r="CU183" s="78"/>
      <c r="CV183" s="78"/>
      <c r="CW183" s="78"/>
      <c r="CX183" s="78"/>
      <c r="CY183" s="78"/>
      <c r="CZ183" s="78"/>
      <c r="DA183" s="78"/>
      <c r="DB183" s="78"/>
      <c r="DC183" s="78"/>
      <c r="DD183" s="78"/>
      <c r="DE183" s="78"/>
      <c r="DF183" s="78"/>
      <c r="DG183" s="78"/>
      <c r="DH183" s="78"/>
      <c r="DI183" s="78"/>
      <c r="DJ183" s="78"/>
      <c r="DK183" s="78"/>
      <c r="DL183" s="78"/>
      <c r="DM183" s="78"/>
      <c r="DN183" s="78"/>
      <c r="DO183" s="78"/>
      <c r="DP183" s="78"/>
      <c r="DQ183" s="78"/>
      <c r="DR183" s="78"/>
      <c r="DS183" s="78"/>
      <c r="DT183" s="78"/>
      <c r="DU183" s="78"/>
      <c r="DV183" s="78"/>
      <c r="DW183" s="78"/>
      <c r="DX183" s="78"/>
      <c r="DY183" s="78"/>
      <c r="DZ183" s="78"/>
      <c r="EA183" s="78"/>
      <c r="EB183" s="78"/>
      <c r="EC183" s="78"/>
      <c r="ED183" s="78"/>
      <c r="EE183" s="78"/>
      <c r="EF183" s="78"/>
      <c r="EG183" s="78"/>
      <c r="EH183" s="78"/>
      <c r="EI183" s="78"/>
      <c r="EJ183" s="78"/>
      <c r="EK183" s="78"/>
      <c r="EL183" s="78"/>
      <c r="EM183" s="78"/>
      <c r="EN183" s="78"/>
      <c r="EO183" s="78"/>
      <c r="EP183" s="78"/>
      <c r="EQ183" s="78"/>
      <c r="ER183" s="78"/>
      <c r="ES183" s="78"/>
      <c r="ET183" s="78"/>
      <c r="EU183" s="78"/>
      <c r="EV183" s="78"/>
      <c r="EW183" s="78"/>
      <c r="EX183" s="78"/>
      <c r="EY183" s="78"/>
      <c r="EZ183" s="78"/>
      <c r="FA183" s="78"/>
      <c r="FB183" s="78"/>
      <c r="FC183" s="78"/>
      <c r="FD183" s="78"/>
      <c r="FE183" s="78"/>
      <c r="FF183" s="78"/>
      <c r="FG183" s="78"/>
      <c r="FH183" s="78"/>
      <c r="FI183" s="78"/>
      <c r="FJ183" s="78"/>
      <c r="FK183" s="78"/>
      <c r="FL183" s="78"/>
      <c r="FM183" s="78"/>
      <c r="FN183" s="78"/>
      <c r="FO183" s="78"/>
      <c r="FP183" s="78"/>
      <c r="FQ183" s="78"/>
      <c r="FR183" s="78"/>
      <c r="FS183" s="78"/>
      <c r="FT183" s="78"/>
      <c r="FU183" s="78"/>
      <c r="FV183" s="78"/>
      <c r="FW183" s="78"/>
      <c r="FX183" s="78">
        <v>8.442513644695282E-3</v>
      </c>
      <c r="FY183" s="78">
        <v>3</v>
      </c>
      <c r="FZ183" s="78">
        <v>0</v>
      </c>
    </row>
    <row r="184" spans="1:182" x14ac:dyDescent="0.2">
      <c r="A184" t="s">
        <v>186</v>
      </c>
      <c r="B184" t="s">
        <v>245</v>
      </c>
      <c r="C184" t="s">
        <v>2</v>
      </c>
      <c r="D184" t="s">
        <v>203</v>
      </c>
      <c r="E184" t="s">
        <v>206</v>
      </c>
      <c r="F184" t="s">
        <v>181</v>
      </c>
      <c r="G184" t="s">
        <v>1</v>
      </c>
      <c r="H184" s="78">
        <v>19</v>
      </c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8"/>
      <c r="CN184" s="78"/>
      <c r="CO184" s="78"/>
      <c r="CP184" s="78"/>
      <c r="CQ184" s="78"/>
      <c r="CR184" s="78"/>
      <c r="CS184" s="78"/>
      <c r="CT184" s="78"/>
      <c r="CU184" s="78"/>
      <c r="CV184" s="78"/>
      <c r="CW184" s="78"/>
      <c r="CX184" s="78"/>
      <c r="CY184" s="78"/>
      <c r="CZ184" s="78"/>
      <c r="DA184" s="78"/>
      <c r="DB184" s="78"/>
      <c r="DC184" s="78"/>
      <c r="DD184" s="78"/>
      <c r="DE184" s="78"/>
      <c r="DF184" s="78"/>
      <c r="DG184" s="78"/>
      <c r="DH184" s="78"/>
      <c r="DI184" s="78"/>
      <c r="DJ184" s="78"/>
      <c r="DK184" s="78"/>
      <c r="DL184" s="78"/>
      <c r="DM184" s="78"/>
      <c r="DN184" s="78"/>
      <c r="DO184" s="78"/>
      <c r="DP184" s="78"/>
      <c r="DQ184" s="78"/>
      <c r="DR184" s="78"/>
      <c r="DS184" s="78"/>
      <c r="DT184" s="78"/>
      <c r="DU184" s="78"/>
      <c r="DV184" s="78"/>
      <c r="DW184" s="78"/>
      <c r="DX184" s="78"/>
      <c r="DY184" s="78"/>
      <c r="DZ184" s="78"/>
      <c r="EA184" s="78"/>
      <c r="EB184" s="78"/>
      <c r="EC184" s="78"/>
      <c r="ED184" s="78"/>
      <c r="EE184" s="78"/>
      <c r="EF184" s="78"/>
      <c r="EG184" s="78"/>
      <c r="EH184" s="78"/>
      <c r="EI184" s="78"/>
      <c r="EJ184" s="78"/>
      <c r="EK184" s="78"/>
      <c r="EL184" s="78"/>
      <c r="EM184" s="78"/>
      <c r="EN184" s="78"/>
      <c r="EO184" s="78"/>
      <c r="EP184" s="78"/>
      <c r="EQ184" s="78"/>
      <c r="ER184" s="78"/>
      <c r="ES184" s="78"/>
      <c r="ET184" s="78"/>
      <c r="EU184" s="78"/>
      <c r="EV184" s="78"/>
      <c r="EW184" s="78"/>
      <c r="EX184" s="78"/>
      <c r="EY184" s="78"/>
      <c r="EZ184" s="78"/>
      <c r="FA184" s="78"/>
      <c r="FB184" s="78"/>
      <c r="FC184" s="78"/>
      <c r="FD184" s="78"/>
      <c r="FE184" s="78"/>
      <c r="FF184" s="78"/>
      <c r="FG184" s="78"/>
      <c r="FH184" s="78"/>
      <c r="FI184" s="78"/>
      <c r="FJ184" s="78"/>
      <c r="FK184" s="78"/>
      <c r="FL184" s="78"/>
      <c r="FM184" s="78"/>
      <c r="FN184" s="78"/>
      <c r="FO184" s="78"/>
      <c r="FP184" s="78"/>
      <c r="FQ184" s="78"/>
      <c r="FR184" s="78"/>
      <c r="FS184" s="78"/>
      <c r="FT184" s="78"/>
      <c r="FU184" s="78"/>
      <c r="FV184" s="78"/>
      <c r="FW184" s="78"/>
      <c r="FX184" s="78">
        <v>2.3920200765132904E-3</v>
      </c>
      <c r="FY184" s="78">
        <v>0</v>
      </c>
      <c r="FZ184" s="78">
        <v>0</v>
      </c>
    </row>
    <row r="185" spans="1:182" x14ac:dyDescent="0.2">
      <c r="A185" t="s">
        <v>186</v>
      </c>
      <c r="B185" t="s">
        <v>245</v>
      </c>
      <c r="C185" t="s">
        <v>2</v>
      </c>
      <c r="D185" t="s">
        <v>203</v>
      </c>
      <c r="E185" t="s">
        <v>206</v>
      </c>
      <c r="F185" t="s">
        <v>182</v>
      </c>
      <c r="G185" t="s">
        <v>1</v>
      </c>
      <c r="H185" s="78">
        <v>534</v>
      </c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  <c r="CB185" s="78"/>
      <c r="CC185" s="78"/>
      <c r="CD185" s="78"/>
      <c r="CE185" s="78"/>
      <c r="CF185" s="78"/>
      <c r="CG185" s="78"/>
      <c r="CH185" s="78"/>
      <c r="CI185" s="78"/>
      <c r="CJ185" s="78"/>
      <c r="CK185" s="78"/>
      <c r="CL185" s="78"/>
      <c r="CM185" s="78"/>
      <c r="CN185" s="78"/>
      <c r="CO185" s="78"/>
      <c r="CP185" s="78"/>
      <c r="CQ185" s="78"/>
      <c r="CR185" s="78"/>
      <c r="CS185" s="78"/>
      <c r="CT185" s="78"/>
      <c r="CU185" s="78"/>
      <c r="CV185" s="78"/>
      <c r="CW185" s="78"/>
      <c r="CX185" s="78"/>
      <c r="CY185" s="78"/>
      <c r="CZ185" s="78"/>
      <c r="DA185" s="78"/>
      <c r="DB185" s="78"/>
      <c r="DC185" s="78"/>
      <c r="DD185" s="78"/>
      <c r="DE185" s="78"/>
      <c r="DF185" s="78"/>
      <c r="DG185" s="78"/>
      <c r="DH185" s="78"/>
      <c r="DI185" s="78"/>
      <c r="DJ185" s="78"/>
      <c r="DK185" s="78"/>
      <c r="DL185" s="78"/>
      <c r="DM185" s="78"/>
      <c r="DN185" s="78"/>
      <c r="DO185" s="78"/>
      <c r="DP185" s="78"/>
      <c r="DQ185" s="78"/>
      <c r="DR185" s="78"/>
      <c r="DS185" s="78"/>
      <c r="DT185" s="78"/>
      <c r="DU185" s="78"/>
      <c r="DV185" s="78"/>
      <c r="DW185" s="78"/>
      <c r="DX185" s="78"/>
      <c r="DY185" s="78"/>
      <c r="DZ185" s="78"/>
      <c r="EA185" s="78"/>
      <c r="EB185" s="78"/>
      <c r="EC185" s="78"/>
      <c r="ED185" s="78"/>
      <c r="EE185" s="78"/>
      <c r="EF185" s="78"/>
      <c r="EG185" s="78"/>
      <c r="EH185" s="78"/>
      <c r="EI185" s="78"/>
      <c r="EJ185" s="78"/>
      <c r="EK185" s="78"/>
      <c r="EL185" s="78"/>
      <c r="EM185" s="78"/>
      <c r="EN185" s="78"/>
      <c r="EO185" s="78"/>
      <c r="EP185" s="78"/>
      <c r="EQ185" s="78"/>
      <c r="ER185" s="78"/>
      <c r="ES185" s="78"/>
      <c r="ET185" s="78"/>
      <c r="EU185" s="78"/>
      <c r="EV185" s="78"/>
      <c r="EW185" s="78"/>
      <c r="EX185" s="78"/>
      <c r="EY185" s="78"/>
      <c r="EZ185" s="78"/>
      <c r="FA185" s="78"/>
      <c r="FB185" s="78"/>
      <c r="FC185" s="78"/>
      <c r="FD185" s="78"/>
      <c r="FE185" s="78"/>
      <c r="FF185" s="78"/>
      <c r="FG185" s="78"/>
      <c r="FH185" s="78"/>
      <c r="FI185" s="78"/>
      <c r="FJ185" s="78"/>
      <c r="FK185" s="78"/>
      <c r="FL185" s="78"/>
      <c r="FM185" s="78"/>
      <c r="FN185" s="78"/>
      <c r="FO185" s="78"/>
      <c r="FP185" s="78"/>
      <c r="FQ185" s="78"/>
      <c r="FR185" s="78"/>
      <c r="FS185" s="78"/>
      <c r="FT185" s="78"/>
      <c r="FU185" s="78"/>
      <c r="FV185" s="78"/>
      <c r="FW185" s="78"/>
      <c r="FX185" s="78">
        <v>8.2767583429813385E-2</v>
      </c>
      <c r="FY185" s="78">
        <v>40</v>
      </c>
      <c r="FZ185" s="78">
        <v>0</v>
      </c>
    </row>
    <row r="186" spans="1:182" x14ac:dyDescent="0.2">
      <c r="A186" t="s">
        <v>186</v>
      </c>
      <c r="B186" t="s">
        <v>245</v>
      </c>
      <c r="C186" t="s">
        <v>2</v>
      </c>
      <c r="D186" t="s">
        <v>203</v>
      </c>
      <c r="E186" t="s">
        <v>206</v>
      </c>
      <c r="F186" t="s">
        <v>183</v>
      </c>
      <c r="G186" t="s">
        <v>1</v>
      </c>
      <c r="H186" s="78">
        <v>552</v>
      </c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  <c r="CB186" s="78"/>
      <c r="CC186" s="78"/>
      <c r="CD186" s="78"/>
      <c r="CE186" s="78"/>
      <c r="CF186" s="78"/>
      <c r="CG186" s="78"/>
      <c r="CH186" s="78"/>
      <c r="CI186" s="78"/>
      <c r="CJ186" s="78"/>
      <c r="CK186" s="78"/>
      <c r="CL186" s="78"/>
      <c r="CM186" s="78"/>
      <c r="CN186" s="78"/>
      <c r="CO186" s="78"/>
      <c r="CP186" s="78"/>
      <c r="CQ186" s="78"/>
      <c r="CR186" s="78"/>
      <c r="CS186" s="78"/>
      <c r="CT186" s="78"/>
      <c r="CU186" s="78"/>
      <c r="CV186" s="78"/>
      <c r="CW186" s="78"/>
      <c r="CX186" s="78"/>
      <c r="CY186" s="78"/>
      <c r="CZ186" s="78"/>
      <c r="DA186" s="78"/>
      <c r="DB186" s="78"/>
      <c r="DC186" s="78"/>
      <c r="DD186" s="78"/>
      <c r="DE186" s="78"/>
      <c r="DF186" s="78"/>
      <c r="DG186" s="78"/>
      <c r="DH186" s="78"/>
      <c r="DI186" s="78"/>
      <c r="DJ186" s="78"/>
      <c r="DK186" s="78"/>
      <c r="DL186" s="78"/>
      <c r="DM186" s="78"/>
      <c r="DN186" s="78"/>
      <c r="DO186" s="78"/>
      <c r="DP186" s="78"/>
      <c r="DQ186" s="78"/>
      <c r="DR186" s="78"/>
      <c r="DS186" s="78"/>
      <c r="DT186" s="78"/>
      <c r="DU186" s="78"/>
      <c r="DV186" s="78"/>
      <c r="DW186" s="78"/>
      <c r="DX186" s="78"/>
      <c r="DY186" s="78"/>
      <c r="DZ186" s="78"/>
      <c r="EA186" s="78"/>
      <c r="EB186" s="78"/>
      <c r="EC186" s="78"/>
      <c r="ED186" s="78"/>
      <c r="EE186" s="78"/>
      <c r="EF186" s="78"/>
      <c r="EG186" s="78"/>
      <c r="EH186" s="78"/>
      <c r="EI186" s="78"/>
      <c r="EJ186" s="78"/>
      <c r="EK186" s="78"/>
      <c r="EL186" s="78"/>
      <c r="EM186" s="78"/>
      <c r="EN186" s="78"/>
      <c r="EO186" s="78"/>
      <c r="EP186" s="78"/>
      <c r="EQ186" s="78"/>
      <c r="ER186" s="78"/>
      <c r="ES186" s="78"/>
      <c r="ET186" s="78"/>
      <c r="EU186" s="78"/>
      <c r="EV186" s="78"/>
      <c r="EW186" s="78"/>
      <c r="EX186" s="78"/>
      <c r="EY186" s="78"/>
      <c r="EZ186" s="78"/>
      <c r="FA186" s="78"/>
      <c r="FB186" s="78"/>
      <c r="FC186" s="78"/>
      <c r="FD186" s="78"/>
      <c r="FE186" s="78"/>
      <c r="FF186" s="78"/>
      <c r="FG186" s="78"/>
      <c r="FH186" s="78"/>
      <c r="FI186" s="78"/>
      <c r="FJ186" s="78"/>
      <c r="FK186" s="78"/>
      <c r="FL186" s="78"/>
      <c r="FM186" s="78"/>
      <c r="FN186" s="78"/>
      <c r="FO186" s="78"/>
      <c r="FP186" s="78"/>
      <c r="FQ186" s="78"/>
      <c r="FR186" s="78"/>
      <c r="FS186" s="78"/>
      <c r="FT186" s="78"/>
      <c r="FU186" s="78"/>
      <c r="FV186" s="78"/>
      <c r="FW186" s="78"/>
      <c r="FX186" s="78">
        <v>8.4434337913990021E-2</v>
      </c>
      <c r="FY186" s="78">
        <v>12</v>
      </c>
      <c r="FZ186" s="78">
        <v>0</v>
      </c>
    </row>
    <row r="187" spans="1:182" x14ac:dyDescent="0.2">
      <c r="A187" t="s">
        <v>186</v>
      </c>
      <c r="B187" t="s">
        <v>245</v>
      </c>
      <c r="C187" t="s">
        <v>2</v>
      </c>
      <c r="D187" t="s">
        <v>203</v>
      </c>
      <c r="E187" t="s">
        <v>206</v>
      </c>
      <c r="F187" t="s">
        <v>184</v>
      </c>
      <c r="G187" t="s">
        <v>1</v>
      </c>
      <c r="H187" s="78">
        <v>180</v>
      </c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  <c r="CB187" s="78"/>
      <c r="CC187" s="78"/>
      <c r="CD187" s="78"/>
      <c r="CE187" s="78"/>
      <c r="CF187" s="78"/>
      <c r="CG187" s="78"/>
      <c r="CH187" s="78"/>
      <c r="CI187" s="78"/>
      <c r="CJ187" s="78"/>
      <c r="CK187" s="78"/>
      <c r="CL187" s="78"/>
      <c r="CM187" s="78"/>
      <c r="CN187" s="78"/>
      <c r="CO187" s="78"/>
      <c r="CP187" s="78"/>
      <c r="CQ187" s="78"/>
      <c r="CR187" s="78"/>
      <c r="CS187" s="78"/>
      <c r="CT187" s="78"/>
      <c r="CU187" s="78"/>
      <c r="CV187" s="78"/>
      <c r="CW187" s="78"/>
      <c r="CX187" s="78"/>
      <c r="CY187" s="78"/>
      <c r="CZ187" s="78"/>
      <c r="DA187" s="78"/>
      <c r="DB187" s="78"/>
      <c r="DC187" s="78"/>
      <c r="DD187" s="78"/>
      <c r="DE187" s="78"/>
      <c r="DF187" s="78"/>
      <c r="DG187" s="78"/>
      <c r="DH187" s="78"/>
      <c r="DI187" s="78"/>
      <c r="DJ187" s="78"/>
      <c r="DK187" s="78"/>
      <c r="DL187" s="78"/>
      <c r="DM187" s="78"/>
      <c r="DN187" s="78"/>
      <c r="DO187" s="78"/>
      <c r="DP187" s="78"/>
      <c r="DQ187" s="78"/>
      <c r="DR187" s="78"/>
      <c r="DS187" s="78"/>
      <c r="DT187" s="78"/>
      <c r="DU187" s="78"/>
      <c r="DV187" s="78"/>
      <c r="DW187" s="78"/>
      <c r="DX187" s="78"/>
      <c r="DY187" s="78"/>
      <c r="DZ187" s="78"/>
      <c r="EA187" s="78"/>
      <c r="EB187" s="78"/>
      <c r="EC187" s="78"/>
      <c r="ED187" s="78"/>
      <c r="EE187" s="78"/>
      <c r="EF187" s="78"/>
      <c r="EG187" s="78"/>
      <c r="EH187" s="78"/>
      <c r="EI187" s="78"/>
      <c r="EJ187" s="78"/>
      <c r="EK187" s="78"/>
      <c r="EL187" s="78"/>
      <c r="EM187" s="78"/>
      <c r="EN187" s="78"/>
      <c r="EO187" s="78"/>
      <c r="EP187" s="78"/>
      <c r="EQ187" s="78"/>
      <c r="ER187" s="78"/>
      <c r="ES187" s="78"/>
      <c r="ET187" s="78"/>
      <c r="EU187" s="78"/>
      <c r="EV187" s="78"/>
      <c r="EW187" s="78"/>
      <c r="EX187" s="78"/>
      <c r="EY187" s="78"/>
      <c r="EZ187" s="78"/>
      <c r="FA187" s="78"/>
      <c r="FB187" s="78"/>
      <c r="FC187" s="78"/>
      <c r="FD187" s="78"/>
      <c r="FE187" s="78"/>
      <c r="FF187" s="78"/>
      <c r="FG187" s="78"/>
      <c r="FH187" s="78"/>
      <c r="FI187" s="78"/>
      <c r="FJ187" s="78"/>
      <c r="FK187" s="78"/>
      <c r="FL187" s="78"/>
      <c r="FM187" s="78"/>
      <c r="FN187" s="78"/>
      <c r="FO187" s="78"/>
      <c r="FP187" s="78"/>
      <c r="FQ187" s="78"/>
      <c r="FR187" s="78"/>
      <c r="FS187" s="78"/>
      <c r="FT187" s="78"/>
      <c r="FU187" s="78"/>
      <c r="FV187" s="78"/>
      <c r="FW187" s="78"/>
      <c r="FX187" s="78">
        <v>2.7705525979399681E-2</v>
      </c>
      <c r="FY187" s="78">
        <v>14</v>
      </c>
      <c r="FZ187" s="78">
        <v>0</v>
      </c>
    </row>
    <row r="188" spans="1:182" x14ac:dyDescent="0.2">
      <c r="A188" t="s">
        <v>186</v>
      </c>
      <c r="B188" t="s">
        <v>245</v>
      </c>
      <c r="C188" t="s">
        <v>2</v>
      </c>
      <c r="D188" t="s">
        <v>203</v>
      </c>
      <c r="E188" t="s">
        <v>206</v>
      </c>
      <c r="F188" t="s">
        <v>185</v>
      </c>
      <c r="G188" t="s">
        <v>1</v>
      </c>
      <c r="H188" s="78">
        <v>47</v>
      </c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78"/>
      <c r="CM188" s="78"/>
      <c r="CN188" s="78"/>
      <c r="CO188" s="78"/>
      <c r="CP188" s="78"/>
      <c r="CQ188" s="78"/>
      <c r="CR188" s="78"/>
      <c r="CS188" s="78"/>
      <c r="CT188" s="78"/>
      <c r="CU188" s="78"/>
      <c r="CV188" s="78"/>
      <c r="CW188" s="78"/>
      <c r="CX188" s="78"/>
      <c r="CY188" s="78"/>
      <c r="CZ188" s="78"/>
      <c r="DA188" s="78"/>
      <c r="DB188" s="78"/>
      <c r="DC188" s="78"/>
      <c r="DD188" s="78"/>
      <c r="DE188" s="78"/>
      <c r="DF188" s="78"/>
      <c r="DG188" s="78"/>
      <c r="DH188" s="78"/>
      <c r="DI188" s="78"/>
      <c r="DJ188" s="78"/>
      <c r="DK188" s="78"/>
      <c r="DL188" s="78"/>
      <c r="DM188" s="78"/>
      <c r="DN188" s="78"/>
      <c r="DO188" s="78"/>
      <c r="DP188" s="78"/>
      <c r="DQ188" s="78"/>
      <c r="DR188" s="78"/>
      <c r="DS188" s="78"/>
      <c r="DT188" s="78"/>
      <c r="DU188" s="78"/>
      <c r="DV188" s="78"/>
      <c r="DW188" s="78"/>
      <c r="DX188" s="78"/>
      <c r="DY188" s="78"/>
      <c r="DZ188" s="78"/>
      <c r="EA188" s="78"/>
      <c r="EB188" s="78"/>
      <c r="EC188" s="78"/>
      <c r="ED188" s="78"/>
      <c r="EE188" s="78"/>
      <c r="EF188" s="78"/>
      <c r="EG188" s="78"/>
      <c r="EH188" s="78"/>
      <c r="EI188" s="78"/>
      <c r="EJ188" s="78"/>
      <c r="EK188" s="78"/>
      <c r="EL188" s="78"/>
      <c r="EM188" s="78"/>
      <c r="EN188" s="78"/>
      <c r="EO188" s="78"/>
      <c r="EP188" s="78"/>
      <c r="EQ188" s="78"/>
      <c r="ER188" s="78"/>
      <c r="ES188" s="78"/>
      <c r="ET188" s="78"/>
      <c r="EU188" s="78"/>
      <c r="EV188" s="78"/>
      <c r="EW188" s="78"/>
      <c r="EX188" s="78"/>
      <c r="EY188" s="78"/>
      <c r="EZ188" s="78"/>
      <c r="FA188" s="78"/>
      <c r="FB188" s="78"/>
      <c r="FC188" s="78"/>
      <c r="FD188" s="78"/>
      <c r="FE188" s="78"/>
      <c r="FF188" s="78"/>
      <c r="FG188" s="78"/>
      <c r="FH188" s="78"/>
      <c r="FI188" s="78"/>
      <c r="FJ188" s="78"/>
      <c r="FK188" s="78"/>
      <c r="FL188" s="78"/>
      <c r="FM188" s="78"/>
      <c r="FN188" s="78"/>
      <c r="FO188" s="78"/>
      <c r="FP188" s="78"/>
      <c r="FQ188" s="78"/>
      <c r="FR188" s="78"/>
      <c r="FS188" s="78"/>
      <c r="FT188" s="78"/>
      <c r="FU188" s="78"/>
      <c r="FV188" s="78"/>
      <c r="FW188" s="78"/>
      <c r="FX188" s="78">
        <v>6.805716548115015E-3</v>
      </c>
      <c r="FY188" s="78">
        <v>8</v>
      </c>
      <c r="FZ188" s="78">
        <v>0</v>
      </c>
    </row>
    <row r="189" spans="1:182" x14ac:dyDescent="0.2">
      <c r="A189" t="s">
        <v>186</v>
      </c>
      <c r="B189" t="s">
        <v>245</v>
      </c>
      <c r="C189" t="s">
        <v>2</v>
      </c>
      <c r="D189" t="s">
        <v>203</v>
      </c>
      <c r="E189" t="s">
        <v>207</v>
      </c>
      <c r="F189" t="s">
        <v>1</v>
      </c>
      <c r="G189" t="s">
        <v>198</v>
      </c>
      <c r="H189" s="78">
        <v>6231</v>
      </c>
      <c r="I189" s="78">
        <v>5.798820972442627</v>
      </c>
      <c r="J189" s="78">
        <v>4.8980274200439453</v>
      </c>
      <c r="K189" s="78">
        <v>5.4213662147521973</v>
      </c>
      <c r="L189" s="78">
        <v>5.009763240814209</v>
      </c>
      <c r="M189" s="78">
        <v>4.6742672920227051</v>
      </c>
      <c r="N189" s="78">
        <v>3.8830227851867676</v>
      </c>
      <c r="O189" s="78">
        <v>3.6457488536834717</v>
      </c>
      <c r="P189" s="78">
        <v>4.3685669898986816</v>
      </c>
      <c r="Q189" s="78">
        <v>4.8294816017150879</v>
      </c>
      <c r="R189" s="78">
        <v>5.8701386451721191</v>
      </c>
      <c r="S189" s="78">
        <v>5.5864801406860352</v>
      </c>
      <c r="T189" s="78">
        <v>6.4202127456665039</v>
      </c>
      <c r="U189" s="78">
        <v>7.5346322059631348</v>
      </c>
      <c r="V189" s="78">
        <v>9.2586851119995117</v>
      </c>
      <c r="W189" s="78">
        <v>9.9905376434326172</v>
      </c>
      <c r="X189" s="78">
        <v>11.489780426025391</v>
      </c>
      <c r="Y189" s="78">
        <v>10.453330993652344</v>
      </c>
      <c r="Z189" s="78">
        <v>12.507552146911621</v>
      </c>
      <c r="AA189" s="78">
        <v>12.438386917114258</v>
      </c>
      <c r="AB189" s="78">
        <v>11.070130348205566</v>
      </c>
      <c r="AC189" s="78">
        <v>11.127663612365723</v>
      </c>
      <c r="AD189" s="78">
        <v>9.7192621231079102</v>
      </c>
      <c r="AE189" s="78">
        <v>9.3628597259521484</v>
      </c>
      <c r="AF189" s="78">
        <v>7.0982861518859863</v>
      </c>
      <c r="AG189" s="78">
        <v>-4.3316006660461426</v>
      </c>
      <c r="AH189" s="78">
        <v>-5.044370174407959</v>
      </c>
      <c r="AI189" s="78">
        <v>-3.6542117595672607</v>
      </c>
      <c r="AJ189" s="78">
        <v>-2.73046875</v>
      </c>
      <c r="AK189" s="78">
        <v>-1.8337720632553101</v>
      </c>
      <c r="AL189" s="78">
        <v>-1.7959089279174805</v>
      </c>
      <c r="AM189" s="78">
        <v>-1.982653021812439</v>
      </c>
      <c r="AN189" s="78">
        <v>-1.7976571321487427</v>
      </c>
      <c r="AO189" s="78">
        <v>-2.5470352172851563</v>
      </c>
      <c r="AP189" s="78">
        <v>-2.1758315563201904</v>
      </c>
      <c r="AQ189" s="78">
        <v>-3.3152050971984863</v>
      </c>
      <c r="AR189" s="78">
        <v>-3.4915347099304199</v>
      </c>
      <c r="AS189" s="78">
        <v>-4.1662602424621582</v>
      </c>
      <c r="AT189" s="78">
        <v>-2.9351541996002197</v>
      </c>
      <c r="AU189" s="78">
        <v>-3.1716492176055908</v>
      </c>
      <c r="AV189" s="78">
        <v>-2.2098319530487061</v>
      </c>
      <c r="AW189" s="78">
        <v>-3.8013415336608887</v>
      </c>
      <c r="AX189" s="78">
        <v>-2.8920800685882568</v>
      </c>
      <c r="AY189" s="78">
        <v>-2.4130237102508545</v>
      </c>
      <c r="AZ189" s="78">
        <v>-2.831742525100708</v>
      </c>
      <c r="BA189" s="78">
        <v>-1.6430952548980713</v>
      </c>
      <c r="BB189" s="78">
        <v>-1.9876276254653931</v>
      </c>
      <c r="BC189" s="78">
        <v>-0.67735731601715088</v>
      </c>
      <c r="BD189" s="78">
        <v>-1.4725425243377686</v>
      </c>
      <c r="BE189" s="78">
        <v>-3.2888250350952148</v>
      </c>
      <c r="BF189" s="78">
        <v>-4.0337915420532227</v>
      </c>
      <c r="BG189" s="78">
        <v>-2.6719892024993896</v>
      </c>
      <c r="BH189" s="78">
        <v>-1.8301302194595337</v>
      </c>
      <c r="BI189" s="78">
        <v>-1.1398141384124756</v>
      </c>
      <c r="BJ189" s="78">
        <v>-1.2772036790847778</v>
      </c>
      <c r="BK189" s="78">
        <v>-1.5060590505599976</v>
      </c>
      <c r="BL189" s="78">
        <v>-1.3397448062896729</v>
      </c>
      <c r="BM189" s="78">
        <v>-1.9383002519607544</v>
      </c>
      <c r="BN189" s="78">
        <v>-1.516806960105896</v>
      </c>
      <c r="BO189" s="78">
        <v>-2.5734961032867432</v>
      </c>
      <c r="BP189" s="78">
        <v>-2.7815952301025391</v>
      </c>
      <c r="BQ189" s="78">
        <v>-3.3003733158111572</v>
      </c>
      <c r="BR189" s="78">
        <v>-2.0754849910736084</v>
      </c>
      <c r="BS189" s="78">
        <v>-2.2636017799377441</v>
      </c>
      <c r="BT189" s="78">
        <v>-1.3090060949325562</v>
      </c>
      <c r="BU189" s="78">
        <v>-2.9170248508453369</v>
      </c>
      <c r="BV189" s="78">
        <v>-1.8870986700057983</v>
      </c>
      <c r="BW189" s="78">
        <v>-1.4005458354949951</v>
      </c>
      <c r="BX189" s="78">
        <v>-1.7818732261657715</v>
      </c>
      <c r="BY189" s="78">
        <v>-0.75416982173919678</v>
      </c>
      <c r="BZ189" s="78">
        <v>-1.0762321949005127</v>
      </c>
      <c r="CA189" s="78">
        <v>0.17755988240242004</v>
      </c>
      <c r="CB189" s="78">
        <v>-0.57917243242263794</v>
      </c>
      <c r="CC189" s="78">
        <v>-2.5666017532348633</v>
      </c>
      <c r="CD189" s="78">
        <v>-3.3338677883148193</v>
      </c>
      <c r="CE189" s="78">
        <v>-1.9917047023773193</v>
      </c>
      <c r="CF189" s="78">
        <v>-1.2065584659576416</v>
      </c>
      <c r="CG189" s="78">
        <v>-0.65918093919754028</v>
      </c>
      <c r="CH189" s="78">
        <v>-0.91794997453689575</v>
      </c>
      <c r="CI189" s="78">
        <v>-1.175971508026123</v>
      </c>
      <c r="CJ189" s="78">
        <v>-1.0225962400436401</v>
      </c>
      <c r="CK189" s="78">
        <v>-1.5166921615600586</v>
      </c>
      <c r="CL189" s="78">
        <v>-1.060368537902832</v>
      </c>
      <c r="CM189" s="78">
        <v>-2.0597908496856689</v>
      </c>
      <c r="CN189" s="78">
        <v>-2.2898931503295898</v>
      </c>
      <c r="CO189" s="78">
        <v>-2.7006626129150391</v>
      </c>
      <c r="CP189" s="78">
        <v>-1.4800807237625122</v>
      </c>
      <c r="CQ189" s="78">
        <v>-1.6346909999847412</v>
      </c>
      <c r="CR189" s="78">
        <v>-0.68509674072265625</v>
      </c>
      <c r="CS189" s="78">
        <v>-2.3045496940612793</v>
      </c>
      <c r="CT189" s="78">
        <v>-1.191051721572876</v>
      </c>
      <c r="CU189" s="78">
        <v>-0.69930684566497803</v>
      </c>
      <c r="CV189" s="78">
        <v>-1.054736852645874</v>
      </c>
      <c r="CW189" s="78">
        <v>-0.1385028064250946</v>
      </c>
      <c r="CX189" s="78">
        <v>-0.44500249624252319</v>
      </c>
      <c r="CY189" s="78">
        <v>0.7696729302406311</v>
      </c>
      <c r="CZ189" s="78">
        <v>3.9572909474372864E-2</v>
      </c>
      <c r="DA189" s="78">
        <v>-1.8443784713745117</v>
      </c>
      <c r="DB189" s="78">
        <v>-2.633944034576416</v>
      </c>
      <c r="DC189" s="78">
        <v>-1.311420202255249</v>
      </c>
      <c r="DD189" s="78">
        <v>-0.58298677206039429</v>
      </c>
      <c r="DE189" s="78">
        <v>-0.17854776978492737</v>
      </c>
      <c r="DF189" s="78">
        <v>-0.55869626998901367</v>
      </c>
      <c r="DG189" s="78">
        <v>-0.84588396549224854</v>
      </c>
      <c r="DH189" s="78">
        <v>-0.70544761419296265</v>
      </c>
      <c r="DI189" s="78">
        <v>-1.0950840711593628</v>
      </c>
      <c r="DJ189" s="78">
        <v>-0.60393011569976807</v>
      </c>
      <c r="DK189" s="78">
        <v>-1.5460854768753052</v>
      </c>
      <c r="DL189" s="78">
        <v>-1.7981911897659302</v>
      </c>
      <c r="DM189" s="78">
        <v>-2.1009519100189209</v>
      </c>
      <c r="DN189" s="78">
        <v>-0.88467645645141602</v>
      </c>
      <c r="DO189" s="78">
        <v>-1.0057801008224487</v>
      </c>
      <c r="DP189" s="78">
        <v>-6.1187420040369034E-2</v>
      </c>
      <c r="DQ189" s="78">
        <v>-1.6920746564865112</v>
      </c>
      <c r="DR189" s="78">
        <v>-0.49500474333763123</v>
      </c>
      <c r="DS189" s="78">
        <v>1.9321686122566462E-3</v>
      </c>
      <c r="DT189" s="78">
        <v>-0.32760050892829895</v>
      </c>
      <c r="DU189" s="78">
        <v>0.47716420888900757</v>
      </c>
      <c r="DV189" s="78">
        <v>0.1862272173166275</v>
      </c>
      <c r="DW189" s="78">
        <v>1.3617860078811646</v>
      </c>
      <c r="DX189" s="78">
        <v>0.65831828117370605</v>
      </c>
      <c r="DY189" s="78">
        <v>-0.80160272121429443</v>
      </c>
      <c r="DZ189" s="78">
        <v>-1.6233651638031006</v>
      </c>
      <c r="EA189" s="78">
        <v>-0.32919752597808838</v>
      </c>
      <c r="EB189" s="78">
        <v>0.31735175848007202</v>
      </c>
      <c r="EC189" s="78">
        <v>0.51541018486022949</v>
      </c>
      <c r="ED189" s="78">
        <v>-3.9991017431020737E-2</v>
      </c>
      <c r="EE189" s="78">
        <v>-0.36928993463516235</v>
      </c>
      <c r="EF189" s="78">
        <v>-0.24753539264202118</v>
      </c>
      <c r="EG189" s="78">
        <v>-0.48634901642799377</v>
      </c>
      <c r="EH189" s="78">
        <v>5.5094458162784576E-2</v>
      </c>
      <c r="EI189" s="78">
        <v>-0.80437654256820679</v>
      </c>
      <c r="EJ189" s="78">
        <v>-1.0882515907287598</v>
      </c>
      <c r="EK189" s="78">
        <v>-1.2350649833679199</v>
      </c>
      <c r="EL189" s="78">
        <v>-2.5007300078868866E-2</v>
      </c>
      <c r="EM189" s="78">
        <v>-9.7732678055763245E-2</v>
      </c>
      <c r="EN189" s="78">
        <v>0.83963853120803833</v>
      </c>
      <c r="EO189" s="78">
        <v>-0.8077579140663147</v>
      </c>
      <c r="EP189" s="78">
        <v>0.50997656583786011</v>
      </c>
      <c r="EQ189" s="78">
        <v>1.0144098997116089</v>
      </c>
      <c r="ER189" s="78">
        <v>0.72226887941360474</v>
      </c>
      <c r="ES189" s="78">
        <v>1.3660895824432373</v>
      </c>
      <c r="ET189" s="78">
        <v>1.0976226329803467</v>
      </c>
      <c r="EU189" s="78">
        <v>2.2167031764984131</v>
      </c>
      <c r="EV189" s="78">
        <v>1.5516883134841919</v>
      </c>
      <c r="EW189" s="78">
        <v>69.546333312988281</v>
      </c>
      <c r="EX189" s="78">
        <v>68.205543518066406</v>
      </c>
      <c r="EY189" s="78">
        <v>66.432792663574219</v>
      </c>
      <c r="EZ189" s="78">
        <v>65.05340576171875</v>
      </c>
      <c r="FA189" s="78">
        <v>63.817630767822266</v>
      </c>
      <c r="FB189" s="78">
        <v>63.472068786621094</v>
      </c>
      <c r="FC189" s="78">
        <v>63.712375640869141</v>
      </c>
      <c r="FD189" s="78">
        <v>69.044914245605469</v>
      </c>
      <c r="FE189" s="78">
        <v>73.971641540527344</v>
      </c>
      <c r="FF189" s="78">
        <v>79.051284790039063</v>
      </c>
      <c r="FG189" s="78">
        <v>83.229568481445313</v>
      </c>
      <c r="FH189" s="78">
        <v>87.174339294433594</v>
      </c>
      <c r="FI189" s="78">
        <v>90.707527160644531</v>
      </c>
      <c r="FJ189" s="78">
        <v>93.243431091308594</v>
      </c>
      <c r="FK189" s="78">
        <v>95.222709655761719</v>
      </c>
      <c r="FL189" s="78">
        <v>95.957107543945313</v>
      </c>
      <c r="FM189" s="78">
        <v>95.270095825195313</v>
      </c>
      <c r="FN189" s="78">
        <v>93.258796691894531</v>
      </c>
      <c r="FO189" s="78">
        <v>90.810661315917969</v>
      </c>
      <c r="FP189" s="78">
        <v>87.131431579589844</v>
      </c>
      <c r="FQ189" s="78">
        <v>81.433929443359375</v>
      </c>
      <c r="FR189" s="78">
        <v>77.198654174804688</v>
      </c>
      <c r="FS189" s="78">
        <v>73.549537658691406</v>
      </c>
      <c r="FT189" s="78">
        <v>70.735244750976563</v>
      </c>
      <c r="FU189" s="78">
        <v>0.36061227321624756</v>
      </c>
      <c r="FV189" s="78">
        <v>0.7555888295173645</v>
      </c>
      <c r="FW189" s="78">
        <v>0.39818164706230164</v>
      </c>
      <c r="FX189" s="78">
        <v>0.61442047357559204</v>
      </c>
      <c r="FY189" s="78">
        <v>351</v>
      </c>
      <c r="FZ189" s="78">
        <v>1</v>
      </c>
    </row>
    <row r="190" spans="1:182" x14ac:dyDescent="0.2">
      <c r="A190" t="s">
        <v>186</v>
      </c>
      <c r="B190" t="s">
        <v>245</v>
      </c>
      <c r="C190" t="s">
        <v>2</v>
      </c>
      <c r="D190" t="s">
        <v>203</v>
      </c>
      <c r="E190" t="s">
        <v>207</v>
      </c>
      <c r="F190" t="s">
        <v>1</v>
      </c>
      <c r="G190" t="s">
        <v>200</v>
      </c>
      <c r="H190" s="78">
        <v>234</v>
      </c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78"/>
      <c r="CB190" s="78"/>
      <c r="CC190" s="78"/>
      <c r="CD190" s="78"/>
      <c r="CE190" s="78"/>
      <c r="CF190" s="78"/>
      <c r="CG190" s="78"/>
      <c r="CH190" s="78"/>
      <c r="CI190" s="78"/>
      <c r="CJ190" s="78"/>
      <c r="CK190" s="78"/>
      <c r="CL190" s="78"/>
      <c r="CM190" s="78"/>
      <c r="CN190" s="78"/>
      <c r="CO190" s="78"/>
      <c r="CP190" s="78"/>
      <c r="CQ190" s="78"/>
      <c r="CR190" s="78"/>
      <c r="CS190" s="78"/>
      <c r="CT190" s="78"/>
      <c r="CU190" s="78"/>
      <c r="CV190" s="78"/>
      <c r="CW190" s="78"/>
      <c r="CX190" s="78"/>
      <c r="CY190" s="78"/>
      <c r="CZ190" s="78"/>
      <c r="DA190" s="78"/>
      <c r="DB190" s="78"/>
      <c r="DC190" s="78"/>
      <c r="DD190" s="78"/>
      <c r="DE190" s="78"/>
      <c r="DF190" s="78"/>
      <c r="DG190" s="78"/>
      <c r="DH190" s="78"/>
      <c r="DI190" s="78"/>
      <c r="DJ190" s="78"/>
      <c r="DK190" s="78"/>
      <c r="DL190" s="78"/>
      <c r="DM190" s="78"/>
      <c r="DN190" s="78"/>
      <c r="DO190" s="78"/>
      <c r="DP190" s="78"/>
      <c r="DQ190" s="78"/>
      <c r="DR190" s="78"/>
      <c r="DS190" s="78"/>
      <c r="DT190" s="78"/>
      <c r="DU190" s="78"/>
      <c r="DV190" s="78"/>
      <c r="DW190" s="78"/>
      <c r="DX190" s="78"/>
      <c r="DY190" s="78"/>
      <c r="DZ190" s="78"/>
      <c r="EA190" s="78"/>
      <c r="EB190" s="78"/>
      <c r="EC190" s="78"/>
      <c r="ED190" s="78"/>
      <c r="EE190" s="78"/>
      <c r="EF190" s="78"/>
      <c r="EG190" s="78"/>
      <c r="EH190" s="78"/>
      <c r="EI190" s="78"/>
      <c r="EJ190" s="78"/>
      <c r="EK190" s="78"/>
      <c r="EL190" s="78"/>
      <c r="EM190" s="78"/>
      <c r="EN190" s="78"/>
      <c r="EO190" s="78"/>
      <c r="EP190" s="78"/>
      <c r="EQ190" s="78"/>
      <c r="ER190" s="78"/>
      <c r="ES190" s="78"/>
      <c r="ET190" s="78"/>
      <c r="EU190" s="78"/>
      <c r="EV190" s="78"/>
      <c r="EW190" s="78"/>
      <c r="EX190" s="78"/>
      <c r="EY190" s="78"/>
      <c r="EZ190" s="78"/>
      <c r="FA190" s="78"/>
      <c r="FB190" s="78"/>
      <c r="FC190" s="78"/>
      <c r="FD190" s="78"/>
      <c r="FE190" s="78"/>
      <c r="FF190" s="78"/>
      <c r="FG190" s="78"/>
      <c r="FH190" s="78"/>
      <c r="FI190" s="78"/>
      <c r="FJ190" s="78"/>
      <c r="FK190" s="78"/>
      <c r="FL190" s="78"/>
      <c r="FM190" s="78"/>
      <c r="FN190" s="78"/>
      <c r="FO190" s="78"/>
      <c r="FP190" s="78"/>
      <c r="FQ190" s="78"/>
      <c r="FR190" s="78"/>
      <c r="FS190" s="78"/>
      <c r="FT190" s="78"/>
      <c r="FU190" s="78"/>
      <c r="FV190" s="78"/>
      <c r="FW190" s="78"/>
      <c r="FX190" s="78">
        <v>1.7001286149024963E-2</v>
      </c>
      <c r="FY190" s="78">
        <v>25</v>
      </c>
      <c r="FZ190" s="78">
        <v>0</v>
      </c>
    </row>
    <row r="191" spans="1:182" x14ac:dyDescent="0.2">
      <c r="A191" t="s">
        <v>186</v>
      </c>
      <c r="B191" t="s">
        <v>245</v>
      </c>
      <c r="C191" t="s">
        <v>2</v>
      </c>
      <c r="D191" t="s">
        <v>203</v>
      </c>
      <c r="E191" t="s">
        <v>207</v>
      </c>
      <c r="F191" t="s">
        <v>1</v>
      </c>
      <c r="G191" t="s">
        <v>1</v>
      </c>
      <c r="H191" s="78">
        <v>6465</v>
      </c>
      <c r="I191" s="78">
        <v>6.0714302062988281</v>
      </c>
      <c r="J191" s="78">
        <v>5.1479673385620117</v>
      </c>
      <c r="K191" s="78">
        <v>5.7287402153015137</v>
      </c>
      <c r="L191" s="78">
        <v>5.3202300071716309</v>
      </c>
      <c r="M191" s="78">
        <v>4.9065876007080078</v>
      </c>
      <c r="N191" s="78">
        <v>3.9593794345855713</v>
      </c>
      <c r="O191" s="78">
        <v>3.7197511196136475</v>
      </c>
      <c r="P191" s="78">
        <v>4.429079532623291</v>
      </c>
      <c r="Q191" s="78">
        <v>4.9010238647460938</v>
      </c>
      <c r="R191" s="78">
        <v>5.9646797180175781</v>
      </c>
      <c r="S191" s="78">
        <v>5.6826620101928711</v>
      </c>
      <c r="T191" s="78">
        <v>6.5376391410827637</v>
      </c>
      <c r="U191" s="78">
        <v>7.7395200729370117</v>
      </c>
      <c r="V191" s="78">
        <v>9.5580978393554688</v>
      </c>
      <c r="W191" s="78">
        <v>10.35771369934082</v>
      </c>
      <c r="X191" s="78">
        <v>11.858421325683594</v>
      </c>
      <c r="Y191" s="78">
        <v>10.819846153259277</v>
      </c>
      <c r="Z191" s="78">
        <v>12.948736190795898</v>
      </c>
      <c r="AA191" s="78">
        <v>12.835298538208008</v>
      </c>
      <c r="AB191" s="78">
        <v>11.39201831817627</v>
      </c>
      <c r="AC191" s="78">
        <v>11.462804794311523</v>
      </c>
      <c r="AD191" s="78">
        <v>10.063314437866211</v>
      </c>
      <c r="AE191" s="78">
        <v>9.7614421844482422</v>
      </c>
      <c r="AF191" s="78">
        <v>7.5638875961303711</v>
      </c>
      <c r="AG191" s="78">
        <v>-4.4286627769470215</v>
      </c>
      <c r="AH191" s="78">
        <v>-5.1702256202697754</v>
      </c>
      <c r="AI191" s="78">
        <v>-3.7296450138092041</v>
      </c>
      <c r="AJ191" s="78">
        <v>-2.7763633728027344</v>
      </c>
      <c r="AK191" s="78">
        <v>-1.8589766025543213</v>
      </c>
      <c r="AL191" s="78">
        <v>-1.8307178020477295</v>
      </c>
      <c r="AM191" s="78">
        <v>-2.0271244049072266</v>
      </c>
      <c r="AN191" s="78">
        <v>-1.836356520652771</v>
      </c>
      <c r="AO191" s="78">
        <v>-2.6043877601623535</v>
      </c>
      <c r="AP191" s="78">
        <v>-2.2160797119140625</v>
      </c>
      <c r="AQ191" s="78">
        <v>-3.3930394649505615</v>
      </c>
      <c r="AR191" s="78">
        <v>-3.5779895782470703</v>
      </c>
      <c r="AS191" s="78">
        <v>-4.268242359161377</v>
      </c>
      <c r="AT191" s="78">
        <v>-2.9912943840026855</v>
      </c>
      <c r="AU191" s="78">
        <v>-3.2336270809173584</v>
      </c>
      <c r="AV191" s="78">
        <v>-2.2361438274383545</v>
      </c>
      <c r="AW191" s="78">
        <v>-3.8884596824645996</v>
      </c>
      <c r="AX191" s="78">
        <v>-2.9374599456787109</v>
      </c>
      <c r="AY191" s="78">
        <v>-2.43994140625</v>
      </c>
      <c r="AZ191" s="78">
        <v>-2.8720324039459229</v>
      </c>
      <c r="BA191" s="78">
        <v>-1.6488724946975708</v>
      </c>
      <c r="BB191" s="78">
        <v>-2.004929780960083</v>
      </c>
      <c r="BC191" s="78">
        <v>-0.64900672435760498</v>
      </c>
      <c r="BD191" s="78">
        <v>-1.471635103225708</v>
      </c>
      <c r="BE191" s="78">
        <v>-3.3854880332946777</v>
      </c>
      <c r="BF191" s="78">
        <v>-4.1592602729797363</v>
      </c>
      <c r="BG191" s="78">
        <v>-2.7470464706420898</v>
      </c>
      <c r="BH191" s="78">
        <v>-1.8756802082061768</v>
      </c>
      <c r="BI191" s="78">
        <v>-1.1647530794143677</v>
      </c>
      <c r="BJ191" s="78">
        <v>-1.3118139505386353</v>
      </c>
      <c r="BK191" s="78">
        <v>-1.5503480434417725</v>
      </c>
      <c r="BL191" s="78">
        <v>-1.3782690763473511</v>
      </c>
      <c r="BM191" s="78">
        <v>-1.9954196214675903</v>
      </c>
      <c r="BN191" s="78">
        <v>-1.5568028688430786</v>
      </c>
      <c r="BO191" s="78">
        <v>-2.6510465145111084</v>
      </c>
      <c r="BP191" s="78">
        <v>-2.8677783012390137</v>
      </c>
      <c r="BQ191" s="78">
        <v>-3.4020240306854248</v>
      </c>
      <c r="BR191" s="78">
        <v>-2.1312961578369141</v>
      </c>
      <c r="BS191" s="78">
        <v>-2.3252320289611816</v>
      </c>
      <c r="BT191" s="78">
        <v>-1.3349730968475342</v>
      </c>
      <c r="BU191" s="78">
        <v>-3.0038044452667236</v>
      </c>
      <c r="BV191" s="78">
        <v>-1.9320940971374512</v>
      </c>
      <c r="BW191" s="78">
        <v>-1.4270761013031006</v>
      </c>
      <c r="BX191" s="78">
        <v>-1.8217612504959106</v>
      </c>
      <c r="BY191" s="78">
        <v>-0.75960683822631836</v>
      </c>
      <c r="BZ191" s="78">
        <v>-1.0931855440139771</v>
      </c>
      <c r="CA191" s="78">
        <v>0.20623768866062164</v>
      </c>
      <c r="CB191" s="78">
        <v>-0.57792317867279053</v>
      </c>
      <c r="CC191" s="78">
        <v>-2.6629881858825684</v>
      </c>
      <c r="CD191" s="78">
        <v>-3.4590685367584229</v>
      </c>
      <c r="CE191" s="78">
        <v>-2.0665016174316406</v>
      </c>
      <c r="CF191" s="78">
        <v>-1.251869797706604</v>
      </c>
      <c r="CG191" s="78">
        <v>-0.68393594026565552</v>
      </c>
      <c r="CH191" s="78">
        <v>-0.95242279767990112</v>
      </c>
      <c r="CI191" s="78">
        <v>-1.2201341390609741</v>
      </c>
      <c r="CJ191" s="78">
        <v>-1.0609990358352661</v>
      </c>
      <c r="CK191" s="78">
        <v>-1.5736502408981323</v>
      </c>
      <c r="CL191" s="78">
        <v>-1.1001898050308228</v>
      </c>
      <c r="CM191" s="78">
        <v>-2.1371445655822754</v>
      </c>
      <c r="CN191" s="78">
        <v>-2.3758881092071533</v>
      </c>
      <c r="CO191" s="78">
        <v>-2.8020837306976318</v>
      </c>
      <c r="CP191" s="78">
        <v>-1.5356639623641968</v>
      </c>
      <c r="CQ191" s="78">
        <v>-1.6960804462432861</v>
      </c>
      <c r="CR191" s="78">
        <v>-0.71082496643066406</v>
      </c>
      <c r="CS191" s="78">
        <v>-2.3910949230194092</v>
      </c>
      <c r="CT191" s="78">
        <v>-1.2357807159423828</v>
      </c>
      <c r="CU191" s="78">
        <v>-0.72556871175765991</v>
      </c>
      <c r="CV191" s="78">
        <v>-1.0943466424942017</v>
      </c>
      <c r="CW191" s="78">
        <v>-0.14370416104793549</v>
      </c>
      <c r="CX191" s="78">
        <v>-0.46171420812606812</v>
      </c>
      <c r="CY191" s="78">
        <v>0.79857736825942993</v>
      </c>
      <c r="CZ191" s="78">
        <v>4.1059035807847977E-2</v>
      </c>
      <c r="DA191" s="78">
        <v>-1.9404884576797485</v>
      </c>
      <c r="DB191" s="78">
        <v>-2.7588768005371094</v>
      </c>
      <c r="DC191" s="78">
        <v>-1.3859567642211914</v>
      </c>
      <c r="DD191" s="78">
        <v>-0.62805938720703125</v>
      </c>
      <c r="DE191" s="78">
        <v>-0.20311880111694336</v>
      </c>
      <c r="DF191" s="78">
        <v>-0.59303158521652222</v>
      </c>
      <c r="DG191" s="78">
        <v>-0.88992023468017578</v>
      </c>
      <c r="DH191" s="78">
        <v>-0.74372905492782593</v>
      </c>
      <c r="DI191" s="78">
        <v>-1.1518808603286743</v>
      </c>
      <c r="DJ191" s="78">
        <v>-0.64357668161392212</v>
      </c>
      <c r="DK191" s="78">
        <v>-1.6232426166534424</v>
      </c>
      <c r="DL191" s="78">
        <v>-1.883997917175293</v>
      </c>
      <c r="DM191" s="78">
        <v>-2.2021434307098389</v>
      </c>
      <c r="DN191" s="78">
        <v>-0.94003182649612427</v>
      </c>
      <c r="DO191" s="78">
        <v>-1.0669288635253906</v>
      </c>
      <c r="DP191" s="78">
        <v>-8.6676843464374542E-2</v>
      </c>
      <c r="DQ191" s="78">
        <v>-1.7783854007720947</v>
      </c>
      <c r="DR191" s="78">
        <v>-0.53946733474731445</v>
      </c>
      <c r="DS191" s="78">
        <v>-2.4061296135187149E-2</v>
      </c>
      <c r="DT191" s="78">
        <v>-0.36693200469017029</v>
      </c>
      <c r="DU191" s="78">
        <v>0.47219851613044739</v>
      </c>
      <c r="DV191" s="78">
        <v>0.16975711286067963</v>
      </c>
      <c r="DW191" s="78">
        <v>1.3909170627593994</v>
      </c>
      <c r="DX191" s="78">
        <v>0.6600412130355835</v>
      </c>
      <c r="DY191" s="78">
        <v>-0.89731353521347046</v>
      </c>
      <c r="DZ191" s="78">
        <v>-1.7479112148284912</v>
      </c>
      <c r="EA191" s="78">
        <v>-0.40335813164710999</v>
      </c>
      <c r="EB191" s="78">
        <v>0.27262371778488159</v>
      </c>
      <c r="EC191" s="78">
        <v>0.49110478162765503</v>
      </c>
      <c r="ED191" s="78">
        <v>-7.4127800762653351E-2</v>
      </c>
      <c r="EE191" s="78">
        <v>-0.4131438136100769</v>
      </c>
      <c r="EF191" s="78">
        <v>-0.28564152121543884</v>
      </c>
      <c r="EG191" s="78">
        <v>-0.54291272163391113</v>
      </c>
      <c r="EH191" s="78">
        <v>1.5700140967965126E-2</v>
      </c>
      <c r="EI191" s="78">
        <v>-0.88124972581863403</v>
      </c>
      <c r="EJ191" s="78">
        <v>-1.1737866401672363</v>
      </c>
      <c r="EK191" s="78">
        <v>-1.3359252214431763</v>
      </c>
      <c r="EL191" s="78">
        <v>-8.003360778093338E-2</v>
      </c>
      <c r="EM191" s="78">
        <v>-0.15853384137153625</v>
      </c>
      <c r="EN191" s="78">
        <v>0.81449389457702637</v>
      </c>
      <c r="EO191" s="78">
        <v>-0.89373022317886353</v>
      </c>
      <c r="EP191" s="78">
        <v>0.46589863300323486</v>
      </c>
      <c r="EQ191" s="78">
        <v>0.98880398273468018</v>
      </c>
      <c r="ER191" s="78">
        <v>0.68333923816680908</v>
      </c>
      <c r="ES191" s="78">
        <v>1.3614641427993774</v>
      </c>
      <c r="ET191" s="78">
        <v>1.0815013647079468</v>
      </c>
      <c r="EU191" s="78">
        <v>2.2461614608764648</v>
      </c>
      <c r="EV191" s="78">
        <v>1.5537532567977905</v>
      </c>
      <c r="EW191" s="78">
        <v>69.756988525390625</v>
      </c>
      <c r="EX191" s="78">
        <v>68.384544372558594</v>
      </c>
      <c r="EY191" s="78">
        <v>66.643783569335938</v>
      </c>
      <c r="EZ191" s="78">
        <v>65.368141174316406</v>
      </c>
      <c r="FA191" s="78">
        <v>63.974704742431641</v>
      </c>
      <c r="FB191" s="78">
        <v>63.518985748291016</v>
      </c>
      <c r="FC191" s="78">
        <v>63.733871459960938</v>
      </c>
      <c r="FD191" s="78">
        <v>69.041748046875</v>
      </c>
      <c r="FE191" s="78">
        <v>73.941291809082031</v>
      </c>
      <c r="FF191" s="78">
        <v>79.016380310058594</v>
      </c>
      <c r="FG191" s="78">
        <v>83.22064208984375</v>
      </c>
      <c r="FH191" s="78">
        <v>87.166770935058594</v>
      </c>
      <c r="FI191" s="78">
        <v>90.709281921386719</v>
      </c>
      <c r="FJ191" s="78">
        <v>93.159561157226563</v>
      </c>
      <c r="FK191" s="78">
        <v>95.245643615722656</v>
      </c>
      <c r="FL191" s="78">
        <v>95.991104125976563</v>
      </c>
      <c r="FM191" s="78">
        <v>95.290428161621094</v>
      </c>
      <c r="FN191" s="78">
        <v>93.314445495605469</v>
      </c>
      <c r="FO191" s="78">
        <v>90.879104614257813</v>
      </c>
      <c r="FP191" s="78">
        <v>87.214332580566406</v>
      </c>
      <c r="FQ191" s="78">
        <v>81.512199401855469</v>
      </c>
      <c r="FR191" s="78">
        <v>77.234443664550781</v>
      </c>
      <c r="FS191" s="78">
        <v>73.545333862304688</v>
      </c>
      <c r="FT191" s="78">
        <v>71.00506591796875</v>
      </c>
      <c r="FU191" s="78">
        <v>0.36075028777122498</v>
      </c>
      <c r="FV191" s="78">
        <v>0.7558780312538147</v>
      </c>
      <c r="FW191" s="78">
        <v>0.39833405613899231</v>
      </c>
      <c r="FX191" s="78">
        <v>0.61465567350387573</v>
      </c>
      <c r="FY191" s="78">
        <v>376</v>
      </c>
      <c r="FZ191" s="78">
        <v>1</v>
      </c>
    </row>
    <row r="192" spans="1:182" x14ac:dyDescent="0.2">
      <c r="A192" t="s">
        <v>186</v>
      </c>
      <c r="B192" t="s">
        <v>245</v>
      </c>
      <c r="C192" t="s">
        <v>2</v>
      </c>
      <c r="D192" t="s">
        <v>203</v>
      </c>
      <c r="E192" t="s">
        <v>207</v>
      </c>
      <c r="F192" t="s">
        <v>178</v>
      </c>
      <c r="G192" t="s">
        <v>1</v>
      </c>
      <c r="H192" s="78">
        <v>4746</v>
      </c>
      <c r="I192" s="78">
        <v>3.8735666275024414</v>
      </c>
      <c r="J192" s="78">
        <v>3.1716346740722656</v>
      </c>
      <c r="K192" s="78">
        <v>3.5637645721435547</v>
      </c>
      <c r="L192" s="78">
        <v>3.2909336090087891</v>
      </c>
      <c r="M192" s="78">
        <v>2.9902009963989258</v>
      </c>
      <c r="N192" s="78">
        <v>2.6438534259796143</v>
      </c>
      <c r="O192" s="78">
        <v>2.6457748413085938</v>
      </c>
      <c r="P192" s="78">
        <v>3.1717946529388428</v>
      </c>
      <c r="Q192" s="78">
        <v>3.7032012939453125</v>
      </c>
      <c r="R192" s="78">
        <v>4.2565121650695801</v>
      </c>
      <c r="S192" s="78">
        <v>4.2854518890380859</v>
      </c>
      <c r="T192" s="78">
        <v>4.9259610176086426</v>
      </c>
      <c r="U192" s="78">
        <v>6.0044398307800293</v>
      </c>
      <c r="V192" s="78">
        <v>7.2026867866516113</v>
      </c>
      <c r="W192" s="78">
        <v>7.8948092460632324</v>
      </c>
      <c r="X192" s="78">
        <v>9.0860586166381836</v>
      </c>
      <c r="Y192" s="78">
        <v>8.2242259979248047</v>
      </c>
      <c r="Z192" s="78">
        <v>9.5944051742553711</v>
      </c>
      <c r="AA192" s="78">
        <v>9.6362628936767578</v>
      </c>
      <c r="AB192" s="78">
        <v>8.8149919509887695</v>
      </c>
      <c r="AC192" s="78">
        <v>8.6325569152832031</v>
      </c>
      <c r="AD192" s="78">
        <v>7.7050938606262207</v>
      </c>
      <c r="AE192" s="78">
        <v>7.2979130744934082</v>
      </c>
      <c r="AF192" s="78">
        <v>5.410733699798584</v>
      </c>
      <c r="AG192" s="78">
        <v>-3.6894547939300537</v>
      </c>
      <c r="AH192" s="78">
        <v>-4.2203068733215332</v>
      </c>
      <c r="AI192" s="78">
        <v>-3.1508469581604004</v>
      </c>
      <c r="AJ192" s="78">
        <v>-2.4166152477264404</v>
      </c>
      <c r="AK192" s="78">
        <v>-1.6564010381698608</v>
      </c>
      <c r="AL192" s="78">
        <v>-1.5619864463806152</v>
      </c>
      <c r="AM192" s="78">
        <v>-1.6884678602218628</v>
      </c>
      <c r="AN192" s="78">
        <v>-1.5405707359313965</v>
      </c>
      <c r="AO192" s="78">
        <v>-2.1677877902984619</v>
      </c>
      <c r="AP192" s="78">
        <v>-1.9038681983947754</v>
      </c>
      <c r="AQ192" s="78">
        <v>-2.8026394844055176</v>
      </c>
      <c r="AR192" s="78">
        <v>-2.925058126449585</v>
      </c>
      <c r="AS192" s="78">
        <v>-3.4973316192626953</v>
      </c>
      <c r="AT192" s="78">
        <v>-2.5573017597198486</v>
      </c>
      <c r="AU192" s="78">
        <v>-2.7555363178253174</v>
      </c>
      <c r="AV192" s="78">
        <v>-2.0202414989471436</v>
      </c>
      <c r="AW192" s="78">
        <v>-3.2262778282165527</v>
      </c>
      <c r="AX192" s="78">
        <v>-2.5788652896881104</v>
      </c>
      <c r="AY192" s="78">
        <v>-2.2167849540710449</v>
      </c>
      <c r="AZ192" s="78">
        <v>-2.54970383644104</v>
      </c>
      <c r="BA192" s="78">
        <v>-1.5841190814971924</v>
      </c>
      <c r="BB192" s="78">
        <v>-1.8549487590789795</v>
      </c>
      <c r="BC192" s="78">
        <v>-0.83581513166427612</v>
      </c>
      <c r="BD192" s="78">
        <v>-1.455876350402832</v>
      </c>
      <c r="BE192" s="78">
        <v>-2.6646761894226074</v>
      </c>
      <c r="BF192" s="78">
        <v>-3.2271692752838135</v>
      </c>
      <c r="BG192" s="78">
        <v>-2.1855762004852295</v>
      </c>
      <c r="BH192" s="78">
        <v>-1.5318156480789185</v>
      </c>
      <c r="BI192" s="78">
        <v>-0.97442001104354858</v>
      </c>
      <c r="BJ192" s="78">
        <v>-1.0522333383560181</v>
      </c>
      <c r="BK192" s="78">
        <v>-1.2200993299484253</v>
      </c>
      <c r="BL192" s="78">
        <v>-1.0905615091323853</v>
      </c>
      <c r="BM192" s="78">
        <v>-1.5695587396621704</v>
      </c>
      <c r="BN192" s="78">
        <v>-1.2562175989151001</v>
      </c>
      <c r="BO192" s="78">
        <v>-2.0737316608428955</v>
      </c>
      <c r="BP192" s="78">
        <v>-2.2273712158203125</v>
      </c>
      <c r="BQ192" s="78">
        <v>-2.6463887691497803</v>
      </c>
      <c r="BR192" s="78">
        <v>-1.7124695777893066</v>
      </c>
      <c r="BS192" s="78">
        <v>-1.8631607294082642</v>
      </c>
      <c r="BT192" s="78">
        <v>-1.134962797164917</v>
      </c>
      <c r="BU192" s="78">
        <v>-2.3572232723236084</v>
      </c>
      <c r="BV192" s="78">
        <v>-1.5912289619445801</v>
      </c>
      <c r="BW192" s="78">
        <v>-1.2217812538146973</v>
      </c>
      <c r="BX192" s="78">
        <v>-1.5179541110992432</v>
      </c>
      <c r="BY192" s="78">
        <v>-0.71053552627563477</v>
      </c>
      <c r="BZ192" s="78">
        <v>-0.95928293466567993</v>
      </c>
      <c r="CA192" s="78">
        <v>4.3471497483551502E-3</v>
      </c>
      <c r="CB192" s="78">
        <v>-0.57792484760284424</v>
      </c>
      <c r="CC192" s="78">
        <v>-1.9549176692962646</v>
      </c>
      <c r="CD192" s="78">
        <v>-2.539325475692749</v>
      </c>
      <c r="CE192" s="78">
        <v>-1.5170327425003052</v>
      </c>
      <c r="CF192" s="78">
        <v>-0.91900604963302612</v>
      </c>
      <c r="CG192" s="78">
        <v>-0.50208199024200439</v>
      </c>
      <c r="CH192" s="78">
        <v>-0.699180006980896</v>
      </c>
      <c r="CI192" s="78">
        <v>-0.89570873975753784</v>
      </c>
      <c r="CJ192" s="78">
        <v>-0.77888649702072144</v>
      </c>
      <c r="CK192" s="78">
        <v>-1.1552271842956543</v>
      </c>
      <c r="CL192" s="78">
        <v>-0.80765676498413086</v>
      </c>
      <c r="CM192" s="78">
        <v>-1.568892240524292</v>
      </c>
      <c r="CN192" s="78">
        <v>-1.7441555261611938</v>
      </c>
      <c r="CO192" s="78">
        <v>-2.0570285320281982</v>
      </c>
      <c r="CP192" s="78">
        <v>-1.1273412704467773</v>
      </c>
      <c r="CQ192" s="78">
        <v>-1.2451040744781494</v>
      </c>
      <c r="CR192" s="78">
        <v>-0.52182137966156006</v>
      </c>
      <c r="CS192" s="78">
        <v>-1.7553188800811768</v>
      </c>
      <c r="CT192" s="78">
        <v>-0.90719491243362427</v>
      </c>
      <c r="CU192" s="78">
        <v>-0.53264486789703369</v>
      </c>
      <c r="CV192" s="78">
        <v>-0.8033672571182251</v>
      </c>
      <c r="CW192" s="78">
        <v>-0.10549419373273849</v>
      </c>
      <c r="CX192" s="78">
        <v>-0.33894750475883484</v>
      </c>
      <c r="CY192" s="78">
        <v>0.58624100685119629</v>
      </c>
      <c r="CZ192" s="78">
        <v>3.0141713097691536E-2</v>
      </c>
      <c r="DA192" s="78">
        <v>-1.2451591491699219</v>
      </c>
      <c r="DB192" s="78">
        <v>-1.851481556892395</v>
      </c>
      <c r="DC192" s="78">
        <v>-0.84848922491073608</v>
      </c>
      <c r="DD192" s="78">
        <v>-0.30619648098945618</v>
      </c>
      <c r="DE192" s="78">
        <v>-2.9743995517492294E-2</v>
      </c>
      <c r="DF192" s="78">
        <v>-0.34612661600112915</v>
      </c>
      <c r="DG192" s="78">
        <v>-0.57131808996200562</v>
      </c>
      <c r="DH192" s="78">
        <v>-0.46721151471138</v>
      </c>
      <c r="DI192" s="78">
        <v>-0.74089556932449341</v>
      </c>
      <c r="DJ192" s="78">
        <v>-0.35909596085548401</v>
      </c>
      <c r="DK192" s="78">
        <v>-1.0640528202056885</v>
      </c>
      <c r="DL192" s="78">
        <v>-1.2609397172927856</v>
      </c>
      <c r="DM192" s="78">
        <v>-1.4676681756973267</v>
      </c>
      <c r="DN192" s="78">
        <v>-0.54221302270889282</v>
      </c>
      <c r="DO192" s="78">
        <v>-0.62704747915267944</v>
      </c>
      <c r="DP192" s="78">
        <v>9.13199782371521E-2</v>
      </c>
      <c r="DQ192" s="78">
        <v>-1.1534143686294556</v>
      </c>
      <c r="DR192" s="78">
        <v>-0.22316090762615204</v>
      </c>
      <c r="DS192" s="78">
        <v>0.15649156272411346</v>
      </c>
      <c r="DT192" s="78">
        <v>-8.8780462741851807E-2</v>
      </c>
      <c r="DU192" s="78">
        <v>0.49954712390899658</v>
      </c>
      <c r="DV192" s="78">
        <v>0.28138789534568787</v>
      </c>
      <c r="DW192" s="78">
        <v>1.1681348085403442</v>
      </c>
      <c r="DX192" s="78">
        <v>0.63820827007293701</v>
      </c>
      <c r="DY192" s="78">
        <v>-0.22038047015666962</v>
      </c>
      <c r="DZ192" s="78">
        <v>-0.85834419727325439</v>
      </c>
      <c r="EA192" s="78">
        <v>0.11678145080804825</v>
      </c>
      <c r="EB192" s="78">
        <v>0.57860320806503296</v>
      </c>
      <c r="EC192" s="78">
        <v>0.65223705768585205</v>
      </c>
      <c r="ED192" s="78">
        <v>0.16362638771533966</v>
      </c>
      <c r="EE192" s="78">
        <v>-0.10294957458972931</v>
      </c>
      <c r="EF192" s="78">
        <v>-1.7202306538820267E-2</v>
      </c>
      <c r="EG192" s="78">
        <v>-0.14266659319400787</v>
      </c>
      <c r="EH192" s="78">
        <v>0.2885546088218689</v>
      </c>
      <c r="EI192" s="78">
        <v>-0.33514496684074402</v>
      </c>
      <c r="EJ192" s="78">
        <v>-0.56325292587280273</v>
      </c>
      <c r="EK192" s="78">
        <v>-0.61672544479370117</v>
      </c>
      <c r="EL192" s="78">
        <v>0.30261924862861633</v>
      </c>
      <c r="EM192" s="78">
        <v>0.26532810926437378</v>
      </c>
      <c r="EN192" s="78">
        <v>0.97659873962402344</v>
      </c>
      <c r="EO192" s="78">
        <v>-0.28435999155044556</v>
      </c>
      <c r="EP192" s="78">
        <v>0.76447552442550659</v>
      </c>
      <c r="EQ192" s="78">
        <v>1.151495099067688</v>
      </c>
      <c r="ER192" s="78">
        <v>0.94296938180923462</v>
      </c>
      <c r="ES192" s="78">
        <v>1.3731306791305542</v>
      </c>
      <c r="ET192" s="78">
        <v>1.177053689956665</v>
      </c>
      <c r="EU192" s="78">
        <v>2.0082972049713135</v>
      </c>
      <c r="EV192" s="78">
        <v>1.5161597728729248</v>
      </c>
      <c r="EW192" s="78">
        <v>70.612091064453125</v>
      </c>
      <c r="EX192" s="78">
        <v>69.458137512207031</v>
      </c>
      <c r="EY192" s="78">
        <v>68.107307434082031</v>
      </c>
      <c r="EZ192" s="78">
        <v>66.61859130859375</v>
      </c>
      <c r="FA192" s="78">
        <v>65.166900634765625</v>
      </c>
      <c r="FB192" s="78">
        <v>64.684974670410156</v>
      </c>
      <c r="FC192" s="78">
        <v>64.779159545898438</v>
      </c>
      <c r="FD192" s="78">
        <v>70.016624450683594</v>
      </c>
      <c r="FE192" s="78">
        <v>74.577285766601563</v>
      </c>
      <c r="FF192" s="78">
        <v>79.780815124511719</v>
      </c>
      <c r="FG192" s="78">
        <v>83.290809631347656</v>
      </c>
      <c r="FH192" s="78">
        <v>87.08551025390625</v>
      </c>
      <c r="FI192" s="78">
        <v>90.499359130859375</v>
      </c>
      <c r="FJ192" s="78">
        <v>93.10687255859375</v>
      </c>
      <c r="FK192" s="78">
        <v>95.244926452636719</v>
      </c>
      <c r="FL192" s="78">
        <v>95.704696655273438</v>
      </c>
      <c r="FM192" s="78">
        <v>94.761032104492188</v>
      </c>
      <c r="FN192" s="78">
        <v>92.29241943359375</v>
      </c>
      <c r="FO192" s="78">
        <v>89.537750244140625</v>
      </c>
      <c r="FP192" s="78">
        <v>86.515426635742188</v>
      </c>
      <c r="FQ192" s="78">
        <v>81.106025695800781</v>
      </c>
      <c r="FR192" s="78">
        <v>77.21026611328125</v>
      </c>
      <c r="FS192" s="78">
        <v>73.276939392089844</v>
      </c>
      <c r="FT192" s="78">
        <v>70.635482788085938</v>
      </c>
      <c r="FU192" s="78">
        <v>0.35438850522041321</v>
      </c>
      <c r="FV192" s="78">
        <v>0.74254822731018066</v>
      </c>
      <c r="FW192" s="78">
        <v>0.39130949974060059</v>
      </c>
      <c r="FX192" s="78">
        <v>0.60381633043289185</v>
      </c>
      <c r="FY192" s="78">
        <v>291</v>
      </c>
      <c r="FZ192" s="78">
        <v>1</v>
      </c>
    </row>
    <row r="193" spans="1:182" x14ac:dyDescent="0.2">
      <c r="A193" t="s">
        <v>186</v>
      </c>
      <c r="B193" t="s">
        <v>245</v>
      </c>
      <c r="C193" t="s">
        <v>2</v>
      </c>
      <c r="D193" t="s">
        <v>203</v>
      </c>
      <c r="E193" t="s">
        <v>207</v>
      </c>
      <c r="F193" t="s">
        <v>179</v>
      </c>
      <c r="G193" t="s">
        <v>1</v>
      </c>
      <c r="H193" s="78">
        <v>107</v>
      </c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78"/>
      <c r="CM193" s="78"/>
      <c r="CN193" s="78"/>
      <c r="CO193" s="78"/>
      <c r="CP193" s="78"/>
      <c r="CQ193" s="78"/>
      <c r="CR193" s="78"/>
      <c r="CS193" s="78"/>
      <c r="CT193" s="78"/>
      <c r="CU193" s="78"/>
      <c r="CV193" s="78"/>
      <c r="CW193" s="78"/>
      <c r="CX193" s="78"/>
      <c r="CY193" s="78"/>
      <c r="CZ193" s="78"/>
      <c r="DA193" s="78"/>
      <c r="DB193" s="78"/>
      <c r="DC193" s="78"/>
      <c r="DD193" s="78"/>
      <c r="DE193" s="78"/>
      <c r="DF193" s="78"/>
      <c r="DG193" s="78"/>
      <c r="DH193" s="78"/>
      <c r="DI193" s="78"/>
      <c r="DJ193" s="78"/>
      <c r="DK193" s="78"/>
      <c r="DL193" s="78"/>
      <c r="DM193" s="78"/>
      <c r="DN193" s="78"/>
      <c r="DO193" s="78"/>
      <c r="DP193" s="78"/>
      <c r="DQ193" s="78"/>
      <c r="DR193" s="78"/>
      <c r="DS193" s="78"/>
      <c r="DT193" s="78"/>
      <c r="DU193" s="78"/>
      <c r="DV193" s="78"/>
      <c r="DW193" s="78"/>
      <c r="DX193" s="78"/>
      <c r="DY193" s="78"/>
      <c r="DZ193" s="78"/>
      <c r="EA193" s="78"/>
      <c r="EB193" s="78"/>
      <c r="EC193" s="78"/>
      <c r="ED193" s="78"/>
      <c r="EE193" s="78"/>
      <c r="EF193" s="78"/>
      <c r="EG193" s="78"/>
      <c r="EH193" s="78"/>
      <c r="EI193" s="78"/>
      <c r="EJ193" s="78"/>
      <c r="EK193" s="78"/>
      <c r="EL193" s="78"/>
      <c r="EM193" s="78"/>
      <c r="EN193" s="78"/>
      <c r="EO193" s="78"/>
      <c r="EP193" s="78"/>
      <c r="EQ193" s="78"/>
      <c r="ER193" s="78"/>
      <c r="ES193" s="78"/>
      <c r="ET193" s="78"/>
      <c r="EU193" s="78"/>
      <c r="EV193" s="78"/>
      <c r="EW193" s="78"/>
      <c r="EX193" s="78"/>
      <c r="EY193" s="78"/>
      <c r="EZ193" s="78"/>
      <c r="FA193" s="78"/>
      <c r="FB193" s="78"/>
      <c r="FC193" s="78"/>
      <c r="FD193" s="78"/>
      <c r="FE193" s="78"/>
      <c r="FF193" s="78"/>
      <c r="FG193" s="78"/>
      <c r="FH193" s="78"/>
      <c r="FI193" s="78"/>
      <c r="FJ193" s="78"/>
      <c r="FK193" s="78"/>
      <c r="FL193" s="78"/>
      <c r="FM193" s="78"/>
      <c r="FN193" s="78"/>
      <c r="FO193" s="78"/>
      <c r="FP193" s="78"/>
      <c r="FQ193" s="78"/>
      <c r="FR193" s="78"/>
      <c r="FS193" s="78"/>
      <c r="FT193" s="78"/>
      <c r="FU193" s="78"/>
      <c r="FV193" s="78"/>
      <c r="FW193" s="78"/>
      <c r="FX193" s="78">
        <v>1.2160367332398891E-2</v>
      </c>
      <c r="FY193" s="78">
        <v>8</v>
      </c>
      <c r="FZ193" s="78">
        <v>0</v>
      </c>
    </row>
    <row r="194" spans="1:182" x14ac:dyDescent="0.2">
      <c r="A194" t="s">
        <v>186</v>
      </c>
      <c r="B194" t="s">
        <v>245</v>
      </c>
      <c r="C194" t="s">
        <v>2</v>
      </c>
      <c r="D194" t="s">
        <v>203</v>
      </c>
      <c r="E194" t="s">
        <v>207</v>
      </c>
      <c r="F194" t="s">
        <v>180</v>
      </c>
      <c r="G194" t="s">
        <v>1</v>
      </c>
      <c r="H194" s="78">
        <v>64</v>
      </c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78"/>
      <c r="CM194" s="78"/>
      <c r="CN194" s="78"/>
      <c r="CO194" s="78"/>
      <c r="CP194" s="78"/>
      <c r="CQ194" s="78"/>
      <c r="CR194" s="78"/>
      <c r="CS194" s="78"/>
      <c r="CT194" s="78"/>
      <c r="CU194" s="78"/>
      <c r="CV194" s="78"/>
      <c r="CW194" s="78"/>
      <c r="CX194" s="78"/>
      <c r="CY194" s="78"/>
      <c r="CZ194" s="78"/>
      <c r="DA194" s="78"/>
      <c r="DB194" s="78"/>
      <c r="DC194" s="78"/>
      <c r="DD194" s="78"/>
      <c r="DE194" s="78"/>
      <c r="DF194" s="78"/>
      <c r="DG194" s="78"/>
      <c r="DH194" s="78"/>
      <c r="DI194" s="78"/>
      <c r="DJ194" s="78"/>
      <c r="DK194" s="78"/>
      <c r="DL194" s="78"/>
      <c r="DM194" s="78"/>
      <c r="DN194" s="78"/>
      <c r="DO194" s="78"/>
      <c r="DP194" s="78"/>
      <c r="DQ194" s="78"/>
      <c r="DR194" s="78"/>
      <c r="DS194" s="78"/>
      <c r="DT194" s="78"/>
      <c r="DU194" s="78"/>
      <c r="DV194" s="78"/>
      <c r="DW194" s="78"/>
      <c r="DX194" s="78"/>
      <c r="DY194" s="78"/>
      <c r="DZ194" s="78"/>
      <c r="EA194" s="78"/>
      <c r="EB194" s="78"/>
      <c r="EC194" s="78"/>
      <c r="ED194" s="78"/>
      <c r="EE194" s="78"/>
      <c r="EF194" s="78"/>
      <c r="EG194" s="78"/>
      <c r="EH194" s="78"/>
      <c r="EI194" s="78"/>
      <c r="EJ194" s="78"/>
      <c r="EK194" s="78"/>
      <c r="EL194" s="78"/>
      <c r="EM194" s="78"/>
      <c r="EN194" s="78"/>
      <c r="EO194" s="78"/>
      <c r="EP194" s="78"/>
      <c r="EQ194" s="78"/>
      <c r="ER194" s="78"/>
      <c r="ES194" s="78"/>
      <c r="ET194" s="78"/>
      <c r="EU194" s="78"/>
      <c r="EV194" s="78"/>
      <c r="EW194" s="78"/>
      <c r="EX194" s="78"/>
      <c r="EY194" s="78"/>
      <c r="EZ194" s="78"/>
      <c r="FA194" s="78"/>
      <c r="FB194" s="78"/>
      <c r="FC194" s="78"/>
      <c r="FD194" s="78"/>
      <c r="FE194" s="78"/>
      <c r="FF194" s="78"/>
      <c r="FG194" s="78"/>
      <c r="FH194" s="78"/>
      <c r="FI194" s="78"/>
      <c r="FJ194" s="78"/>
      <c r="FK194" s="78"/>
      <c r="FL194" s="78"/>
      <c r="FM194" s="78"/>
      <c r="FN194" s="78"/>
      <c r="FO194" s="78"/>
      <c r="FP194" s="78"/>
      <c r="FQ194" s="78"/>
      <c r="FR194" s="78"/>
      <c r="FS194" s="78"/>
      <c r="FT194" s="78"/>
      <c r="FU194" s="78"/>
      <c r="FV194" s="78"/>
      <c r="FW194" s="78"/>
      <c r="FX194" s="78">
        <v>7.3796669021248817E-3</v>
      </c>
      <c r="FY194" s="78">
        <v>3</v>
      </c>
      <c r="FZ194" s="78">
        <v>0</v>
      </c>
    </row>
    <row r="195" spans="1:182" x14ac:dyDescent="0.2">
      <c r="A195" t="s">
        <v>186</v>
      </c>
      <c r="B195" t="s">
        <v>245</v>
      </c>
      <c r="C195" t="s">
        <v>2</v>
      </c>
      <c r="D195" t="s">
        <v>203</v>
      </c>
      <c r="E195" t="s">
        <v>207</v>
      </c>
      <c r="F195" t="s">
        <v>181</v>
      </c>
      <c r="G195" t="s">
        <v>1</v>
      </c>
      <c r="H195" s="78">
        <v>21</v>
      </c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  <c r="CC195" s="78"/>
      <c r="CD195" s="78"/>
      <c r="CE195" s="78"/>
      <c r="CF195" s="78"/>
      <c r="CG195" s="78"/>
      <c r="CH195" s="78"/>
      <c r="CI195" s="78"/>
      <c r="CJ195" s="78"/>
      <c r="CK195" s="78"/>
      <c r="CL195" s="78"/>
      <c r="CM195" s="78"/>
      <c r="CN195" s="78"/>
      <c r="CO195" s="78"/>
      <c r="CP195" s="78"/>
      <c r="CQ195" s="78"/>
      <c r="CR195" s="78"/>
      <c r="CS195" s="78"/>
      <c r="CT195" s="78"/>
      <c r="CU195" s="78"/>
      <c r="CV195" s="78"/>
      <c r="CW195" s="78"/>
      <c r="CX195" s="78"/>
      <c r="CY195" s="78"/>
      <c r="CZ195" s="78"/>
      <c r="DA195" s="78"/>
      <c r="DB195" s="78"/>
      <c r="DC195" s="78"/>
      <c r="DD195" s="78"/>
      <c r="DE195" s="78"/>
      <c r="DF195" s="78"/>
      <c r="DG195" s="78"/>
      <c r="DH195" s="78"/>
      <c r="DI195" s="78"/>
      <c r="DJ195" s="78"/>
      <c r="DK195" s="78"/>
      <c r="DL195" s="78"/>
      <c r="DM195" s="78"/>
      <c r="DN195" s="78"/>
      <c r="DO195" s="78"/>
      <c r="DP195" s="78"/>
      <c r="DQ195" s="78"/>
      <c r="DR195" s="78"/>
      <c r="DS195" s="78"/>
      <c r="DT195" s="78"/>
      <c r="DU195" s="78"/>
      <c r="DV195" s="78"/>
      <c r="DW195" s="78"/>
      <c r="DX195" s="78"/>
      <c r="DY195" s="78"/>
      <c r="DZ195" s="78"/>
      <c r="EA195" s="78"/>
      <c r="EB195" s="78"/>
      <c r="EC195" s="78"/>
      <c r="ED195" s="78"/>
      <c r="EE195" s="78"/>
      <c r="EF195" s="78"/>
      <c r="EG195" s="78"/>
      <c r="EH195" s="78"/>
      <c r="EI195" s="78"/>
      <c r="EJ195" s="78"/>
      <c r="EK195" s="78"/>
      <c r="EL195" s="78"/>
      <c r="EM195" s="78"/>
      <c r="EN195" s="78"/>
      <c r="EO195" s="78"/>
      <c r="EP195" s="78"/>
      <c r="EQ195" s="78"/>
      <c r="ER195" s="78"/>
      <c r="ES195" s="78"/>
      <c r="ET195" s="78"/>
      <c r="EU195" s="78"/>
      <c r="EV195" s="78"/>
      <c r="EW195" s="78"/>
      <c r="EX195" s="78"/>
      <c r="EY195" s="78"/>
      <c r="EZ195" s="78"/>
      <c r="FA195" s="78"/>
      <c r="FB195" s="78"/>
      <c r="FC195" s="78"/>
      <c r="FD195" s="78"/>
      <c r="FE195" s="78"/>
      <c r="FF195" s="78"/>
      <c r="FG195" s="78"/>
      <c r="FH195" s="78"/>
      <c r="FI195" s="78"/>
      <c r="FJ195" s="78"/>
      <c r="FK195" s="78"/>
      <c r="FL195" s="78"/>
      <c r="FM195" s="78"/>
      <c r="FN195" s="78"/>
      <c r="FO195" s="78"/>
      <c r="FP195" s="78"/>
      <c r="FQ195" s="78"/>
      <c r="FR195" s="78"/>
      <c r="FS195" s="78"/>
      <c r="FT195" s="78"/>
      <c r="FU195" s="78"/>
      <c r="FV195" s="78"/>
      <c r="FW195" s="78"/>
      <c r="FX195" s="78">
        <v>2.1075701806694269E-3</v>
      </c>
      <c r="FY195" s="78">
        <v>0</v>
      </c>
      <c r="FZ195" s="78">
        <v>0</v>
      </c>
    </row>
    <row r="196" spans="1:182" x14ac:dyDescent="0.2">
      <c r="A196" t="s">
        <v>186</v>
      </c>
      <c r="B196" t="s">
        <v>245</v>
      </c>
      <c r="C196" t="s">
        <v>2</v>
      </c>
      <c r="D196" t="s">
        <v>203</v>
      </c>
      <c r="E196" t="s">
        <v>207</v>
      </c>
      <c r="F196" t="s">
        <v>182</v>
      </c>
      <c r="G196" t="s">
        <v>1</v>
      </c>
      <c r="H196" s="78">
        <v>656</v>
      </c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78"/>
      <c r="CB196" s="78"/>
      <c r="CC196" s="78"/>
      <c r="CD196" s="78"/>
      <c r="CE196" s="78"/>
      <c r="CF196" s="78"/>
      <c r="CG196" s="78"/>
      <c r="CH196" s="78"/>
      <c r="CI196" s="78"/>
      <c r="CJ196" s="78"/>
      <c r="CK196" s="78"/>
      <c r="CL196" s="78"/>
      <c r="CM196" s="78"/>
      <c r="CN196" s="78"/>
      <c r="CO196" s="78"/>
      <c r="CP196" s="78"/>
      <c r="CQ196" s="78"/>
      <c r="CR196" s="78"/>
      <c r="CS196" s="78"/>
      <c r="CT196" s="78"/>
      <c r="CU196" s="78"/>
      <c r="CV196" s="78"/>
      <c r="CW196" s="78"/>
      <c r="CX196" s="78"/>
      <c r="CY196" s="78"/>
      <c r="CZ196" s="78"/>
      <c r="DA196" s="78"/>
      <c r="DB196" s="78"/>
      <c r="DC196" s="78"/>
      <c r="DD196" s="78"/>
      <c r="DE196" s="78"/>
      <c r="DF196" s="78"/>
      <c r="DG196" s="78"/>
      <c r="DH196" s="78"/>
      <c r="DI196" s="78"/>
      <c r="DJ196" s="78"/>
      <c r="DK196" s="78"/>
      <c r="DL196" s="78"/>
      <c r="DM196" s="78"/>
      <c r="DN196" s="78"/>
      <c r="DO196" s="78"/>
      <c r="DP196" s="78"/>
      <c r="DQ196" s="78"/>
      <c r="DR196" s="78"/>
      <c r="DS196" s="78"/>
      <c r="DT196" s="78"/>
      <c r="DU196" s="78"/>
      <c r="DV196" s="78"/>
      <c r="DW196" s="78"/>
      <c r="DX196" s="78"/>
      <c r="DY196" s="78"/>
      <c r="DZ196" s="78"/>
      <c r="EA196" s="78"/>
      <c r="EB196" s="78"/>
      <c r="EC196" s="78"/>
      <c r="ED196" s="78"/>
      <c r="EE196" s="78"/>
      <c r="EF196" s="78"/>
      <c r="EG196" s="78"/>
      <c r="EH196" s="78"/>
      <c r="EI196" s="78"/>
      <c r="EJ196" s="78"/>
      <c r="EK196" s="78"/>
      <c r="EL196" s="78"/>
      <c r="EM196" s="78"/>
      <c r="EN196" s="78"/>
      <c r="EO196" s="78"/>
      <c r="EP196" s="78"/>
      <c r="EQ196" s="78"/>
      <c r="ER196" s="78"/>
      <c r="ES196" s="78"/>
      <c r="ET196" s="78"/>
      <c r="EU196" s="78"/>
      <c r="EV196" s="78"/>
      <c r="EW196" s="78"/>
      <c r="EX196" s="78"/>
      <c r="EY196" s="78"/>
      <c r="EZ196" s="78"/>
      <c r="FA196" s="78"/>
      <c r="FB196" s="78"/>
      <c r="FC196" s="78"/>
      <c r="FD196" s="78"/>
      <c r="FE196" s="78"/>
      <c r="FF196" s="78"/>
      <c r="FG196" s="78"/>
      <c r="FH196" s="78"/>
      <c r="FI196" s="78"/>
      <c r="FJ196" s="78"/>
      <c r="FK196" s="78"/>
      <c r="FL196" s="78"/>
      <c r="FM196" s="78"/>
      <c r="FN196" s="78"/>
      <c r="FO196" s="78"/>
      <c r="FP196" s="78"/>
      <c r="FQ196" s="78"/>
      <c r="FR196" s="78"/>
      <c r="FS196" s="78"/>
      <c r="FT196" s="78"/>
      <c r="FU196" s="78"/>
      <c r="FV196" s="78"/>
      <c r="FW196" s="78"/>
      <c r="FX196" s="78">
        <v>8.2007333636283875E-2</v>
      </c>
      <c r="FY196" s="78">
        <v>41</v>
      </c>
      <c r="FZ196" s="78">
        <v>0</v>
      </c>
    </row>
    <row r="197" spans="1:182" x14ac:dyDescent="0.2">
      <c r="A197" t="s">
        <v>186</v>
      </c>
      <c r="B197" t="s">
        <v>245</v>
      </c>
      <c r="C197" t="s">
        <v>2</v>
      </c>
      <c r="D197" t="s">
        <v>203</v>
      </c>
      <c r="E197" t="s">
        <v>207</v>
      </c>
      <c r="F197" t="s">
        <v>183</v>
      </c>
      <c r="G197" t="s">
        <v>1</v>
      </c>
      <c r="H197" s="78">
        <v>611</v>
      </c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78"/>
      <c r="CB197" s="78"/>
      <c r="CC197" s="78"/>
      <c r="CD197" s="78"/>
      <c r="CE197" s="78"/>
      <c r="CF197" s="78"/>
      <c r="CG197" s="78"/>
      <c r="CH197" s="78"/>
      <c r="CI197" s="78"/>
      <c r="CJ197" s="78"/>
      <c r="CK197" s="78"/>
      <c r="CL197" s="78"/>
      <c r="CM197" s="78"/>
      <c r="CN197" s="78"/>
      <c r="CO197" s="78"/>
      <c r="CP197" s="78"/>
      <c r="CQ197" s="78"/>
      <c r="CR197" s="78"/>
      <c r="CS197" s="78"/>
      <c r="CT197" s="78"/>
      <c r="CU197" s="78"/>
      <c r="CV197" s="78"/>
      <c r="CW197" s="78"/>
      <c r="CX197" s="78"/>
      <c r="CY197" s="78"/>
      <c r="CZ197" s="78"/>
      <c r="DA197" s="78"/>
      <c r="DB197" s="78"/>
      <c r="DC197" s="78"/>
      <c r="DD197" s="78"/>
      <c r="DE197" s="78"/>
      <c r="DF197" s="78"/>
      <c r="DG197" s="78"/>
      <c r="DH197" s="78"/>
      <c r="DI197" s="78"/>
      <c r="DJ197" s="78"/>
      <c r="DK197" s="78"/>
      <c r="DL197" s="78"/>
      <c r="DM197" s="78"/>
      <c r="DN197" s="78"/>
      <c r="DO197" s="78"/>
      <c r="DP197" s="78"/>
      <c r="DQ197" s="78"/>
      <c r="DR197" s="78"/>
      <c r="DS197" s="78"/>
      <c r="DT197" s="78"/>
      <c r="DU197" s="78"/>
      <c r="DV197" s="78"/>
      <c r="DW197" s="78"/>
      <c r="DX197" s="78"/>
      <c r="DY197" s="78"/>
      <c r="DZ197" s="78"/>
      <c r="EA197" s="78"/>
      <c r="EB197" s="78"/>
      <c r="EC197" s="78"/>
      <c r="ED197" s="78"/>
      <c r="EE197" s="78"/>
      <c r="EF197" s="78"/>
      <c r="EG197" s="78"/>
      <c r="EH197" s="78"/>
      <c r="EI197" s="78"/>
      <c r="EJ197" s="78"/>
      <c r="EK197" s="78"/>
      <c r="EL197" s="78"/>
      <c r="EM197" s="78"/>
      <c r="EN197" s="78"/>
      <c r="EO197" s="78"/>
      <c r="EP197" s="78"/>
      <c r="EQ197" s="78"/>
      <c r="ER197" s="78"/>
      <c r="ES197" s="78"/>
      <c r="ET197" s="78"/>
      <c r="EU197" s="78"/>
      <c r="EV197" s="78"/>
      <c r="EW197" s="78"/>
      <c r="EX197" s="78"/>
      <c r="EY197" s="78"/>
      <c r="EZ197" s="78"/>
      <c r="FA197" s="78"/>
      <c r="FB197" s="78"/>
      <c r="FC197" s="78"/>
      <c r="FD197" s="78"/>
      <c r="FE197" s="78"/>
      <c r="FF197" s="78"/>
      <c r="FG197" s="78"/>
      <c r="FH197" s="78"/>
      <c r="FI197" s="78"/>
      <c r="FJ197" s="78"/>
      <c r="FK197" s="78"/>
      <c r="FL197" s="78"/>
      <c r="FM197" s="78"/>
      <c r="FN197" s="78"/>
      <c r="FO197" s="78"/>
      <c r="FP197" s="78"/>
      <c r="FQ197" s="78"/>
      <c r="FR197" s="78"/>
      <c r="FS197" s="78"/>
      <c r="FT197" s="78"/>
      <c r="FU197" s="78"/>
      <c r="FV197" s="78"/>
      <c r="FW197" s="78"/>
      <c r="FX197" s="78">
        <v>7.4793681502342224E-2</v>
      </c>
      <c r="FY197" s="78">
        <v>12</v>
      </c>
      <c r="FZ197" s="78">
        <v>0</v>
      </c>
    </row>
    <row r="198" spans="1:182" x14ac:dyDescent="0.2">
      <c r="A198" t="s">
        <v>186</v>
      </c>
      <c r="B198" t="s">
        <v>245</v>
      </c>
      <c r="C198" t="s">
        <v>2</v>
      </c>
      <c r="D198" t="s">
        <v>203</v>
      </c>
      <c r="E198" t="s">
        <v>207</v>
      </c>
      <c r="F198" t="s">
        <v>184</v>
      </c>
      <c r="G198" t="s">
        <v>1</v>
      </c>
      <c r="H198" s="78">
        <v>206</v>
      </c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78"/>
      <c r="CB198" s="78"/>
      <c r="CC198" s="78"/>
      <c r="CD198" s="78"/>
      <c r="CE198" s="78"/>
      <c r="CF198" s="78"/>
      <c r="CG198" s="78"/>
      <c r="CH198" s="78"/>
      <c r="CI198" s="78"/>
      <c r="CJ198" s="78"/>
      <c r="CK198" s="78"/>
      <c r="CL198" s="78"/>
      <c r="CM198" s="78"/>
      <c r="CN198" s="78"/>
      <c r="CO198" s="78"/>
      <c r="CP198" s="78"/>
      <c r="CQ198" s="78"/>
      <c r="CR198" s="78"/>
      <c r="CS198" s="78"/>
      <c r="CT198" s="78"/>
      <c r="CU198" s="78"/>
      <c r="CV198" s="78"/>
      <c r="CW198" s="78"/>
      <c r="CX198" s="78"/>
      <c r="CY198" s="78"/>
      <c r="CZ198" s="78"/>
      <c r="DA198" s="78"/>
      <c r="DB198" s="78"/>
      <c r="DC198" s="78"/>
      <c r="DD198" s="78"/>
      <c r="DE198" s="78"/>
      <c r="DF198" s="78"/>
      <c r="DG198" s="78"/>
      <c r="DH198" s="78"/>
      <c r="DI198" s="78"/>
      <c r="DJ198" s="78"/>
      <c r="DK198" s="78"/>
      <c r="DL198" s="78"/>
      <c r="DM198" s="78"/>
      <c r="DN198" s="78"/>
      <c r="DO198" s="78"/>
      <c r="DP198" s="78"/>
      <c r="DQ198" s="78"/>
      <c r="DR198" s="78"/>
      <c r="DS198" s="78"/>
      <c r="DT198" s="78"/>
      <c r="DU198" s="78"/>
      <c r="DV198" s="78"/>
      <c r="DW198" s="78"/>
      <c r="DX198" s="78"/>
      <c r="DY198" s="78"/>
      <c r="DZ198" s="78"/>
      <c r="EA198" s="78"/>
      <c r="EB198" s="78"/>
      <c r="EC198" s="78"/>
      <c r="ED198" s="78"/>
      <c r="EE198" s="78"/>
      <c r="EF198" s="78"/>
      <c r="EG198" s="78"/>
      <c r="EH198" s="78"/>
      <c r="EI198" s="78"/>
      <c r="EJ198" s="78"/>
      <c r="EK198" s="78"/>
      <c r="EL198" s="78"/>
      <c r="EM198" s="78"/>
      <c r="EN198" s="78"/>
      <c r="EO198" s="78"/>
      <c r="EP198" s="78"/>
      <c r="EQ198" s="78"/>
      <c r="ER198" s="78"/>
      <c r="ES198" s="78"/>
      <c r="ET198" s="78"/>
      <c r="EU198" s="78"/>
      <c r="EV198" s="78"/>
      <c r="EW198" s="78"/>
      <c r="EX198" s="78"/>
      <c r="EY198" s="78"/>
      <c r="EZ198" s="78"/>
      <c r="FA198" s="78"/>
      <c r="FB198" s="78"/>
      <c r="FC198" s="78"/>
      <c r="FD198" s="78"/>
      <c r="FE198" s="78"/>
      <c r="FF198" s="78"/>
      <c r="FG198" s="78"/>
      <c r="FH198" s="78"/>
      <c r="FI198" s="78"/>
      <c r="FJ198" s="78"/>
      <c r="FK198" s="78"/>
      <c r="FL198" s="78"/>
      <c r="FM198" s="78"/>
      <c r="FN198" s="78"/>
      <c r="FO198" s="78"/>
      <c r="FP198" s="78"/>
      <c r="FQ198" s="78"/>
      <c r="FR198" s="78"/>
      <c r="FS198" s="78"/>
      <c r="FT198" s="78"/>
      <c r="FU198" s="78"/>
      <c r="FV198" s="78"/>
      <c r="FW198" s="78"/>
      <c r="FX198" s="78">
        <v>2.5356700643897057E-2</v>
      </c>
      <c r="FY198" s="78">
        <v>13</v>
      </c>
      <c r="FZ198" s="78">
        <v>0</v>
      </c>
    </row>
    <row r="199" spans="1:182" x14ac:dyDescent="0.2">
      <c r="A199" t="s">
        <v>186</v>
      </c>
      <c r="B199" t="s">
        <v>245</v>
      </c>
      <c r="C199" t="s">
        <v>2</v>
      </c>
      <c r="D199" t="s">
        <v>203</v>
      </c>
      <c r="E199" t="s">
        <v>207</v>
      </c>
      <c r="F199" t="s">
        <v>185</v>
      </c>
      <c r="G199" t="s">
        <v>1</v>
      </c>
      <c r="H199" s="78">
        <v>54</v>
      </c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78"/>
      <c r="CB199" s="78"/>
      <c r="CC199" s="78"/>
      <c r="CD199" s="78"/>
      <c r="CE199" s="78"/>
      <c r="CF199" s="78"/>
      <c r="CG199" s="78"/>
      <c r="CH199" s="78"/>
      <c r="CI199" s="78"/>
      <c r="CJ199" s="78"/>
      <c r="CK199" s="78"/>
      <c r="CL199" s="78"/>
      <c r="CM199" s="78"/>
      <c r="CN199" s="78"/>
      <c r="CO199" s="78"/>
      <c r="CP199" s="78"/>
      <c r="CQ199" s="78"/>
      <c r="CR199" s="78"/>
      <c r="CS199" s="78"/>
      <c r="CT199" s="78"/>
      <c r="CU199" s="78"/>
      <c r="CV199" s="78"/>
      <c r="CW199" s="78"/>
      <c r="CX199" s="78"/>
      <c r="CY199" s="78"/>
      <c r="CZ199" s="78"/>
      <c r="DA199" s="78"/>
      <c r="DB199" s="78"/>
      <c r="DC199" s="78"/>
      <c r="DD199" s="78"/>
      <c r="DE199" s="78"/>
      <c r="DF199" s="78"/>
      <c r="DG199" s="78"/>
      <c r="DH199" s="78"/>
      <c r="DI199" s="78"/>
      <c r="DJ199" s="78"/>
      <c r="DK199" s="78"/>
      <c r="DL199" s="78"/>
      <c r="DM199" s="78"/>
      <c r="DN199" s="78"/>
      <c r="DO199" s="78"/>
      <c r="DP199" s="78"/>
      <c r="DQ199" s="78"/>
      <c r="DR199" s="78"/>
      <c r="DS199" s="78"/>
      <c r="DT199" s="78"/>
      <c r="DU199" s="78"/>
      <c r="DV199" s="78"/>
      <c r="DW199" s="78"/>
      <c r="DX199" s="78"/>
      <c r="DY199" s="78"/>
      <c r="DZ199" s="78"/>
      <c r="EA199" s="78"/>
      <c r="EB199" s="78"/>
      <c r="EC199" s="78"/>
      <c r="ED199" s="78"/>
      <c r="EE199" s="78"/>
      <c r="EF199" s="78"/>
      <c r="EG199" s="78"/>
      <c r="EH199" s="78"/>
      <c r="EI199" s="78"/>
      <c r="EJ199" s="78"/>
      <c r="EK199" s="78"/>
      <c r="EL199" s="78"/>
      <c r="EM199" s="78"/>
      <c r="EN199" s="78"/>
      <c r="EO199" s="78"/>
      <c r="EP199" s="78"/>
      <c r="EQ199" s="78"/>
      <c r="ER199" s="78"/>
      <c r="ES199" s="78"/>
      <c r="ET199" s="78"/>
      <c r="EU199" s="78"/>
      <c r="EV199" s="78"/>
      <c r="EW199" s="78"/>
      <c r="EX199" s="78"/>
      <c r="EY199" s="78"/>
      <c r="EZ199" s="78"/>
      <c r="FA199" s="78"/>
      <c r="FB199" s="78"/>
      <c r="FC199" s="78"/>
      <c r="FD199" s="78"/>
      <c r="FE199" s="78"/>
      <c r="FF199" s="78"/>
      <c r="FG199" s="78"/>
      <c r="FH199" s="78"/>
      <c r="FI199" s="78"/>
      <c r="FJ199" s="78"/>
      <c r="FK199" s="78"/>
      <c r="FL199" s="78"/>
      <c r="FM199" s="78"/>
      <c r="FN199" s="78"/>
      <c r="FO199" s="78"/>
      <c r="FP199" s="78"/>
      <c r="FQ199" s="78"/>
      <c r="FR199" s="78"/>
      <c r="FS199" s="78"/>
      <c r="FT199" s="78"/>
      <c r="FU199" s="78"/>
      <c r="FV199" s="78"/>
      <c r="FW199" s="78"/>
      <c r="FX199" s="78">
        <v>6.1990302056074142E-3</v>
      </c>
      <c r="FY199" s="78">
        <v>8</v>
      </c>
      <c r="FZ199" s="78">
        <v>0</v>
      </c>
    </row>
    <row r="200" spans="1:182" x14ac:dyDescent="0.2">
      <c r="A200" t="s">
        <v>186</v>
      </c>
      <c r="B200" t="s">
        <v>245</v>
      </c>
      <c r="C200" t="s">
        <v>2</v>
      </c>
      <c r="D200" t="s">
        <v>203</v>
      </c>
      <c r="E200" t="s">
        <v>208</v>
      </c>
      <c r="F200" t="s">
        <v>1</v>
      </c>
      <c r="G200" t="s">
        <v>198</v>
      </c>
      <c r="H200" s="78">
        <v>6908</v>
      </c>
      <c r="I200" s="78">
        <v>10.862059593200684</v>
      </c>
      <c r="J200" s="78">
        <v>8.8555660247802734</v>
      </c>
      <c r="K200" s="78">
        <v>8.0277194976806641</v>
      </c>
      <c r="L200" s="78">
        <v>8.0761985778808594</v>
      </c>
      <c r="M200" s="78">
        <v>7.326200008392334</v>
      </c>
      <c r="N200" s="78">
        <v>6.0750632286071777</v>
      </c>
      <c r="O200" s="78">
        <v>5.1420888900756836</v>
      </c>
      <c r="P200" s="78">
        <v>5.5968990325927734</v>
      </c>
      <c r="Q200" s="78">
        <v>5.8305249214172363</v>
      </c>
      <c r="R200" s="78">
        <v>6.7138895988464355</v>
      </c>
      <c r="S200" s="78">
        <v>7.923884391784668</v>
      </c>
      <c r="T200" s="78">
        <v>8.2173690795898438</v>
      </c>
      <c r="U200" s="78">
        <v>9.9515037536621094</v>
      </c>
      <c r="V200" s="78">
        <v>11.432038307189941</v>
      </c>
      <c r="W200" s="78">
        <v>13.225622177124023</v>
      </c>
      <c r="X200" s="78">
        <v>14.042328834533691</v>
      </c>
      <c r="Y200" s="78">
        <v>14.638198852539063</v>
      </c>
      <c r="Z200" s="78">
        <v>14.138336181640625</v>
      </c>
      <c r="AA200" s="78">
        <v>13.218504905700684</v>
      </c>
      <c r="AB200" s="78">
        <v>10.627617835998535</v>
      </c>
      <c r="AC200" s="78">
        <v>10.587626457214355</v>
      </c>
      <c r="AD200" s="78">
        <v>12.414152145385742</v>
      </c>
      <c r="AE200" s="78">
        <v>12.115251541137695</v>
      </c>
      <c r="AF200" s="78">
        <v>10.890220642089844</v>
      </c>
      <c r="AG200" s="78">
        <v>0.19210793077945709</v>
      </c>
      <c r="AH200" s="78">
        <v>-0.77681988477706909</v>
      </c>
      <c r="AI200" s="78">
        <v>-0.17934167385101318</v>
      </c>
      <c r="AJ200" s="78">
        <v>0.85727149248123169</v>
      </c>
      <c r="AK200" s="78">
        <v>0.78320086002349854</v>
      </c>
      <c r="AL200" s="78">
        <v>0.27712133526802063</v>
      </c>
      <c r="AM200" s="78">
        <v>-0.7104867696762085</v>
      </c>
      <c r="AN200" s="78">
        <v>-0.86816114187240601</v>
      </c>
      <c r="AO200" s="78">
        <v>-1.0829681158065796</v>
      </c>
      <c r="AP200" s="78">
        <v>-1.0719203948974609</v>
      </c>
      <c r="AQ200" s="78">
        <v>-1.6800622940063477</v>
      </c>
      <c r="AR200" s="78">
        <v>-2.0353121757507324</v>
      </c>
      <c r="AS200" s="78">
        <v>-1.2038896083831787</v>
      </c>
      <c r="AT200" s="78">
        <v>-0.69225645065307617</v>
      </c>
      <c r="AU200" s="78">
        <v>-0.25746867060661316</v>
      </c>
      <c r="AV200" s="78">
        <v>-0.38511714339256287</v>
      </c>
      <c r="AW200" s="78">
        <v>-0.87210065126419067</v>
      </c>
      <c r="AX200" s="78">
        <v>-1.9594827890396118</v>
      </c>
      <c r="AY200" s="78">
        <v>-2.1447381973266602</v>
      </c>
      <c r="AZ200" s="78">
        <v>-2.9687807559967041</v>
      </c>
      <c r="BA200" s="78">
        <v>-1.6580216884613037</v>
      </c>
      <c r="BB200" s="78">
        <v>0.25626176595687866</v>
      </c>
      <c r="BC200" s="78">
        <v>0.74758410453796387</v>
      </c>
      <c r="BD200" s="78">
        <v>0.22471904754638672</v>
      </c>
      <c r="BE200" s="78">
        <v>1.3313723802566528</v>
      </c>
      <c r="BF200" s="78">
        <v>0.3110426664352417</v>
      </c>
      <c r="BG200" s="78">
        <v>0.77591538429260254</v>
      </c>
      <c r="BH200" s="78">
        <v>1.8324464559555054</v>
      </c>
      <c r="BI200" s="78">
        <v>1.6541564464569092</v>
      </c>
      <c r="BJ200" s="78">
        <v>0.9096522331237793</v>
      </c>
      <c r="BK200" s="78">
        <v>-9.0343020856380463E-2</v>
      </c>
      <c r="BL200" s="78">
        <v>-0.22038507461547852</v>
      </c>
      <c r="BM200" s="78">
        <v>-0.48250892758369446</v>
      </c>
      <c r="BN200" s="78">
        <v>-0.4290023148059845</v>
      </c>
      <c r="BO200" s="78">
        <v>-0.78131628036499023</v>
      </c>
      <c r="BP200" s="78">
        <v>-1.2261753082275391</v>
      </c>
      <c r="BQ200" s="78">
        <v>-0.43258377909660339</v>
      </c>
      <c r="BR200" s="78">
        <v>0.27164429426193237</v>
      </c>
      <c r="BS200" s="78">
        <v>0.6847723126411438</v>
      </c>
      <c r="BT200" s="78">
        <v>0.57095277309417725</v>
      </c>
      <c r="BU200" s="78">
        <v>0.29103946685791016</v>
      </c>
      <c r="BV200" s="78">
        <v>-0.87916511297225952</v>
      </c>
      <c r="BW200" s="78">
        <v>-1.1586785316467285</v>
      </c>
      <c r="BX200" s="78">
        <v>-1.938807487487793</v>
      </c>
      <c r="BY200" s="78">
        <v>-0.727428138256073</v>
      </c>
      <c r="BZ200" s="78">
        <v>1.2925801277160645</v>
      </c>
      <c r="CA200" s="78">
        <v>1.8188902139663696</v>
      </c>
      <c r="CB200" s="78">
        <v>1.3884083032608032</v>
      </c>
      <c r="CC200" s="78">
        <v>2.1204235553741455</v>
      </c>
      <c r="CD200" s="78">
        <v>1.06449294090271</v>
      </c>
      <c r="CE200" s="78">
        <v>1.4375234842300415</v>
      </c>
      <c r="CF200" s="78">
        <v>2.5078496932983398</v>
      </c>
      <c r="CG200" s="78">
        <v>2.2573776245117188</v>
      </c>
      <c r="CH200" s="78">
        <v>1.3477412462234497</v>
      </c>
      <c r="CI200" s="78">
        <v>0.33916667103767395</v>
      </c>
      <c r="CJ200" s="78">
        <v>0.22826266288757324</v>
      </c>
      <c r="CK200" s="78">
        <v>-6.6632702946662903E-2</v>
      </c>
      <c r="CL200" s="78">
        <v>1.6280775889754295E-2</v>
      </c>
      <c r="CM200" s="78">
        <v>-0.15884758532047272</v>
      </c>
      <c r="CN200" s="78">
        <v>-0.66576945781707764</v>
      </c>
      <c r="CO200" s="78">
        <v>0.10162029415369034</v>
      </c>
      <c r="CP200" s="78">
        <v>0.9392390251159668</v>
      </c>
      <c r="CQ200" s="78">
        <v>1.3373655080795288</v>
      </c>
      <c r="CR200" s="78">
        <v>1.2331238985061646</v>
      </c>
      <c r="CS200" s="78">
        <v>1.0966267585754395</v>
      </c>
      <c r="CT200" s="78">
        <v>-0.13094033300876617</v>
      </c>
      <c r="CU200" s="78">
        <v>-0.47573664784431458</v>
      </c>
      <c r="CV200" s="78">
        <v>-1.2254511117935181</v>
      </c>
      <c r="CW200" s="78">
        <v>-8.2901887595653534E-2</v>
      </c>
      <c r="CX200" s="78">
        <v>2.0103311538696289</v>
      </c>
      <c r="CY200" s="78">
        <v>2.5608735084533691</v>
      </c>
      <c r="CZ200" s="78">
        <v>2.1943759918212891</v>
      </c>
      <c r="DA200" s="78">
        <v>2.9094746112823486</v>
      </c>
      <c r="DB200" s="78">
        <v>1.8179432153701782</v>
      </c>
      <c r="DC200" s="78">
        <v>2.0991315841674805</v>
      </c>
      <c r="DD200" s="78">
        <v>3.1832528114318848</v>
      </c>
      <c r="DE200" s="78">
        <v>2.8605988025665283</v>
      </c>
      <c r="DF200" s="78">
        <v>1.7858302593231201</v>
      </c>
      <c r="DG200" s="78">
        <v>0.76867634057998657</v>
      </c>
      <c r="DH200" s="78">
        <v>0.676910400390625</v>
      </c>
      <c r="DI200" s="78">
        <v>0.34924352169036865</v>
      </c>
      <c r="DJ200" s="78">
        <v>0.46156385540962219</v>
      </c>
      <c r="DK200" s="78">
        <v>0.4636211097240448</v>
      </c>
      <c r="DL200" s="78">
        <v>-0.10536365956068039</v>
      </c>
      <c r="DM200" s="78">
        <v>0.63582438230514526</v>
      </c>
      <c r="DN200" s="78">
        <v>1.6068336963653564</v>
      </c>
      <c r="DO200" s="78">
        <v>1.9899587631225586</v>
      </c>
      <c r="DP200" s="78">
        <v>1.8952950239181519</v>
      </c>
      <c r="DQ200" s="78">
        <v>1.9022140502929688</v>
      </c>
      <c r="DR200" s="78">
        <v>0.61728441715240479</v>
      </c>
      <c r="DS200" s="78">
        <v>0.20720520615577698</v>
      </c>
      <c r="DT200" s="78">
        <v>-0.51209479570388794</v>
      </c>
      <c r="DU200" s="78">
        <v>0.56162440776824951</v>
      </c>
      <c r="DV200" s="78">
        <v>2.7280821800231934</v>
      </c>
      <c r="DW200" s="78">
        <v>3.3028569221496582</v>
      </c>
      <c r="DX200" s="78">
        <v>3.0003435611724854</v>
      </c>
      <c r="DY200" s="78">
        <v>4.048738956451416</v>
      </c>
      <c r="DZ200" s="78">
        <v>2.9058058261871338</v>
      </c>
      <c r="EA200" s="78">
        <v>3.0543887615203857</v>
      </c>
      <c r="EB200" s="78">
        <v>4.1584277153015137</v>
      </c>
      <c r="EC200" s="78">
        <v>3.7315542697906494</v>
      </c>
      <c r="ED200" s="78">
        <v>2.4183611869812012</v>
      </c>
      <c r="EE200" s="78">
        <v>1.3888201713562012</v>
      </c>
      <c r="EF200" s="78">
        <v>1.3246865272521973</v>
      </c>
      <c r="EG200" s="78">
        <v>0.94970273971557617</v>
      </c>
      <c r="EH200" s="78">
        <v>1.1044819355010986</v>
      </c>
      <c r="EI200" s="78">
        <v>1.3623670339584351</v>
      </c>
      <c r="EJ200" s="78">
        <v>0.70377331972122192</v>
      </c>
      <c r="EK200" s="78">
        <v>1.407130241394043</v>
      </c>
      <c r="EL200" s="78">
        <v>2.5707345008850098</v>
      </c>
      <c r="EM200" s="78">
        <v>2.9321997165679932</v>
      </c>
      <c r="EN200" s="78">
        <v>2.8513648509979248</v>
      </c>
      <c r="EO200" s="78">
        <v>3.0653541088104248</v>
      </c>
      <c r="EP200" s="78">
        <v>1.6976021528244019</v>
      </c>
      <c r="EQ200" s="78">
        <v>1.1932648420333862</v>
      </c>
      <c r="ER200" s="78">
        <v>0.51787847280502319</v>
      </c>
      <c r="ES200" s="78">
        <v>1.4922178983688354</v>
      </c>
      <c r="ET200" s="78">
        <v>3.7644004821777344</v>
      </c>
      <c r="EU200" s="78">
        <v>4.3741626739501953</v>
      </c>
      <c r="EV200" s="78">
        <v>4.1640329360961914</v>
      </c>
      <c r="EW200" s="78">
        <v>65.840621948242188</v>
      </c>
      <c r="EX200" s="78">
        <v>64.128326416015625</v>
      </c>
      <c r="EY200" s="78">
        <v>62.490432739257813</v>
      </c>
      <c r="EZ200" s="78">
        <v>61.058006286621094</v>
      </c>
      <c r="FA200" s="78">
        <v>60.578685760498047</v>
      </c>
      <c r="FB200" s="78">
        <v>59.805652618408203</v>
      </c>
      <c r="FC200" s="78">
        <v>59.765010833740234</v>
      </c>
      <c r="FD200" s="78">
        <v>63.690601348876953</v>
      </c>
      <c r="FE200" s="78">
        <v>68.12945556640625</v>
      </c>
      <c r="FF200" s="78">
        <v>72.980148315429688</v>
      </c>
      <c r="FG200" s="78">
        <v>77.457023620605469</v>
      </c>
      <c r="FH200" s="78">
        <v>82.021987915039063</v>
      </c>
      <c r="FI200" s="78">
        <v>85.575286865234375</v>
      </c>
      <c r="FJ200" s="78">
        <v>88.657341003417969</v>
      </c>
      <c r="FK200" s="78">
        <v>90.715492248535156</v>
      </c>
      <c r="FL200" s="78">
        <v>93.20416259765625</v>
      </c>
      <c r="FM200" s="78">
        <v>93.016815185546875</v>
      </c>
      <c r="FN200" s="78">
        <v>90.892051696777344</v>
      </c>
      <c r="FO200" s="78">
        <v>87.855735778808594</v>
      </c>
      <c r="FP200" s="78">
        <v>83.785682678222656</v>
      </c>
      <c r="FQ200" s="78">
        <v>78.239341735839844</v>
      </c>
      <c r="FR200" s="78">
        <v>74.111427307128906</v>
      </c>
      <c r="FS200" s="78">
        <v>71.164192199707031</v>
      </c>
      <c r="FT200" s="78">
        <v>69.44891357421875</v>
      </c>
      <c r="FU200" s="78">
        <v>0.38140299916267395</v>
      </c>
      <c r="FV200" s="78">
        <v>0.72923392057418823</v>
      </c>
      <c r="FW200" s="78">
        <v>0.41965699195861816</v>
      </c>
      <c r="FX200" s="78">
        <v>0.75993794202804565</v>
      </c>
      <c r="FY200" s="78">
        <v>396</v>
      </c>
      <c r="FZ200" s="78">
        <v>1</v>
      </c>
    </row>
    <row r="201" spans="1:182" x14ac:dyDescent="0.2">
      <c r="A201" t="s">
        <v>186</v>
      </c>
      <c r="B201" t="s">
        <v>245</v>
      </c>
      <c r="C201" t="s">
        <v>2</v>
      </c>
      <c r="D201" t="s">
        <v>203</v>
      </c>
      <c r="E201" t="s">
        <v>208</v>
      </c>
      <c r="F201" t="s">
        <v>1</v>
      </c>
      <c r="G201" t="s">
        <v>200</v>
      </c>
      <c r="H201" s="78">
        <v>306</v>
      </c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78"/>
      <c r="CB201" s="78"/>
      <c r="CC201" s="78"/>
      <c r="CD201" s="78"/>
      <c r="CE201" s="78"/>
      <c r="CF201" s="78"/>
      <c r="CG201" s="78"/>
      <c r="CH201" s="78"/>
      <c r="CI201" s="78"/>
      <c r="CJ201" s="78"/>
      <c r="CK201" s="78"/>
      <c r="CL201" s="78"/>
      <c r="CM201" s="78"/>
      <c r="CN201" s="78"/>
      <c r="CO201" s="78"/>
      <c r="CP201" s="78"/>
      <c r="CQ201" s="78"/>
      <c r="CR201" s="78"/>
      <c r="CS201" s="78"/>
      <c r="CT201" s="78"/>
      <c r="CU201" s="78"/>
      <c r="CV201" s="78"/>
      <c r="CW201" s="78"/>
      <c r="CX201" s="78"/>
      <c r="CY201" s="78"/>
      <c r="CZ201" s="78"/>
      <c r="DA201" s="78"/>
      <c r="DB201" s="78"/>
      <c r="DC201" s="78"/>
      <c r="DD201" s="78"/>
      <c r="DE201" s="78"/>
      <c r="DF201" s="78"/>
      <c r="DG201" s="78"/>
      <c r="DH201" s="78"/>
      <c r="DI201" s="78"/>
      <c r="DJ201" s="78"/>
      <c r="DK201" s="78"/>
      <c r="DL201" s="78"/>
      <c r="DM201" s="78"/>
      <c r="DN201" s="78"/>
      <c r="DO201" s="78"/>
      <c r="DP201" s="78"/>
      <c r="DQ201" s="78"/>
      <c r="DR201" s="78"/>
      <c r="DS201" s="78"/>
      <c r="DT201" s="78"/>
      <c r="DU201" s="78"/>
      <c r="DV201" s="78"/>
      <c r="DW201" s="78"/>
      <c r="DX201" s="78"/>
      <c r="DY201" s="78"/>
      <c r="DZ201" s="78"/>
      <c r="EA201" s="78"/>
      <c r="EB201" s="78"/>
      <c r="EC201" s="78"/>
      <c r="ED201" s="78"/>
      <c r="EE201" s="78"/>
      <c r="EF201" s="78"/>
      <c r="EG201" s="78"/>
      <c r="EH201" s="78"/>
      <c r="EI201" s="78"/>
      <c r="EJ201" s="78"/>
      <c r="EK201" s="78"/>
      <c r="EL201" s="78"/>
      <c r="EM201" s="78"/>
      <c r="EN201" s="78"/>
      <c r="EO201" s="78"/>
      <c r="EP201" s="78"/>
      <c r="EQ201" s="78"/>
      <c r="ER201" s="78"/>
      <c r="ES201" s="78"/>
      <c r="ET201" s="78"/>
      <c r="EU201" s="78"/>
      <c r="EV201" s="78"/>
      <c r="EW201" s="78"/>
      <c r="EX201" s="78"/>
      <c r="EY201" s="78"/>
      <c r="EZ201" s="78"/>
      <c r="FA201" s="78"/>
      <c r="FB201" s="78"/>
      <c r="FC201" s="78"/>
      <c r="FD201" s="78"/>
      <c r="FE201" s="78"/>
      <c r="FF201" s="78"/>
      <c r="FG201" s="78"/>
      <c r="FH201" s="78"/>
      <c r="FI201" s="78"/>
      <c r="FJ201" s="78"/>
      <c r="FK201" s="78"/>
      <c r="FL201" s="78"/>
      <c r="FM201" s="78"/>
      <c r="FN201" s="78"/>
      <c r="FO201" s="78"/>
      <c r="FP201" s="78"/>
      <c r="FQ201" s="78"/>
      <c r="FR201" s="78"/>
      <c r="FS201" s="78"/>
      <c r="FT201" s="78"/>
      <c r="FU201" s="78"/>
      <c r="FV201" s="78"/>
      <c r="FW201" s="78"/>
      <c r="FX201" s="78">
        <v>2.7604542672634125E-2</v>
      </c>
      <c r="FY201" s="78">
        <v>26</v>
      </c>
      <c r="FZ201" s="78">
        <v>0</v>
      </c>
    </row>
    <row r="202" spans="1:182" x14ac:dyDescent="0.2">
      <c r="A202" t="s">
        <v>186</v>
      </c>
      <c r="B202" t="s">
        <v>245</v>
      </c>
      <c r="C202" t="s">
        <v>2</v>
      </c>
      <c r="D202" t="s">
        <v>203</v>
      </c>
      <c r="E202" t="s">
        <v>208</v>
      </c>
      <c r="F202" t="s">
        <v>1</v>
      </c>
      <c r="G202" t="s">
        <v>1</v>
      </c>
      <c r="H202" s="78">
        <v>7214</v>
      </c>
      <c r="I202" s="78">
        <v>11.363970756530762</v>
      </c>
      <c r="J202" s="78">
        <v>9.2153825759887695</v>
      </c>
      <c r="K202" s="78">
        <v>8.3179731369018555</v>
      </c>
      <c r="L202" s="78">
        <v>8.3837375640869141</v>
      </c>
      <c r="M202" s="78">
        <v>7.6088905334472656</v>
      </c>
      <c r="N202" s="78">
        <v>6.3343644142150879</v>
      </c>
      <c r="O202" s="78">
        <v>5.3572821617126465</v>
      </c>
      <c r="P202" s="78">
        <v>5.8037786483764648</v>
      </c>
      <c r="Q202" s="78">
        <v>6.0692028999328613</v>
      </c>
      <c r="R202" s="78">
        <v>6.9462761878967285</v>
      </c>
      <c r="S202" s="78">
        <v>8.1322689056396484</v>
      </c>
      <c r="T202" s="78">
        <v>8.5019760131835938</v>
      </c>
      <c r="U202" s="78">
        <v>10.491706848144531</v>
      </c>
      <c r="V202" s="78">
        <v>12.147834777832031</v>
      </c>
      <c r="W202" s="78">
        <v>14.070821762084961</v>
      </c>
      <c r="X202" s="78">
        <v>14.771465301513672</v>
      </c>
      <c r="Y202" s="78">
        <v>15.341939926147461</v>
      </c>
      <c r="Z202" s="78">
        <v>14.737770080566406</v>
      </c>
      <c r="AA202" s="78">
        <v>13.745397567749023</v>
      </c>
      <c r="AB202" s="78">
        <v>11.080966949462891</v>
      </c>
      <c r="AC202" s="78">
        <v>10.958669662475586</v>
      </c>
      <c r="AD202" s="78">
        <v>12.855009078979492</v>
      </c>
      <c r="AE202" s="78">
        <v>12.547523498535156</v>
      </c>
      <c r="AF202" s="78">
        <v>11.316444396972656</v>
      </c>
      <c r="AG202" s="78">
        <v>0.28476354479789734</v>
      </c>
      <c r="AH202" s="78">
        <v>-0.73088103532791138</v>
      </c>
      <c r="AI202" s="78">
        <v>-0.11673073470592499</v>
      </c>
      <c r="AJ202" s="78">
        <v>0.96727186441421509</v>
      </c>
      <c r="AK202" s="78">
        <v>0.88222259283065796</v>
      </c>
      <c r="AL202" s="78">
        <v>0.33611536026000977</v>
      </c>
      <c r="AM202" s="78">
        <v>-0.69615519046783447</v>
      </c>
      <c r="AN202" s="78">
        <v>-0.85877305269241333</v>
      </c>
      <c r="AO202" s="78">
        <v>-1.086590051651001</v>
      </c>
      <c r="AP202" s="78">
        <v>-1.071916937828064</v>
      </c>
      <c r="AQ202" s="78">
        <v>-1.6881018877029419</v>
      </c>
      <c r="AR202" s="78">
        <v>-2.065706729888916</v>
      </c>
      <c r="AS202" s="78">
        <v>-1.200249195098877</v>
      </c>
      <c r="AT202" s="78">
        <v>-0.65172743797302246</v>
      </c>
      <c r="AU202" s="78">
        <v>-0.19927991926670074</v>
      </c>
      <c r="AV202" s="78">
        <v>-0.3315613865852356</v>
      </c>
      <c r="AW202" s="78">
        <v>-0.82482236623764038</v>
      </c>
      <c r="AX202" s="78">
        <v>-1.9664889574050903</v>
      </c>
      <c r="AY202" s="78">
        <v>-2.166912317276001</v>
      </c>
      <c r="AZ202" s="78">
        <v>-3.0242135524749756</v>
      </c>
      <c r="BA202" s="78">
        <v>-1.6627328395843506</v>
      </c>
      <c r="BB202" s="78">
        <v>0.34415546059608459</v>
      </c>
      <c r="BC202" s="78">
        <v>0.85982584953308105</v>
      </c>
      <c r="BD202" s="78">
        <v>0.32062327861785889</v>
      </c>
      <c r="BE202" s="78">
        <v>1.4247794151306152</v>
      </c>
      <c r="BF202" s="78">
        <v>0.35769897699356079</v>
      </c>
      <c r="BG202" s="78">
        <v>0.83915632963180542</v>
      </c>
      <c r="BH202" s="78">
        <v>1.9430899620056152</v>
      </c>
      <c r="BI202" s="78">
        <v>1.753752589225769</v>
      </c>
      <c r="BJ202" s="78">
        <v>0.96906346082687378</v>
      </c>
      <c r="BK202" s="78">
        <v>-7.5602404773235321E-2</v>
      </c>
      <c r="BL202" s="78">
        <v>-0.21056972444057465</v>
      </c>
      <c r="BM202" s="78">
        <v>-0.48573482036590576</v>
      </c>
      <c r="BN202" s="78">
        <v>-0.42857480049133301</v>
      </c>
      <c r="BO202" s="78">
        <v>-0.78876322507858276</v>
      </c>
      <c r="BP202" s="78">
        <v>-1.2560360431671143</v>
      </c>
      <c r="BQ202" s="78">
        <v>-0.42843469977378845</v>
      </c>
      <c r="BR202" s="78">
        <v>0.31280899047851563</v>
      </c>
      <c r="BS202" s="78">
        <v>0.74358248710632324</v>
      </c>
      <c r="BT202" s="78">
        <v>0.62513905763626099</v>
      </c>
      <c r="BU202" s="78">
        <v>0.33908486366271973</v>
      </c>
      <c r="BV202" s="78">
        <v>-0.88545876741409302</v>
      </c>
      <c r="BW202" s="78">
        <v>-1.1802023649215698</v>
      </c>
      <c r="BX202" s="78">
        <v>-1.9935610294342041</v>
      </c>
      <c r="BY202" s="78">
        <v>-0.7315254807472229</v>
      </c>
      <c r="BZ202" s="78">
        <v>1.3811572790145874</v>
      </c>
      <c r="CA202" s="78">
        <v>1.9318385124206543</v>
      </c>
      <c r="CB202" s="78">
        <v>1.4850800037384033</v>
      </c>
      <c r="CC202" s="78">
        <v>2.2143509387969971</v>
      </c>
      <c r="CD202" s="78">
        <v>1.1116461753845215</v>
      </c>
      <c r="CE202" s="78">
        <v>1.501200795173645</v>
      </c>
      <c r="CF202" s="78">
        <v>2.618938684463501</v>
      </c>
      <c r="CG202" s="78">
        <v>2.3573715686798096</v>
      </c>
      <c r="CH202" s="78">
        <v>1.4074413776397705</v>
      </c>
      <c r="CI202" s="78">
        <v>0.35419055819511414</v>
      </c>
      <c r="CJ202" s="78">
        <v>0.23837390542030334</v>
      </c>
      <c r="CK202" s="78">
        <v>-6.9584295153617859E-2</v>
      </c>
      <c r="CL202" s="78">
        <v>1.7001956701278687E-2</v>
      </c>
      <c r="CM202" s="78">
        <v>-0.16588397324085236</v>
      </c>
      <c r="CN202" s="78">
        <v>-0.69526064395904541</v>
      </c>
      <c r="CO202" s="78">
        <v>0.10612171143293381</v>
      </c>
      <c r="CP202" s="78">
        <v>0.98084402084350586</v>
      </c>
      <c r="CQ202" s="78">
        <v>1.3966060876846313</v>
      </c>
      <c r="CR202" s="78">
        <v>1.2877469062805176</v>
      </c>
      <c r="CS202" s="78">
        <v>1.1452034711837769</v>
      </c>
      <c r="CT202" s="78">
        <v>-0.13674052059650421</v>
      </c>
      <c r="CU202" s="78">
        <v>-0.49681010842323303</v>
      </c>
      <c r="CV202" s="78">
        <v>-1.2797342538833618</v>
      </c>
      <c r="CW202" s="78">
        <v>-8.6574144661426544E-2</v>
      </c>
      <c r="CX202" s="78">
        <v>2.099381685256958</v>
      </c>
      <c r="CY202" s="78">
        <v>2.6743111610412598</v>
      </c>
      <c r="CZ202" s="78">
        <v>2.2915792465209961</v>
      </c>
      <c r="DA202" s="78">
        <v>3.0039224624633789</v>
      </c>
      <c r="DB202" s="78">
        <v>1.8655933141708374</v>
      </c>
      <c r="DC202" s="78">
        <v>2.1632452011108398</v>
      </c>
      <c r="DD202" s="78">
        <v>3.2947874069213867</v>
      </c>
      <c r="DE202" s="78">
        <v>2.9609906673431396</v>
      </c>
      <c r="DF202" s="78">
        <v>1.845819354057312</v>
      </c>
      <c r="DG202" s="78">
        <v>0.78398352861404419</v>
      </c>
      <c r="DH202" s="78">
        <v>0.68731755018234253</v>
      </c>
      <c r="DI202" s="78">
        <v>0.34656623005867004</v>
      </c>
      <c r="DJ202" s="78">
        <v>0.46257871389389038</v>
      </c>
      <c r="DK202" s="78">
        <v>0.45699527859687805</v>
      </c>
      <c r="DL202" s="78">
        <v>-0.13448524475097656</v>
      </c>
      <c r="DM202" s="78">
        <v>0.64067810773849487</v>
      </c>
      <c r="DN202" s="78">
        <v>1.6488790512084961</v>
      </c>
      <c r="DO202" s="78">
        <v>2.0496296882629395</v>
      </c>
      <c r="DP202" s="78">
        <v>1.9503546953201294</v>
      </c>
      <c r="DQ202" s="78">
        <v>1.951322078704834</v>
      </c>
      <c r="DR202" s="78">
        <v>0.61197769641876221</v>
      </c>
      <c r="DS202" s="78">
        <v>0.18658216297626495</v>
      </c>
      <c r="DT202" s="78">
        <v>-0.56590741872787476</v>
      </c>
      <c r="DU202" s="78">
        <v>0.55837720632553101</v>
      </c>
      <c r="DV202" s="78">
        <v>2.8176059722900391</v>
      </c>
      <c r="DW202" s="78">
        <v>3.4167838096618652</v>
      </c>
      <c r="DX202" s="78">
        <v>3.0980784893035889</v>
      </c>
      <c r="DY202" s="78">
        <v>4.1439385414123535</v>
      </c>
      <c r="DZ202" s="78">
        <v>2.9541733264923096</v>
      </c>
      <c r="EA202" s="78">
        <v>3.1191322803497314</v>
      </c>
      <c r="EB202" s="78">
        <v>4.2706055641174316</v>
      </c>
      <c r="EC202" s="78">
        <v>3.8325204849243164</v>
      </c>
      <c r="ED202" s="78">
        <v>2.4787673950195313</v>
      </c>
      <c r="EE202" s="78">
        <v>1.404536247253418</v>
      </c>
      <c r="EF202" s="78">
        <v>1.33552086353302</v>
      </c>
      <c r="EG202" s="78">
        <v>0.94742149114608765</v>
      </c>
      <c r="EH202" s="78">
        <v>1.1059207916259766</v>
      </c>
      <c r="EI202" s="78">
        <v>1.3563339710235596</v>
      </c>
      <c r="EJ202" s="78">
        <v>0.67518538236618042</v>
      </c>
      <c r="EK202" s="78">
        <v>1.4124926328659058</v>
      </c>
      <c r="EL202" s="78">
        <v>2.6134154796600342</v>
      </c>
      <c r="EM202" s="78">
        <v>2.9924921989440918</v>
      </c>
      <c r="EN202" s="78">
        <v>2.907055139541626</v>
      </c>
      <c r="EO202" s="78">
        <v>3.1152293682098389</v>
      </c>
      <c r="EP202" s="78">
        <v>1.6930079460144043</v>
      </c>
      <c r="EQ202" s="78">
        <v>1.1732920408248901</v>
      </c>
      <c r="ER202" s="78">
        <v>0.46474507451057434</v>
      </c>
      <c r="ES202" s="78">
        <v>1.4895845651626587</v>
      </c>
      <c r="ET202" s="78">
        <v>3.8546078205108643</v>
      </c>
      <c r="EU202" s="78">
        <v>4.4887962341308594</v>
      </c>
      <c r="EV202" s="78">
        <v>4.2625350952148438</v>
      </c>
      <c r="EW202" s="78">
        <v>66.080101013183594</v>
      </c>
      <c r="EX202" s="78">
        <v>64.333114624023438</v>
      </c>
      <c r="EY202" s="78">
        <v>62.652843475341797</v>
      </c>
      <c r="EZ202" s="78">
        <v>61.185001373291016</v>
      </c>
      <c r="FA202" s="78">
        <v>60.700214385986328</v>
      </c>
      <c r="FB202" s="78">
        <v>59.945873260498047</v>
      </c>
      <c r="FC202" s="78">
        <v>59.850227355957031</v>
      </c>
      <c r="FD202" s="78">
        <v>63.724716186523438</v>
      </c>
      <c r="FE202" s="78">
        <v>68.199089050292969</v>
      </c>
      <c r="FF202" s="78">
        <v>73.005516052246094</v>
      </c>
      <c r="FG202" s="78">
        <v>77.479156494140625</v>
      </c>
      <c r="FH202" s="78">
        <v>81.996498107910156</v>
      </c>
      <c r="FI202" s="78">
        <v>85.405052185058594</v>
      </c>
      <c r="FJ202" s="78">
        <v>88.480674743652344</v>
      </c>
      <c r="FK202" s="78">
        <v>90.584556579589844</v>
      </c>
      <c r="FL202" s="78">
        <v>93.138938903808594</v>
      </c>
      <c r="FM202" s="78">
        <v>93.035255432128906</v>
      </c>
      <c r="FN202" s="78">
        <v>90.977760314941406</v>
      </c>
      <c r="FO202" s="78">
        <v>88.040718078613281</v>
      </c>
      <c r="FP202" s="78">
        <v>84.027999877929688</v>
      </c>
      <c r="FQ202" s="78">
        <v>78.41180419921875</v>
      </c>
      <c r="FR202" s="78">
        <v>74.190521240234375</v>
      </c>
      <c r="FS202" s="78">
        <v>71.237213134765625</v>
      </c>
      <c r="FT202" s="78">
        <v>69.526161193847656</v>
      </c>
      <c r="FU202" s="78">
        <v>0.3816545307636261</v>
      </c>
      <c r="FV202" s="78">
        <v>0.72971487045288086</v>
      </c>
      <c r="FW202" s="78">
        <v>0.41993376612663269</v>
      </c>
      <c r="FX202" s="78">
        <v>0.76043909788131714</v>
      </c>
      <c r="FY202" s="78">
        <v>422</v>
      </c>
      <c r="FZ202" s="78">
        <v>1</v>
      </c>
    </row>
    <row r="203" spans="1:182" x14ac:dyDescent="0.2">
      <c r="A203" t="s">
        <v>186</v>
      </c>
      <c r="B203" t="s">
        <v>245</v>
      </c>
      <c r="C203" t="s">
        <v>2</v>
      </c>
      <c r="D203" t="s">
        <v>203</v>
      </c>
      <c r="E203" t="s">
        <v>208</v>
      </c>
      <c r="F203" t="s">
        <v>178</v>
      </c>
      <c r="G203" t="s">
        <v>1</v>
      </c>
      <c r="H203" s="78">
        <v>5336</v>
      </c>
      <c r="I203" s="78">
        <v>8.6518726348876953</v>
      </c>
      <c r="J203" s="78">
        <v>6.9635634422302246</v>
      </c>
      <c r="K203" s="78">
        <v>6.2874212265014648</v>
      </c>
      <c r="L203" s="78">
        <v>6.1935806274414063</v>
      </c>
      <c r="M203" s="78">
        <v>5.4685525894165039</v>
      </c>
      <c r="N203" s="78">
        <v>4.4286589622497559</v>
      </c>
      <c r="O203" s="78">
        <v>3.7515633106231689</v>
      </c>
      <c r="P203" s="78">
        <v>4.0391736030578613</v>
      </c>
      <c r="Q203" s="78">
        <v>4.2930793762207031</v>
      </c>
      <c r="R203" s="78">
        <v>4.8617277145385742</v>
      </c>
      <c r="S203" s="78">
        <v>5.6291966438293457</v>
      </c>
      <c r="T203" s="78">
        <v>5.5665435791015625</v>
      </c>
      <c r="U203" s="78">
        <v>6.8733277320861816</v>
      </c>
      <c r="V203" s="78">
        <v>8.6369962692260742</v>
      </c>
      <c r="W203" s="78">
        <v>9.7621278762817383</v>
      </c>
      <c r="X203" s="78">
        <v>10.046496391296387</v>
      </c>
      <c r="Y203" s="78">
        <v>10.632251739501953</v>
      </c>
      <c r="Z203" s="78">
        <v>10.410862922668457</v>
      </c>
      <c r="AA203" s="78">
        <v>9.7348155975341797</v>
      </c>
      <c r="AB203" s="78">
        <v>8.0161676406860352</v>
      </c>
      <c r="AC203" s="78">
        <v>7.821540355682373</v>
      </c>
      <c r="AD203" s="78">
        <v>9.4012813568115234</v>
      </c>
      <c r="AE203" s="78">
        <v>8.9895267486572266</v>
      </c>
      <c r="AF203" s="78">
        <v>8.3387289047241211</v>
      </c>
      <c r="AG203" s="78">
        <v>-0.25910377502441406</v>
      </c>
      <c r="AH203" s="78">
        <v>-0.98915457725524902</v>
      </c>
      <c r="AI203" s="78">
        <v>-0.48020914196968079</v>
      </c>
      <c r="AJ203" s="78">
        <v>0.31338560581207275</v>
      </c>
      <c r="AK203" s="78">
        <v>0.29344829916954041</v>
      </c>
      <c r="AL203" s="78">
        <v>-1.2186469510197639E-2</v>
      </c>
      <c r="AM203" s="78">
        <v>-0.77062153816223145</v>
      </c>
      <c r="AN203" s="78">
        <v>-0.90229874849319458</v>
      </c>
      <c r="AO203" s="78">
        <v>-1.0512993335723877</v>
      </c>
      <c r="AP203" s="78">
        <v>-1.0579524040222168</v>
      </c>
      <c r="AQ203" s="78">
        <v>-1.6192094087600708</v>
      </c>
      <c r="AR203" s="78">
        <v>-1.8615663051605225</v>
      </c>
      <c r="AS203" s="78">
        <v>-1.2058125734329224</v>
      </c>
      <c r="AT203" s="78">
        <v>-0.87949562072753906</v>
      </c>
      <c r="AU203" s="78">
        <v>-0.53590184450149536</v>
      </c>
      <c r="AV203" s="78">
        <v>-0.63944870233535767</v>
      </c>
      <c r="AW203" s="78">
        <v>-1.0896785259246826</v>
      </c>
      <c r="AX203" s="78">
        <v>-1.8999894857406616</v>
      </c>
      <c r="AY203" s="78">
        <v>-2.0093731880187988</v>
      </c>
      <c r="AZ203" s="78">
        <v>-2.6616017818450928</v>
      </c>
      <c r="BA203" s="78">
        <v>-1.61357581615448</v>
      </c>
      <c r="BB203" s="78">
        <v>-0.17272685468196869</v>
      </c>
      <c r="BC203" s="78">
        <v>0.19427448511123657</v>
      </c>
      <c r="BD203" s="78">
        <v>-0.24265003204345703</v>
      </c>
      <c r="BE203" s="78">
        <v>0.86165863275527954</v>
      </c>
      <c r="BF203" s="78">
        <v>8.1040605902671814E-2</v>
      </c>
      <c r="BG203" s="78">
        <v>0.45953413844108582</v>
      </c>
      <c r="BH203" s="78">
        <v>1.2727233171463013</v>
      </c>
      <c r="BI203" s="78">
        <v>1.150259256362915</v>
      </c>
      <c r="BJ203" s="78">
        <v>0.61007189750671387</v>
      </c>
      <c r="BK203" s="78">
        <v>-0.16054911911487579</v>
      </c>
      <c r="BL203" s="78">
        <v>-0.26504281163215637</v>
      </c>
      <c r="BM203" s="78">
        <v>-0.46059185266494751</v>
      </c>
      <c r="BN203" s="78">
        <v>-0.42547562718391418</v>
      </c>
      <c r="BO203" s="78">
        <v>-0.73505944013595581</v>
      </c>
      <c r="BP203" s="78">
        <v>-1.0655701160430908</v>
      </c>
      <c r="BQ203" s="78">
        <v>-0.44703304767608643</v>
      </c>
      <c r="BR203" s="78">
        <v>6.8750970065593719E-2</v>
      </c>
      <c r="BS203" s="78">
        <v>0.3910367488861084</v>
      </c>
      <c r="BT203" s="78">
        <v>0.30109423398971558</v>
      </c>
      <c r="BU203" s="78">
        <v>5.4571699351072311E-2</v>
      </c>
      <c r="BV203" s="78">
        <v>-0.83721655607223511</v>
      </c>
      <c r="BW203" s="78">
        <v>-1.0393275022506714</v>
      </c>
      <c r="BX203" s="78">
        <v>-1.6483558416366577</v>
      </c>
      <c r="BY203" s="78">
        <v>-0.69809544086456299</v>
      </c>
      <c r="BZ203" s="78">
        <v>0.84676134586334229</v>
      </c>
      <c r="CA203" s="78">
        <v>1.2481820583343506</v>
      </c>
      <c r="CB203" s="78">
        <v>0.90214049816131592</v>
      </c>
      <c r="CC203" s="78">
        <v>1.6378952264785767</v>
      </c>
      <c r="CD203" s="78">
        <v>0.82225453853607178</v>
      </c>
      <c r="CE203" s="78">
        <v>1.1103974580764771</v>
      </c>
      <c r="CF203" s="78">
        <v>1.9371577501296997</v>
      </c>
      <c r="CG203" s="78">
        <v>1.7436838150024414</v>
      </c>
      <c r="CH203" s="78">
        <v>1.041046142578125</v>
      </c>
      <c r="CI203" s="78">
        <v>0.26198515295982361</v>
      </c>
      <c r="CJ203" s="78">
        <v>0.1763187050819397</v>
      </c>
      <c r="CK203" s="78">
        <v>-5.1469612866640091E-2</v>
      </c>
      <c r="CL203" s="78">
        <v>1.2575886212289333E-2</v>
      </c>
      <c r="CM203" s="78">
        <v>-0.12269987165927887</v>
      </c>
      <c r="CN203" s="78">
        <v>-0.51426547765731812</v>
      </c>
      <c r="CO203" s="78">
        <v>7.849535346031189E-2</v>
      </c>
      <c r="CP203" s="78">
        <v>0.72550368309020996</v>
      </c>
      <c r="CQ203" s="78">
        <v>1.0330315828323364</v>
      </c>
      <c r="CR203" s="78">
        <v>0.95251142978668213</v>
      </c>
      <c r="CS203" s="78">
        <v>0.8470759391784668</v>
      </c>
      <c r="CT203" s="78">
        <v>-0.1011432483792305</v>
      </c>
      <c r="CU203" s="78">
        <v>-0.3674769401550293</v>
      </c>
      <c r="CV203" s="78">
        <v>-0.94658470153808594</v>
      </c>
      <c r="CW203" s="78">
        <v>-6.4036548137664795E-2</v>
      </c>
      <c r="CX203" s="78">
        <v>1.5528557300567627</v>
      </c>
      <c r="CY203" s="78">
        <v>1.9781153202056885</v>
      </c>
      <c r="CZ203" s="78">
        <v>1.6950188875198364</v>
      </c>
      <c r="DA203" s="78">
        <v>2.4141318798065186</v>
      </c>
      <c r="DB203" s="78">
        <v>1.5634684562683105</v>
      </c>
      <c r="DC203" s="78">
        <v>1.7612607479095459</v>
      </c>
      <c r="DD203" s="78">
        <v>2.6015920639038086</v>
      </c>
      <c r="DE203" s="78">
        <v>2.3371083736419678</v>
      </c>
      <c r="DF203" s="78">
        <v>1.4720203876495361</v>
      </c>
      <c r="DG203" s="78">
        <v>0.68451941013336182</v>
      </c>
      <c r="DH203" s="78">
        <v>0.61768019199371338</v>
      </c>
      <c r="DI203" s="78">
        <v>0.35765263438224792</v>
      </c>
      <c r="DJ203" s="78">
        <v>0.45062741637229919</v>
      </c>
      <c r="DK203" s="78">
        <v>0.48965969681739807</v>
      </c>
      <c r="DL203" s="78">
        <v>3.7039104849100113E-2</v>
      </c>
      <c r="DM203" s="78">
        <v>0.60402375459671021</v>
      </c>
      <c r="DN203" s="78">
        <v>1.3822563886642456</v>
      </c>
      <c r="DO203" s="78">
        <v>1.6750264167785645</v>
      </c>
      <c r="DP203" s="78">
        <v>1.6039285659790039</v>
      </c>
      <c r="DQ203" s="78">
        <v>1.6395801305770874</v>
      </c>
      <c r="DR203" s="78">
        <v>0.63493001461029053</v>
      </c>
      <c r="DS203" s="78">
        <v>0.30437368154525757</v>
      </c>
      <c r="DT203" s="78">
        <v>-0.24481356143951416</v>
      </c>
      <c r="DU203" s="78">
        <v>0.5700223445892334</v>
      </c>
      <c r="DV203" s="78">
        <v>2.2589502334594727</v>
      </c>
      <c r="DW203" s="78">
        <v>2.7080485820770264</v>
      </c>
      <c r="DX203" s="78">
        <v>2.4878973960876465</v>
      </c>
      <c r="DY203" s="78">
        <v>3.5348942279815674</v>
      </c>
      <c r="DZ203" s="78">
        <v>2.6336636543273926</v>
      </c>
      <c r="EA203" s="78">
        <v>2.7010040283203125</v>
      </c>
      <c r="EB203" s="78">
        <v>3.5609300136566162</v>
      </c>
      <c r="EC203" s="78">
        <v>3.1939194202423096</v>
      </c>
      <c r="ED203" s="78">
        <v>2.0942788124084473</v>
      </c>
      <c r="EE203" s="78">
        <v>1.2945917844772339</v>
      </c>
      <c r="EF203" s="78">
        <v>1.2549360990524292</v>
      </c>
      <c r="EG203" s="78">
        <v>0.9483601450920105</v>
      </c>
      <c r="EH203" s="78">
        <v>1.0831042528152466</v>
      </c>
      <c r="EI203" s="78">
        <v>1.3738096952438354</v>
      </c>
      <c r="EJ203" s="78">
        <v>0.83303534984588623</v>
      </c>
      <c r="EK203" s="78">
        <v>1.3628033399581909</v>
      </c>
      <c r="EL203" s="78">
        <v>2.330502986907959</v>
      </c>
      <c r="EM203" s="78">
        <v>2.6019649505615234</v>
      </c>
      <c r="EN203" s="78">
        <v>2.5444715023040771</v>
      </c>
      <c r="EO203" s="78">
        <v>2.7838304042816162</v>
      </c>
      <c r="EP203" s="78">
        <v>1.6977030038833618</v>
      </c>
      <c r="EQ203" s="78">
        <v>1.2744191884994507</v>
      </c>
      <c r="ER203" s="78">
        <v>0.76843249797821045</v>
      </c>
      <c r="ES203" s="78">
        <v>1.4855027198791504</v>
      </c>
      <c r="ET203" s="78">
        <v>3.2784383296966553</v>
      </c>
      <c r="EU203" s="78">
        <v>3.7619562149047852</v>
      </c>
      <c r="EV203" s="78">
        <v>3.6326878070831299</v>
      </c>
      <c r="EW203" s="78">
        <v>65.320762634277344</v>
      </c>
      <c r="EX203" s="78">
        <v>63.750694274902344</v>
      </c>
      <c r="EY203" s="78">
        <v>62.124225616455078</v>
      </c>
      <c r="EZ203" s="78">
        <v>60.397357940673828</v>
      </c>
      <c r="FA203" s="78">
        <v>59.8658447265625</v>
      </c>
      <c r="FB203" s="78">
        <v>59.205440521240234</v>
      </c>
      <c r="FC203" s="78">
        <v>59.267597198486328</v>
      </c>
      <c r="FD203" s="78">
        <v>63.000064849853516</v>
      </c>
      <c r="FE203" s="78">
        <v>66.736976623535156</v>
      </c>
      <c r="FF203" s="78">
        <v>71.086997985839844</v>
      </c>
      <c r="FG203" s="78">
        <v>75.063987731933594</v>
      </c>
      <c r="FH203" s="78">
        <v>79.49658203125</v>
      </c>
      <c r="FI203" s="78">
        <v>82.641845703125</v>
      </c>
      <c r="FJ203" s="78">
        <v>86.752601623535156</v>
      </c>
      <c r="FK203" s="78">
        <v>89.306610107421875</v>
      </c>
      <c r="FL203" s="78">
        <v>91.861602783203125</v>
      </c>
      <c r="FM203" s="78">
        <v>90.963836669921875</v>
      </c>
      <c r="FN203" s="78">
        <v>88.530227661132813</v>
      </c>
      <c r="FO203" s="78">
        <v>85.396865844726563</v>
      </c>
      <c r="FP203" s="78">
        <v>81.849693298339844</v>
      </c>
      <c r="FQ203" s="78">
        <v>76.948097229003906</v>
      </c>
      <c r="FR203" s="78">
        <v>72.948165893554688</v>
      </c>
      <c r="FS203" s="78">
        <v>70.370468139648438</v>
      </c>
      <c r="FT203" s="78">
        <v>68.616683959960938</v>
      </c>
      <c r="FU203" s="78">
        <v>0.37520885467529297</v>
      </c>
      <c r="FV203" s="78">
        <v>0.71739089488983154</v>
      </c>
      <c r="FW203" s="78">
        <v>0.41284158825874329</v>
      </c>
      <c r="FX203" s="78">
        <v>0.74759620428085327</v>
      </c>
      <c r="FY203" s="78">
        <v>328</v>
      </c>
      <c r="FZ203" s="78">
        <v>1</v>
      </c>
    </row>
    <row r="204" spans="1:182" x14ac:dyDescent="0.2">
      <c r="A204" t="s">
        <v>186</v>
      </c>
      <c r="B204" t="s">
        <v>245</v>
      </c>
      <c r="C204" t="s">
        <v>2</v>
      </c>
      <c r="D204" t="s">
        <v>203</v>
      </c>
      <c r="E204" t="s">
        <v>208</v>
      </c>
      <c r="F204" t="s">
        <v>179</v>
      </c>
      <c r="G204" t="s">
        <v>1</v>
      </c>
      <c r="H204" s="78">
        <v>112</v>
      </c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8"/>
      <c r="CN204" s="78"/>
      <c r="CO204" s="78"/>
      <c r="CP204" s="78"/>
      <c r="CQ204" s="78"/>
      <c r="CR204" s="78"/>
      <c r="CS204" s="78"/>
      <c r="CT204" s="78"/>
      <c r="CU204" s="78"/>
      <c r="CV204" s="78"/>
      <c r="CW204" s="78"/>
      <c r="CX204" s="78"/>
      <c r="CY204" s="78"/>
      <c r="CZ204" s="78"/>
      <c r="DA204" s="78"/>
      <c r="DB204" s="78"/>
      <c r="DC204" s="78"/>
      <c r="DD204" s="78"/>
      <c r="DE204" s="78"/>
      <c r="DF204" s="78"/>
      <c r="DG204" s="78"/>
      <c r="DH204" s="78"/>
      <c r="DI204" s="78"/>
      <c r="DJ204" s="78"/>
      <c r="DK204" s="78"/>
      <c r="DL204" s="78"/>
      <c r="DM204" s="78"/>
      <c r="DN204" s="78"/>
      <c r="DO204" s="78"/>
      <c r="DP204" s="78"/>
      <c r="DQ204" s="78"/>
      <c r="DR204" s="78"/>
      <c r="DS204" s="78"/>
      <c r="DT204" s="78"/>
      <c r="DU204" s="78"/>
      <c r="DV204" s="78"/>
      <c r="DW204" s="78"/>
      <c r="DX204" s="78"/>
      <c r="DY204" s="78"/>
      <c r="DZ204" s="78"/>
      <c r="EA204" s="78"/>
      <c r="EB204" s="78"/>
      <c r="EC204" s="78"/>
      <c r="ED204" s="78"/>
      <c r="EE204" s="78"/>
      <c r="EF204" s="78"/>
      <c r="EG204" s="78"/>
      <c r="EH204" s="78"/>
      <c r="EI204" s="78"/>
      <c r="EJ204" s="78"/>
      <c r="EK204" s="78"/>
      <c r="EL204" s="78"/>
      <c r="EM204" s="78"/>
      <c r="EN204" s="78"/>
      <c r="EO204" s="78"/>
      <c r="EP204" s="78"/>
      <c r="EQ204" s="78"/>
      <c r="ER204" s="78"/>
      <c r="ES204" s="78"/>
      <c r="ET204" s="78"/>
      <c r="EU204" s="78"/>
      <c r="EV204" s="78"/>
      <c r="EW204" s="78"/>
      <c r="EX204" s="78"/>
      <c r="EY204" s="78"/>
      <c r="EZ204" s="78"/>
      <c r="FA204" s="78"/>
      <c r="FB204" s="78"/>
      <c r="FC204" s="78"/>
      <c r="FD204" s="78"/>
      <c r="FE204" s="78"/>
      <c r="FF204" s="78"/>
      <c r="FG204" s="78"/>
      <c r="FH204" s="78"/>
      <c r="FI204" s="78"/>
      <c r="FJ204" s="78"/>
      <c r="FK204" s="78"/>
      <c r="FL204" s="78"/>
      <c r="FM204" s="78"/>
      <c r="FN204" s="78"/>
      <c r="FO204" s="78"/>
      <c r="FP204" s="78"/>
      <c r="FQ204" s="78"/>
      <c r="FR204" s="78"/>
      <c r="FS204" s="78"/>
      <c r="FT204" s="78"/>
      <c r="FU204" s="78"/>
      <c r="FV204" s="78"/>
      <c r="FW204" s="78"/>
      <c r="FX204" s="78">
        <v>1.4347752556204796E-2</v>
      </c>
      <c r="FY204" s="78">
        <v>8</v>
      </c>
      <c r="FZ204" s="78">
        <v>0</v>
      </c>
    </row>
    <row r="205" spans="1:182" x14ac:dyDescent="0.2">
      <c r="A205" t="s">
        <v>186</v>
      </c>
      <c r="B205" t="s">
        <v>245</v>
      </c>
      <c r="C205" t="s">
        <v>2</v>
      </c>
      <c r="D205" t="s">
        <v>203</v>
      </c>
      <c r="E205" t="s">
        <v>208</v>
      </c>
      <c r="F205" t="s">
        <v>180</v>
      </c>
      <c r="G205" t="s">
        <v>1</v>
      </c>
      <c r="H205" s="78">
        <v>66</v>
      </c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78"/>
      <c r="CK205" s="78"/>
      <c r="CL205" s="78"/>
      <c r="CM205" s="78"/>
      <c r="CN205" s="78"/>
      <c r="CO205" s="78"/>
      <c r="CP205" s="78"/>
      <c r="CQ205" s="78"/>
      <c r="CR205" s="78"/>
      <c r="CS205" s="78"/>
      <c r="CT205" s="78"/>
      <c r="CU205" s="78"/>
      <c r="CV205" s="78"/>
      <c r="CW205" s="78"/>
      <c r="CX205" s="78"/>
      <c r="CY205" s="78"/>
      <c r="CZ205" s="78"/>
      <c r="DA205" s="78"/>
      <c r="DB205" s="78"/>
      <c r="DC205" s="78"/>
      <c r="DD205" s="78"/>
      <c r="DE205" s="78"/>
      <c r="DF205" s="78"/>
      <c r="DG205" s="78"/>
      <c r="DH205" s="78"/>
      <c r="DI205" s="78"/>
      <c r="DJ205" s="78"/>
      <c r="DK205" s="78"/>
      <c r="DL205" s="78"/>
      <c r="DM205" s="78"/>
      <c r="DN205" s="78"/>
      <c r="DO205" s="78"/>
      <c r="DP205" s="78"/>
      <c r="DQ205" s="78"/>
      <c r="DR205" s="78"/>
      <c r="DS205" s="78"/>
      <c r="DT205" s="78"/>
      <c r="DU205" s="78"/>
      <c r="DV205" s="78"/>
      <c r="DW205" s="78"/>
      <c r="DX205" s="78"/>
      <c r="DY205" s="78"/>
      <c r="DZ205" s="78"/>
      <c r="EA205" s="78"/>
      <c r="EB205" s="78"/>
      <c r="EC205" s="78"/>
      <c r="ED205" s="78"/>
      <c r="EE205" s="78"/>
      <c r="EF205" s="78"/>
      <c r="EG205" s="78"/>
      <c r="EH205" s="78"/>
      <c r="EI205" s="78"/>
      <c r="EJ205" s="78"/>
      <c r="EK205" s="78"/>
      <c r="EL205" s="78"/>
      <c r="EM205" s="78"/>
      <c r="EN205" s="78"/>
      <c r="EO205" s="78"/>
      <c r="EP205" s="78"/>
      <c r="EQ205" s="78"/>
      <c r="ER205" s="78"/>
      <c r="ES205" s="78"/>
      <c r="ET205" s="78"/>
      <c r="EU205" s="78"/>
      <c r="EV205" s="78"/>
      <c r="EW205" s="78"/>
      <c r="EX205" s="78"/>
      <c r="EY205" s="78"/>
      <c r="EZ205" s="78"/>
      <c r="FA205" s="78"/>
      <c r="FB205" s="78"/>
      <c r="FC205" s="78"/>
      <c r="FD205" s="78"/>
      <c r="FE205" s="78"/>
      <c r="FF205" s="78"/>
      <c r="FG205" s="78"/>
      <c r="FH205" s="78"/>
      <c r="FI205" s="78"/>
      <c r="FJ205" s="78"/>
      <c r="FK205" s="78"/>
      <c r="FL205" s="78"/>
      <c r="FM205" s="78"/>
      <c r="FN205" s="78"/>
      <c r="FO205" s="78"/>
      <c r="FP205" s="78"/>
      <c r="FQ205" s="78"/>
      <c r="FR205" s="78"/>
      <c r="FS205" s="78"/>
      <c r="FT205" s="78"/>
      <c r="FU205" s="78"/>
      <c r="FV205" s="78"/>
      <c r="FW205" s="78"/>
      <c r="FX205" s="78">
        <v>8.3635943010449409E-3</v>
      </c>
      <c r="FY205" s="78">
        <v>4</v>
      </c>
      <c r="FZ205" s="78">
        <v>0</v>
      </c>
    </row>
    <row r="206" spans="1:182" x14ac:dyDescent="0.2">
      <c r="A206" t="s">
        <v>186</v>
      </c>
      <c r="B206" t="s">
        <v>245</v>
      </c>
      <c r="C206" t="s">
        <v>2</v>
      </c>
      <c r="D206" t="s">
        <v>203</v>
      </c>
      <c r="E206" t="s">
        <v>208</v>
      </c>
      <c r="F206" t="s">
        <v>181</v>
      </c>
      <c r="G206" t="s">
        <v>1</v>
      </c>
      <c r="H206" s="78">
        <v>22</v>
      </c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78"/>
      <c r="CB206" s="78"/>
      <c r="CC206" s="78"/>
      <c r="CD206" s="78"/>
      <c r="CE206" s="78"/>
      <c r="CF206" s="78"/>
      <c r="CG206" s="78"/>
      <c r="CH206" s="78"/>
      <c r="CI206" s="78"/>
      <c r="CJ206" s="78"/>
      <c r="CK206" s="78"/>
      <c r="CL206" s="78"/>
      <c r="CM206" s="78"/>
      <c r="CN206" s="78"/>
      <c r="CO206" s="78"/>
      <c r="CP206" s="78"/>
      <c r="CQ206" s="78"/>
      <c r="CR206" s="78"/>
      <c r="CS206" s="78"/>
      <c r="CT206" s="78"/>
      <c r="CU206" s="78"/>
      <c r="CV206" s="78"/>
      <c r="CW206" s="78"/>
      <c r="CX206" s="78"/>
      <c r="CY206" s="78"/>
      <c r="CZ206" s="78"/>
      <c r="DA206" s="78"/>
      <c r="DB206" s="78"/>
      <c r="DC206" s="78"/>
      <c r="DD206" s="78"/>
      <c r="DE206" s="78"/>
      <c r="DF206" s="78"/>
      <c r="DG206" s="78"/>
      <c r="DH206" s="78"/>
      <c r="DI206" s="78"/>
      <c r="DJ206" s="78"/>
      <c r="DK206" s="78"/>
      <c r="DL206" s="78"/>
      <c r="DM206" s="78"/>
      <c r="DN206" s="78"/>
      <c r="DO206" s="78"/>
      <c r="DP206" s="78"/>
      <c r="DQ206" s="78"/>
      <c r="DR206" s="78"/>
      <c r="DS206" s="78"/>
      <c r="DT206" s="78"/>
      <c r="DU206" s="78"/>
      <c r="DV206" s="78"/>
      <c r="DW206" s="78"/>
      <c r="DX206" s="78"/>
      <c r="DY206" s="78"/>
      <c r="DZ206" s="78"/>
      <c r="EA206" s="78"/>
      <c r="EB206" s="78"/>
      <c r="EC206" s="78"/>
      <c r="ED206" s="78"/>
      <c r="EE206" s="78"/>
      <c r="EF206" s="78"/>
      <c r="EG206" s="78"/>
      <c r="EH206" s="78"/>
      <c r="EI206" s="78"/>
      <c r="EJ206" s="78"/>
      <c r="EK206" s="78"/>
      <c r="EL206" s="78"/>
      <c r="EM206" s="78"/>
      <c r="EN206" s="78"/>
      <c r="EO206" s="78"/>
      <c r="EP206" s="78"/>
      <c r="EQ206" s="78"/>
      <c r="ER206" s="78"/>
      <c r="ES206" s="78"/>
      <c r="ET206" s="78"/>
      <c r="EU206" s="78"/>
      <c r="EV206" s="78"/>
      <c r="EW206" s="78"/>
      <c r="EX206" s="78"/>
      <c r="EY206" s="78"/>
      <c r="EZ206" s="78"/>
      <c r="FA206" s="78"/>
      <c r="FB206" s="78"/>
      <c r="FC206" s="78"/>
      <c r="FD206" s="78"/>
      <c r="FE206" s="78"/>
      <c r="FF206" s="78"/>
      <c r="FG206" s="78"/>
      <c r="FH206" s="78"/>
      <c r="FI206" s="78"/>
      <c r="FJ206" s="78"/>
      <c r="FK206" s="78"/>
      <c r="FL206" s="78"/>
      <c r="FM206" s="78"/>
      <c r="FN206" s="78"/>
      <c r="FO206" s="78"/>
      <c r="FP206" s="78"/>
      <c r="FQ206" s="78"/>
      <c r="FR206" s="78"/>
      <c r="FS206" s="78"/>
      <c r="FT206" s="78"/>
      <c r="FU206" s="78"/>
      <c r="FV206" s="78"/>
      <c r="FW206" s="78"/>
      <c r="FX206" s="78">
        <v>2.5682402774691582E-3</v>
      </c>
      <c r="FY206" s="78">
        <v>2</v>
      </c>
      <c r="FZ206" s="78">
        <v>0</v>
      </c>
    </row>
    <row r="207" spans="1:182" x14ac:dyDescent="0.2">
      <c r="A207" t="s">
        <v>186</v>
      </c>
      <c r="B207" t="s">
        <v>245</v>
      </c>
      <c r="C207" t="s">
        <v>2</v>
      </c>
      <c r="D207" t="s">
        <v>203</v>
      </c>
      <c r="E207" t="s">
        <v>208</v>
      </c>
      <c r="F207" t="s">
        <v>182</v>
      </c>
      <c r="G207" t="s">
        <v>1</v>
      </c>
      <c r="H207" s="78">
        <v>735</v>
      </c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  <c r="BX207" s="78"/>
      <c r="BY207" s="78"/>
      <c r="BZ207" s="78"/>
      <c r="CA207" s="78"/>
      <c r="CB207" s="78"/>
      <c r="CC207" s="78"/>
      <c r="CD207" s="78"/>
      <c r="CE207" s="78"/>
      <c r="CF207" s="78"/>
      <c r="CG207" s="78"/>
      <c r="CH207" s="78"/>
      <c r="CI207" s="78"/>
      <c r="CJ207" s="78"/>
      <c r="CK207" s="78"/>
      <c r="CL207" s="78"/>
      <c r="CM207" s="78"/>
      <c r="CN207" s="78"/>
      <c r="CO207" s="78"/>
      <c r="CP207" s="78"/>
      <c r="CQ207" s="78"/>
      <c r="CR207" s="78"/>
      <c r="CS207" s="78"/>
      <c r="CT207" s="78"/>
      <c r="CU207" s="78"/>
      <c r="CV207" s="78"/>
      <c r="CW207" s="78"/>
      <c r="CX207" s="78"/>
      <c r="CY207" s="78"/>
      <c r="CZ207" s="78"/>
      <c r="DA207" s="78"/>
      <c r="DB207" s="78"/>
      <c r="DC207" s="78"/>
      <c r="DD207" s="78"/>
      <c r="DE207" s="78"/>
      <c r="DF207" s="78"/>
      <c r="DG207" s="78"/>
      <c r="DH207" s="78"/>
      <c r="DI207" s="78"/>
      <c r="DJ207" s="78"/>
      <c r="DK207" s="78"/>
      <c r="DL207" s="78"/>
      <c r="DM207" s="78"/>
      <c r="DN207" s="78"/>
      <c r="DO207" s="78"/>
      <c r="DP207" s="78"/>
      <c r="DQ207" s="78"/>
      <c r="DR207" s="78"/>
      <c r="DS207" s="78"/>
      <c r="DT207" s="78"/>
      <c r="DU207" s="78"/>
      <c r="DV207" s="78"/>
      <c r="DW207" s="78"/>
      <c r="DX207" s="78"/>
      <c r="DY207" s="78"/>
      <c r="DZ207" s="78"/>
      <c r="EA207" s="78"/>
      <c r="EB207" s="78"/>
      <c r="EC207" s="78"/>
      <c r="ED207" s="78"/>
      <c r="EE207" s="78"/>
      <c r="EF207" s="78"/>
      <c r="EG207" s="78"/>
      <c r="EH207" s="78"/>
      <c r="EI207" s="78"/>
      <c r="EJ207" s="78"/>
      <c r="EK207" s="78"/>
      <c r="EL207" s="78"/>
      <c r="EM207" s="78"/>
      <c r="EN207" s="78"/>
      <c r="EO207" s="78"/>
      <c r="EP207" s="78"/>
      <c r="EQ207" s="78"/>
      <c r="ER207" s="78"/>
      <c r="ES207" s="78"/>
      <c r="ET207" s="78"/>
      <c r="EU207" s="78"/>
      <c r="EV207" s="78"/>
      <c r="EW207" s="78"/>
      <c r="EX207" s="78"/>
      <c r="EY207" s="78"/>
      <c r="EZ207" s="78"/>
      <c r="FA207" s="78"/>
      <c r="FB207" s="78"/>
      <c r="FC207" s="78"/>
      <c r="FD207" s="78"/>
      <c r="FE207" s="78"/>
      <c r="FF207" s="78"/>
      <c r="FG207" s="78"/>
      <c r="FH207" s="78"/>
      <c r="FI207" s="78"/>
      <c r="FJ207" s="78"/>
      <c r="FK207" s="78"/>
      <c r="FL207" s="78"/>
      <c r="FM207" s="78"/>
      <c r="FN207" s="78"/>
      <c r="FO207" s="78"/>
      <c r="FP207" s="78"/>
      <c r="FQ207" s="78"/>
      <c r="FR207" s="78"/>
      <c r="FS207" s="78"/>
      <c r="FT207" s="78"/>
      <c r="FU207" s="78"/>
      <c r="FV207" s="78"/>
      <c r="FW207" s="78"/>
      <c r="FX207" s="78">
        <v>0.10171829909086227</v>
      </c>
      <c r="FY207" s="78">
        <v>48</v>
      </c>
      <c r="FZ207" s="78">
        <v>0</v>
      </c>
    </row>
    <row r="208" spans="1:182" x14ac:dyDescent="0.2">
      <c r="A208" t="s">
        <v>186</v>
      </c>
      <c r="B208" t="s">
        <v>245</v>
      </c>
      <c r="C208" t="s">
        <v>2</v>
      </c>
      <c r="D208" t="s">
        <v>203</v>
      </c>
      <c r="E208" t="s">
        <v>208</v>
      </c>
      <c r="F208" t="s">
        <v>183</v>
      </c>
      <c r="G208" t="s">
        <v>1</v>
      </c>
      <c r="H208" s="78">
        <v>642</v>
      </c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  <c r="BX208" s="78"/>
      <c r="BY208" s="78"/>
      <c r="BZ208" s="78"/>
      <c r="CA208" s="78"/>
      <c r="CB208" s="78"/>
      <c r="CC208" s="78"/>
      <c r="CD208" s="78"/>
      <c r="CE208" s="78"/>
      <c r="CF208" s="78"/>
      <c r="CG208" s="78"/>
      <c r="CH208" s="78"/>
      <c r="CI208" s="78"/>
      <c r="CJ208" s="78"/>
      <c r="CK208" s="78"/>
      <c r="CL208" s="78"/>
      <c r="CM208" s="78"/>
      <c r="CN208" s="78"/>
      <c r="CO208" s="78"/>
      <c r="CP208" s="78"/>
      <c r="CQ208" s="78"/>
      <c r="CR208" s="78"/>
      <c r="CS208" s="78"/>
      <c r="CT208" s="78"/>
      <c r="CU208" s="78"/>
      <c r="CV208" s="78"/>
      <c r="CW208" s="78"/>
      <c r="CX208" s="78"/>
      <c r="CY208" s="78"/>
      <c r="CZ208" s="78"/>
      <c r="DA208" s="78"/>
      <c r="DB208" s="78"/>
      <c r="DC208" s="78"/>
      <c r="DD208" s="78"/>
      <c r="DE208" s="78"/>
      <c r="DF208" s="78"/>
      <c r="DG208" s="78"/>
      <c r="DH208" s="78"/>
      <c r="DI208" s="78"/>
      <c r="DJ208" s="78"/>
      <c r="DK208" s="78"/>
      <c r="DL208" s="78"/>
      <c r="DM208" s="78"/>
      <c r="DN208" s="78"/>
      <c r="DO208" s="78"/>
      <c r="DP208" s="78"/>
      <c r="DQ208" s="78"/>
      <c r="DR208" s="78"/>
      <c r="DS208" s="78"/>
      <c r="DT208" s="78"/>
      <c r="DU208" s="78"/>
      <c r="DV208" s="78"/>
      <c r="DW208" s="78"/>
      <c r="DX208" s="78"/>
      <c r="DY208" s="78"/>
      <c r="DZ208" s="78"/>
      <c r="EA208" s="78"/>
      <c r="EB208" s="78"/>
      <c r="EC208" s="78"/>
      <c r="ED208" s="78"/>
      <c r="EE208" s="78"/>
      <c r="EF208" s="78"/>
      <c r="EG208" s="78"/>
      <c r="EH208" s="78"/>
      <c r="EI208" s="78"/>
      <c r="EJ208" s="78"/>
      <c r="EK208" s="78"/>
      <c r="EL208" s="78"/>
      <c r="EM208" s="78"/>
      <c r="EN208" s="78"/>
      <c r="EO208" s="78"/>
      <c r="EP208" s="78"/>
      <c r="EQ208" s="78"/>
      <c r="ER208" s="78"/>
      <c r="ES208" s="78"/>
      <c r="ET208" s="78"/>
      <c r="EU208" s="78"/>
      <c r="EV208" s="78"/>
      <c r="EW208" s="78"/>
      <c r="EX208" s="78"/>
      <c r="EY208" s="78"/>
      <c r="EZ208" s="78"/>
      <c r="FA208" s="78"/>
      <c r="FB208" s="78"/>
      <c r="FC208" s="78"/>
      <c r="FD208" s="78"/>
      <c r="FE208" s="78"/>
      <c r="FF208" s="78"/>
      <c r="FG208" s="78"/>
      <c r="FH208" s="78"/>
      <c r="FI208" s="78"/>
      <c r="FJ208" s="78"/>
      <c r="FK208" s="78"/>
      <c r="FL208" s="78"/>
      <c r="FM208" s="78"/>
      <c r="FN208" s="78"/>
      <c r="FO208" s="78"/>
      <c r="FP208" s="78"/>
      <c r="FQ208" s="78"/>
      <c r="FR208" s="78"/>
      <c r="FS208" s="78"/>
      <c r="FT208" s="78"/>
      <c r="FU208" s="78"/>
      <c r="FV208" s="78"/>
      <c r="FW208" s="78"/>
      <c r="FX208" s="78">
        <v>8.7038986384868622E-2</v>
      </c>
      <c r="FY208" s="78">
        <v>11</v>
      </c>
      <c r="FZ208" s="78">
        <v>0</v>
      </c>
    </row>
    <row r="209" spans="1:182" x14ac:dyDescent="0.2">
      <c r="A209" t="s">
        <v>186</v>
      </c>
      <c r="B209" t="s">
        <v>245</v>
      </c>
      <c r="C209" t="s">
        <v>2</v>
      </c>
      <c r="D209" t="s">
        <v>203</v>
      </c>
      <c r="E209" t="s">
        <v>208</v>
      </c>
      <c r="F209" t="s">
        <v>184</v>
      </c>
      <c r="G209" t="s">
        <v>1</v>
      </c>
      <c r="H209" s="78">
        <v>241</v>
      </c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  <c r="BX209" s="78"/>
      <c r="BY209" s="78"/>
      <c r="BZ209" s="78"/>
      <c r="CA209" s="78"/>
      <c r="CB209" s="78"/>
      <c r="CC209" s="78"/>
      <c r="CD209" s="78"/>
      <c r="CE209" s="78"/>
      <c r="CF209" s="78"/>
      <c r="CG209" s="78"/>
      <c r="CH209" s="78"/>
      <c r="CI209" s="78"/>
      <c r="CJ209" s="78"/>
      <c r="CK209" s="78"/>
      <c r="CL209" s="78"/>
      <c r="CM209" s="78"/>
      <c r="CN209" s="78"/>
      <c r="CO209" s="78"/>
      <c r="CP209" s="78"/>
      <c r="CQ209" s="78"/>
      <c r="CR209" s="78"/>
      <c r="CS209" s="78"/>
      <c r="CT209" s="78"/>
      <c r="CU209" s="78"/>
      <c r="CV209" s="78"/>
      <c r="CW209" s="78"/>
      <c r="CX209" s="78"/>
      <c r="CY209" s="78"/>
      <c r="CZ209" s="78"/>
      <c r="DA209" s="78"/>
      <c r="DB209" s="78"/>
      <c r="DC209" s="78"/>
      <c r="DD209" s="78"/>
      <c r="DE209" s="78"/>
      <c r="DF209" s="78"/>
      <c r="DG209" s="78"/>
      <c r="DH209" s="78"/>
      <c r="DI209" s="78"/>
      <c r="DJ209" s="78"/>
      <c r="DK209" s="78"/>
      <c r="DL209" s="78"/>
      <c r="DM209" s="78"/>
      <c r="DN209" s="78"/>
      <c r="DO209" s="78"/>
      <c r="DP209" s="78"/>
      <c r="DQ209" s="78"/>
      <c r="DR209" s="78"/>
      <c r="DS209" s="78"/>
      <c r="DT209" s="78"/>
      <c r="DU209" s="78"/>
      <c r="DV209" s="78"/>
      <c r="DW209" s="78"/>
      <c r="DX209" s="78"/>
      <c r="DY209" s="78"/>
      <c r="DZ209" s="78"/>
      <c r="EA209" s="78"/>
      <c r="EB209" s="78"/>
      <c r="EC209" s="78"/>
      <c r="ED209" s="78"/>
      <c r="EE209" s="78"/>
      <c r="EF209" s="78"/>
      <c r="EG209" s="78"/>
      <c r="EH209" s="78"/>
      <c r="EI209" s="78"/>
      <c r="EJ209" s="78"/>
      <c r="EK209" s="78"/>
      <c r="EL209" s="78"/>
      <c r="EM209" s="78"/>
      <c r="EN209" s="78"/>
      <c r="EO209" s="78"/>
      <c r="EP209" s="78"/>
      <c r="EQ209" s="78"/>
      <c r="ER209" s="78"/>
      <c r="ES209" s="78"/>
      <c r="ET209" s="78"/>
      <c r="EU209" s="78"/>
      <c r="EV209" s="78"/>
      <c r="EW209" s="78"/>
      <c r="EX209" s="78"/>
      <c r="EY209" s="78"/>
      <c r="EZ209" s="78"/>
      <c r="FA209" s="78"/>
      <c r="FB209" s="78"/>
      <c r="FC209" s="78"/>
      <c r="FD209" s="78"/>
      <c r="FE209" s="78"/>
      <c r="FF209" s="78"/>
      <c r="FG209" s="78"/>
      <c r="FH209" s="78"/>
      <c r="FI209" s="78"/>
      <c r="FJ209" s="78"/>
      <c r="FK209" s="78"/>
      <c r="FL209" s="78"/>
      <c r="FM209" s="78"/>
      <c r="FN209" s="78"/>
      <c r="FO209" s="78"/>
      <c r="FP209" s="78"/>
      <c r="FQ209" s="78"/>
      <c r="FR209" s="78"/>
      <c r="FS209" s="78"/>
      <c r="FT209" s="78"/>
      <c r="FU209" s="78"/>
      <c r="FV209" s="78"/>
      <c r="FW209" s="78"/>
      <c r="FX209" s="78">
        <v>3.3235467970371246E-2</v>
      </c>
      <c r="FY209" s="78">
        <v>12</v>
      </c>
      <c r="FZ209" s="78">
        <v>0</v>
      </c>
    </row>
    <row r="210" spans="1:182" x14ac:dyDescent="0.2">
      <c r="A210" t="s">
        <v>186</v>
      </c>
      <c r="B210" t="s">
        <v>245</v>
      </c>
      <c r="C210" t="s">
        <v>2</v>
      </c>
      <c r="D210" t="s">
        <v>203</v>
      </c>
      <c r="E210" t="s">
        <v>208</v>
      </c>
      <c r="F210" t="s">
        <v>185</v>
      </c>
      <c r="G210" t="s">
        <v>1</v>
      </c>
      <c r="H210" s="78">
        <v>60</v>
      </c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78"/>
      <c r="CB210" s="78"/>
      <c r="CC210" s="78"/>
      <c r="CD210" s="78"/>
      <c r="CE210" s="78"/>
      <c r="CF210" s="78"/>
      <c r="CG210" s="78"/>
      <c r="CH210" s="78"/>
      <c r="CI210" s="78"/>
      <c r="CJ210" s="78"/>
      <c r="CK210" s="78"/>
      <c r="CL210" s="78"/>
      <c r="CM210" s="78"/>
      <c r="CN210" s="78"/>
      <c r="CO210" s="78"/>
      <c r="CP210" s="78"/>
      <c r="CQ210" s="78"/>
      <c r="CR210" s="78"/>
      <c r="CS210" s="78"/>
      <c r="CT210" s="78"/>
      <c r="CU210" s="78"/>
      <c r="CV210" s="78"/>
      <c r="CW210" s="78"/>
      <c r="CX210" s="78"/>
      <c r="CY210" s="78"/>
      <c r="CZ210" s="78"/>
      <c r="DA210" s="78"/>
      <c r="DB210" s="78"/>
      <c r="DC210" s="78"/>
      <c r="DD210" s="78"/>
      <c r="DE210" s="78"/>
      <c r="DF210" s="78"/>
      <c r="DG210" s="78"/>
      <c r="DH210" s="78"/>
      <c r="DI210" s="78"/>
      <c r="DJ210" s="78"/>
      <c r="DK210" s="78"/>
      <c r="DL210" s="78"/>
      <c r="DM210" s="78"/>
      <c r="DN210" s="78"/>
      <c r="DO210" s="78"/>
      <c r="DP210" s="78"/>
      <c r="DQ210" s="78"/>
      <c r="DR210" s="78"/>
      <c r="DS210" s="78"/>
      <c r="DT210" s="78"/>
      <c r="DU210" s="78"/>
      <c r="DV210" s="78"/>
      <c r="DW210" s="78"/>
      <c r="DX210" s="78"/>
      <c r="DY210" s="78"/>
      <c r="DZ210" s="78"/>
      <c r="EA210" s="78"/>
      <c r="EB210" s="78"/>
      <c r="EC210" s="78"/>
      <c r="ED210" s="78"/>
      <c r="EE210" s="78"/>
      <c r="EF210" s="78"/>
      <c r="EG210" s="78"/>
      <c r="EH210" s="78"/>
      <c r="EI210" s="78"/>
      <c r="EJ210" s="78"/>
      <c r="EK210" s="78"/>
      <c r="EL210" s="78"/>
      <c r="EM210" s="78"/>
      <c r="EN210" s="78"/>
      <c r="EO210" s="78"/>
      <c r="EP210" s="78"/>
      <c r="EQ210" s="78"/>
      <c r="ER210" s="78"/>
      <c r="ES210" s="78"/>
      <c r="ET210" s="78"/>
      <c r="EU210" s="78"/>
      <c r="EV210" s="78"/>
      <c r="EW210" s="78"/>
      <c r="EX210" s="78"/>
      <c r="EY210" s="78"/>
      <c r="EZ210" s="78"/>
      <c r="FA210" s="78"/>
      <c r="FB210" s="78"/>
      <c r="FC210" s="78"/>
      <c r="FD210" s="78"/>
      <c r="FE210" s="78"/>
      <c r="FF210" s="78"/>
      <c r="FG210" s="78"/>
      <c r="FH210" s="78"/>
      <c r="FI210" s="78"/>
      <c r="FJ210" s="78"/>
      <c r="FK210" s="78"/>
      <c r="FL210" s="78"/>
      <c r="FM210" s="78"/>
      <c r="FN210" s="78"/>
      <c r="FO210" s="78"/>
      <c r="FP210" s="78"/>
      <c r="FQ210" s="78"/>
      <c r="FR210" s="78"/>
      <c r="FS210" s="78"/>
      <c r="FT210" s="78"/>
      <c r="FU210" s="78"/>
      <c r="FV210" s="78"/>
      <c r="FW210" s="78"/>
      <c r="FX210" s="78">
        <v>7.6252464205026627E-3</v>
      </c>
      <c r="FY210" s="78">
        <v>9</v>
      </c>
      <c r="FZ210" s="78">
        <v>0</v>
      </c>
    </row>
    <row r="211" spans="1:182" x14ac:dyDescent="0.2">
      <c r="A211" t="s">
        <v>186</v>
      </c>
      <c r="B211" t="s">
        <v>245</v>
      </c>
      <c r="C211" t="s">
        <v>2</v>
      </c>
      <c r="D211" t="s">
        <v>203</v>
      </c>
      <c r="E211" t="s">
        <v>209</v>
      </c>
      <c r="F211" t="s">
        <v>1</v>
      </c>
      <c r="G211" t="s">
        <v>198</v>
      </c>
      <c r="H211" s="78">
        <v>7106</v>
      </c>
      <c r="I211" s="78">
        <v>12.005682945251465</v>
      </c>
      <c r="J211" s="78">
        <v>9.3192710876464844</v>
      </c>
      <c r="K211" s="78">
        <v>8.7459535598754883</v>
      </c>
      <c r="L211" s="78">
        <v>6.7845816612243652</v>
      </c>
      <c r="M211" s="78">
        <v>6.5252490043640137</v>
      </c>
      <c r="N211" s="78">
        <v>7.7240676879882813</v>
      </c>
      <c r="O211" s="78">
        <v>7.7788758277893066</v>
      </c>
      <c r="P211" s="78">
        <v>6.7472290992736816</v>
      </c>
      <c r="Q211" s="78">
        <v>7.9523720741271973</v>
      </c>
      <c r="R211" s="78">
        <v>10.833438873291016</v>
      </c>
      <c r="S211" s="78">
        <v>10.191287040710449</v>
      </c>
      <c r="T211" s="78">
        <v>9.4608345031738281</v>
      </c>
      <c r="U211" s="78">
        <v>10.872317314147949</v>
      </c>
      <c r="V211" s="78">
        <v>17.25352668762207</v>
      </c>
      <c r="W211" s="78">
        <v>18.304750442504883</v>
      </c>
      <c r="X211" s="78">
        <v>18.853109359741211</v>
      </c>
      <c r="Y211" s="78">
        <v>18.370990753173828</v>
      </c>
      <c r="Z211" s="78">
        <v>17.96574592590332</v>
      </c>
      <c r="AA211" s="78">
        <v>18.134590148925781</v>
      </c>
      <c r="AB211" s="78">
        <v>19.13987922668457</v>
      </c>
      <c r="AC211" s="78">
        <v>19.094348907470703</v>
      </c>
      <c r="AD211" s="78">
        <v>19.097929000854492</v>
      </c>
      <c r="AE211" s="78">
        <v>18.549617767333984</v>
      </c>
      <c r="AF211" s="78">
        <v>16.560762405395508</v>
      </c>
      <c r="AG211" s="78">
        <v>-2.3814055919647217</v>
      </c>
      <c r="AH211" s="78">
        <v>-3.7998130321502686</v>
      </c>
      <c r="AI211" s="78">
        <v>-3.3667545318603516</v>
      </c>
      <c r="AJ211" s="78">
        <v>-4.0433263778686523</v>
      </c>
      <c r="AK211" s="78">
        <v>-2.8581643104553223</v>
      </c>
      <c r="AL211" s="78">
        <v>-0.32718682289123535</v>
      </c>
      <c r="AM211" s="78">
        <v>0.42717939615249634</v>
      </c>
      <c r="AN211" s="78">
        <v>-1.0298607349395752</v>
      </c>
      <c r="AO211" s="78">
        <v>-1.5577099323272705</v>
      </c>
      <c r="AP211" s="78">
        <v>6.4514636993408203E-2</v>
      </c>
      <c r="AQ211" s="78">
        <v>-1.6504234075546265</v>
      </c>
      <c r="AR211" s="78">
        <v>-3.5346548557281494</v>
      </c>
      <c r="AS211" s="78">
        <v>-4.619473934173584</v>
      </c>
      <c r="AT211" s="78">
        <v>-1.5074748992919922</v>
      </c>
      <c r="AU211" s="78">
        <v>-1.2207940816879272</v>
      </c>
      <c r="AV211" s="78">
        <v>-0.92260396480560303</v>
      </c>
      <c r="AW211" s="78">
        <v>-1.5981789827346802</v>
      </c>
      <c r="AX211" s="78">
        <v>-2.9239182472229004</v>
      </c>
      <c r="AY211" s="78">
        <v>-2.2901301383972168</v>
      </c>
      <c r="AZ211" s="78">
        <v>-1.2623728513717651</v>
      </c>
      <c r="BA211" s="78">
        <v>-0.39721697568893433</v>
      </c>
      <c r="BB211" s="78">
        <v>-0.20258647203445435</v>
      </c>
      <c r="BC211" s="78">
        <v>1.7152485847473145</v>
      </c>
      <c r="BD211" s="78">
        <v>1.5022956132888794</v>
      </c>
      <c r="BE211" s="78">
        <v>-0.8165467381477356</v>
      </c>
      <c r="BF211" s="78">
        <v>-2.1558682918548584</v>
      </c>
      <c r="BG211" s="78">
        <v>-1.7535310983657837</v>
      </c>
      <c r="BH211" s="78">
        <v>-2.5594241619110107</v>
      </c>
      <c r="BI211" s="78">
        <v>-1.5766803026199341</v>
      </c>
      <c r="BJ211" s="78">
        <v>0.68566548824310303</v>
      </c>
      <c r="BK211" s="78">
        <v>1.1528000831604004</v>
      </c>
      <c r="BL211" s="78">
        <v>-0.42328807711601257</v>
      </c>
      <c r="BM211" s="78">
        <v>-0.74174320697784424</v>
      </c>
      <c r="BN211" s="78">
        <v>0.9840807318687439</v>
      </c>
      <c r="BO211" s="78">
        <v>-0.80837762355804443</v>
      </c>
      <c r="BP211" s="78">
        <v>-2.537039041519165</v>
      </c>
      <c r="BQ211" s="78">
        <v>-3.3281776905059814</v>
      </c>
      <c r="BR211" s="78">
        <v>6.2815524637699127E-2</v>
      </c>
      <c r="BS211" s="78">
        <v>0.44419509172439575</v>
      </c>
      <c r="BT211" s="78">
        <v>0.78320896625518799</v>
      </c>
      <c r="BU211" s="78">
        <v>-0.19292862713336945</v>
      </c>
      <c r="BV211" s="78">
        <v>-1.2788379192352295</v>
      </c>
      <c r="BW211" s="78">
        <v>-0.65049105882644653</v>
      </c>
      <c r="BX211" s="78">
        <v>0.59729510545730591</v>
      </c>
      <c r="BY211" s="78">
        <v>1.1702580451965332</v>
      </c>
      <c r="BZ211" s="78">
        <v>1.6152939796447754</v>
      </c>
      <c r="CA211" s="78">
        <v>3.0951449871063232</v>
      </c>
      <c r="CB211" s="78">
        <v>2.8790440559387207</v>
      </c>
      <c r="CC211" s="78">
        <v>0.26726976037025452</v>
      </c>
      <c r="CD211" s="78">
        <v>-1.0172772407531738</v>
      </c>
      <c r="CE211" s="78">
        <v>-0.63621759414672852</v>
      </c>
      <c r="CF211" s="78">
        <v>-1.5316778421401978</v>
      </c>
      <c r="CG211" s="78">
        <v>-0.6891283392906189</v>
      </c>
      <c r="CH211" s="78">
        <v>1.3871638774871826</v>
      </c>
      <c r="CI211" s="78">
        <v>1.6553627252578735</v>
      </c>
      <c r="CJ211" s="78">
        <v>-3.1777252443134785E-3</v>
      </c>
      <c r="CK211" s="78">
        <v>-0.17660707235336304</v>
      </c>
      <c r="CL211" s="78">
        <v>1.6209694147109985</v>
      </c>
      <c r="CM211" s="78">
        <v>-0.22517929971218109</v>
      </c>
      <c r="CN211" s="78">
        <v>-1.8460931777954102</v>
      </c>
      <c r="CO211" s="78">
        <v>-2.4338297843933105</v>
      </c>
      <c r="CP211" s="78">
        <v>1.1503938436508179</v>
      </c>
      <c r="CQ211" s="78">
        <v>1.5973615646362305</v>
      </c>
      <c r="CR211" s="78">
        <v>1.9646497964859009</v>
      </c>
      <c r="CS211" s="78">
        <v>0.78034347295761108</v>
      </c>
      <c r="CT211" s="78">
        <v>-0.13946022093296051</v>
      </c>
      <c r="CU211" s="78">
        <v>0.48511791229248047</v>
      </c>
      <c r="CV211" s="78">
        <v>1.8852955102920532</v>
      </c>
      <c r="CW211" s="78">
        <v>2.2558865547180176</v>
      </c>
      <c r="CX211" s="78">
        <v>2.8743524551391602</v>
      </c>
      <c r="CY211" s="78">
        <v>4.0508570671081543</v>
      </c>
      <c r="CZ211" s="78">
        <v>3.832575798034668</v>
      </c>
      <c r="DA211" s="78">
        <v>1.3510862588882446</v>
      </c>
      <c r="DB211" s="78">
        <v>0.12131386250257492</v>
      </c>
      <c r="DC211" s="78">
        <v>0.48109593987464905</v>
      </c>
      <c r="DD211" s="78">
        <v>-0.50393152236938477</v>
      </c>
      <c r="DE211" s="78">
        <v>0.19842357933521271</v>
      </c>
      <c r="DF211" s="78">
        <v>2.0886623859405518</v>
      </c>
      <c r="DG211" s="78">
        <v>2.1579253673553467</v>
      </c>
      <c r="DH211" s="78">
        <v>0.416932612657547</v>
      </c>
      <c r="DI211" s="78">
        <v>0.38852903246879578</v>
      </c>
      <c r="DJ211" s="78">
        <v>2.2578580379486084</v>
      </c>
      <c r="DK211" s="78">
        <v>0.35801905393600464</v>
      </c>
      <c r="DL211" s="78">
        <v>-1.1551474332809448</v>
      </c>
      <c r="DM211" s="78">
        <v>-1.5394818782806396</v>
      </c>
      <c r="DN211" s="78">
        <v>2.2379722595214844</v>
      </c>
      <c r="DO211" s="78">
        <v>2.75052809715271</v>
      </c>
      <c r="DP211" s="78">
        <v>3.1460907459259033</v>
      </c>
      <c r="DQ211" s="78">
        <v>1.7536156177520752</v>
      </c>
      <c r="DR211" s="78">
        <v>0.99991744756698608</v>
      </c>
      <c r="DS211" s="78">
        <v>1.6207268238067627</v>
      </c>
      <c r="DT211" s="78">
        <v>3.1732959747314453</v>
      </c>
      <c r="DU211" s="78">
        <v>3.341515064239502</v>
      </c>
      <c r="DV211" s="78">
        <v>4.1334109306335449</v>
      </c>
      <c r="DW211" s="78">
        <v>5.0065689086914063</v>
      </c>
      <c r="DX211" s="78">
        <v>4.7861075401306152</v>
      </c>
      <c r="DY211" s="78">
        <v>2.9159450531005859</v>
      </c>
      <c r="DZ211" s="78">
        <v>1.7652585506439209</v>
      </c>
      <c r="EA211" s="78">
        <v>2.0943193435668945</v>
      </c>
      <c r="EB211" s="78">
        <v>0.97997093200683594</v>
      </c>
      <c r="EC211" s="78">
        <v>1.4799075126647949</v>
      </c>
      <c r="ED211" s="78">
        <v>3.1015145778656006</v>
      </c>
      <c r="EE211" s="78">
        <v>2.8835461139678955</v>
      </c>
      <c r="EF211" s="78">
        <v>1.0235052108764648</v>
      </c>
      <c r="EG211" s="78">
        <v>1.2044957876205444</v>
      </c>
      <c r="EH211" s="78">
        <v>3.1774241924285889</v>
      </c>
      <c r="EI211" s="78">
        <v>1.2000647783279419</v>
      </c>
      <c r="EJ211" s="78">
        <v>-0.15753138065338135</v>
      </c>
      <c r="EK211" s="78">
        <v>-0.24818560481071472</v>
      </c>
      <c r="EL211" s="78">
        <v>3.8082625865936279</v>
      </c>
      <c r="EM211" s="78">
        <v>4.4155173301696777</v>
      </c>
      <c r="EN211" s="78">
        <v>4.8519034385681152</v>
      </c>
      <c r="EO211" s="78">
        <v>3.1588659286499023</v>
      </c>
      <c r="EP211" s="78">
        <v>2.6449978351593018</v>
      </c>
      <c r="EQ211" s="78">
        <v>3.2603659629821777</v>
      </c>
      <c r="ER211" s="78">
        <v>5.032963752746582</v>
      </c>
      <c r="ES211" s="78">
        <v>4.9089899063110352</v>
      </c>
      <c r="ET211" s="78">
        <v>5.951291561126709</v>
      </c>
      <c r="EU211" s="78">
        <v>6.3864655494689941</v>
      </c>
      <c r="EV211" s="78">
        <v>6.1628561019897461</v>
      </c>
      <c r="EW211" s="78">
        <v>74.745735168457031</v>
      </c>
      <c r="EX211" s="78">
        <v>73.662582397460938</v>
      </c>
      <c r="EY211" s="78">
        <v>72.603874206542969</v>
      </c>
      <c r="EZ211" s="78">
        <v>72.201423645019531</v>
      </c>
      <c r="FA211" s="78">
        <v>71.635238647460938</v>
      </c>
      <c r="FB211" s="78">
        <v>71.609359741210938</v>
      </c>
      <c r="FC211" s="78">
        <v>71.434829711914063</v>
      </c>
      <c r="FD211" s="78">
        <v>72.496131896972656</v>
      </c>
      <c r="FE211" s="78">
        <v>75.404830932617188</v>
      </c>
      <c r="FF211" s="78">
        <v>80.494842529296875</v>
      </c>
      <c r="FG211" s="78">
        <v>83.953445434570313</v>
      </c>
      <c r="FH211" s="78">
        <v>88.226890563964844</v>
      </c>
      <c r="FI211" s="78">
        <v>92.687873840332031</v>
      </c>
      <c r="FJ211" s="78">
        <v>96.958984375</v>
      </c>
      <c r="FK211" s="78">
        <v>100.19358062744141</v>
      </c>
      <c r="FL211" s="78">
        <v>102.05026245117188</v>
      </c>
      <c r="FM211" s="78">
        <v>102.33341979980469</v>
      </c>
      <c r="FN211" s="78">
        <v>101.34954071044922</v>
      </c>
      <c r="FO211" s="78">
        <v>99.248100280761719</v>
      </c>
      <c r="FP211" s="78">
        <v>95.764244079589844</v>
      </c>
      <c r="FQ211" s="78">
        <v>90.097602844238281</v>
      </c>
      <c r="FR211" s="78">
        <v>86.592483520507813</v>
      </c>
      <c r="FS211" s="78">
        <v>83.497940063476563</v>
      </c>
      <c r="FT211" s="78">
        <v>80.672737121582031</v>
      </c>
      <c r="FU211" s="78">
        <v>0.65388476848602295</v>
      </c>
      <c r="FV211" s="78">
        <v>1.2808858156204224</v>
      </c>
      <c r="FW211" s="78">
        <v>0.62078022956848145</v>
      </c>
      <c r="FX211" s="78">
        <v>1.0992008447647095</v>
      </c>
      <c r="FY211" s="78">
        <v>455</v>
      </c>
      <c r="FZ211" s="78">
        <v>1</v>
      </c>
    </row>
    <row r="212" spans="1:182" x14ac:dyDescent="0.2">
      <c r="A212" t="s">
        <v>186</v>
      </c>
      <c r="B212" t="s">
        <v>245</v>
      </c>
      <c r="C212" t="s">
        <v>2</v>
      </c>
      <c r="D212" t="s">
        <v>203</v>
      </c>
      <c r="E212" t="s">
        <v>209</v>
      </c>
      <c r="F212" t="s">
        <v>1</v>
      </c>
      <c r="G212" t="s">
        <v>200</v>
      </c>
      <c r="H212" s="78">
        <v>410</v>
      </c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  <c r="BX212" s="78"/>
      <c r="BY212" s="78"/>
      <c r="BZ212" s="78"/>
      <c r="CA212" s="78"/>
      <c r="CB212" s="78"/>
      <c r="CC212" s="78"/>
      <c r="CD212" s="78"/>
      <c r="CE212" s="78"/>
      <c r="CF212" s="78"/>
      <c r="CG212" s="78"/>
      <c r="CH212" s="78"/>
      <c r="CI212" s="78"/>
      <c r="CJ212" s="78"/>
      <c r="CK212" s="78"/>
      <c r="CL212" s="78"/>
      <c r="CM212" s="78"/>
      <c r="CN212" s="78"/>
      <c r="CO212" s="78"/>
      <c r="CP212" s="78"/>
      <c r="CQ212" s="78"/>
      <c r="CR212" s="78"/>
      <c r="CS212" s="78"/>
      <c r="CT212" s="78"/>
      <c r="CU212" s="78"/>
      <c r="CV212" s="78"/>
      <c r="CW212" s="78"/>
      <c r="CX212" s="78"/>
      <c r="CY212" s="78"/>
      <c r="CZ212" s="78"/>
      <c r="DA212" s="78"/>
      <c r="DB212" s="78"/>
      <c r="DC212" s="78"/>
      <c r="DD212" s="78"/>
      <c r="DE212" s="78"/>
      <c r="DF212" s="78"/>
      <c r="DG212" s="78"/>
      <c r="DH212" s="78"/>
      <c r="DI212" s="78"/>
      <c r="DJ212" s="78"/>
      <c r="DK212" s="78"/>
      <c r="DL212" s="78"/>
      <c r="DM212" s="78"/>
      <c r="DN212" s="78"/>
      <c r="DO212" s="78"/>
      <c r="DP212" s="78"/>
      <c r="DQ212" s="78"/>
      <c r="DR212" s="78"/>
      <c r="DS212" s="78"/>
      <c r="DT212" s="78"/>
      <c r="DU212" s="78"/>
      <c r="DV212" s="78"/>
      <c r="DW212" s="78"/>
      <c r="DX212" s="78"/>
      <c r="DY212" s="78"/>
      <c r="DZ212" s="78"/>
      <c r="EA212" s="78"/>
      <c r="EB212" s="78"/>
      <c r="EC212" s="78"/>
      <c r="ED212" s="78"/>
      <c r="EE212" s="78"/>
      <c r="EF212" s="78"/>
      <c r="EG212" s="78"/>
      <c r="EH212" s="78"/>
      <c r="EI212" s="78"/>
      <c r="EJ212" s="78"/>
      <c r="EK212" s="78"/>
      <c r="EL212" s="78"/>
      <c r="EM212" s="78"/>
      <c r="EN212" s="78"/>
      <c r="EO212" s="78"/>
      <c r="EP212" s="78"/>
      <c r="EQ212" s="78"/>
      <c r="ER212" s="78"/>
      <c r="ES212" s="78"/>
      <c r="ET212" s="78"/>
      <c r="EU212" s="78"/>
      <c r="EV212" s="78"/>
      <c r="EW212" s="78"/>
      <c r="EX212" s="78"/>
      <c r="EY212" s="78"/>
      <c r="EZ212" s="78"/>
      <c r="FA212" s="78"/>
      <c r="FB212" s="78"/>
      <c r="FC212" s="78"/>
      <c r="FD212" s="78"/>
      <c r="FE212" s="78"/>
      <c r="FF212" s="78"/>
      <c r="FG212" s="78"/>
      <c r="FH212" s="78"/>
      <c r="FI212" s="78"/>
      <c r="FJ212" s="78"/>
      <c r="FK212" s="78"/>
      <c r="FL212" s="78"/>
      <c r="FM212" s="78"/>
      <c r="FN212" s="78"/>
      <c r="FO212" s="78"/>
      <c r="FP212" s="78"/>
      <c r="FQ212" s="78"/>
      <c r="FR212" s="78"/>
      <c r="FS212" s="78"/>
      <c r="FT212" s="78"/>
      <c r="FU212" s="78"/>
      <c r="FV212" s="78"/>
      <c r="FW212" s="78"/>
      <c r="FX212" s="78">
        <v>5.5376257747411728E-2</v>
      </c>
      <c r="FY212" s="78">
        <v>28</v>
      </c>
      <c r="FZ212" s="78">
        <v>0</v>
      </c>
    </row>
    <row r="213" spans="1:182" x14ac:dyDescent="0.2">
      <c r="A213" t="s">
        <v>186</v>
      </c>
      <c r="B213" t="s">
        <v>245</v>
      </c>
      <c r="C213" t="s">
        <v>2</v>
      </c>
      <c r="D213" t="s">
        <v>203</v>
      </c>
      <c r="E213" t="s">
        <v>209</v>
      </c>
      <c r="F213" t="s">
        <v>1</v>
      </c>
      <c r="G213" t="s">
        <v>1</v>
      </c>
      <c r="H213" s="78">
        <v>7516</v>
      </c>
      <c r="I213" s="78">
        <v>12.742533683776855</v>
      </c>
      <c r="J213" s="78">
        <v>9.8508224487304688</v>
      </c>
      <c r="K213" s="78">
        <v>9.0532703399658203</v>
      </c>
      <c r="L213" s="78">
        <v>7.1376767158508301</v>
      </c>
      <c r="M213" s="78">
        <v>6.9615068435668945</v>
      </c>
      <c r="N213" s="78">
        <v>8.2501707077026367</v>
      </c>
      <c r="O213" s="78">
        <v>8.3273983001708984</v>
      </c>
      <c r="P213" s="78">
        <v>7.1722211837768555</v>
      </c>
      <c r="Q213" s="78">
        <v>8.3509082794189453</v>
      </c>
      <c r="R213" s="78">
        <v>11.412636756896973</v>
      </c>
      <c r="S213" s="78">
        <v>10.678915023803711</v>
      </c>
      <c r="T213" s="78">
        <v>9.8040342330932617</v>
      </c>
      <c r="U213" s="78">
        <v>11.402830123901367</v>
      </c>
      <c r="V213" s="78">
        <v>18.046714782714844</v>
      </c>
      <c r="W213" s="78">
        <v>19.092918395996094</v>
      </c>
      <c r="X213" s="78">
        <v>19.691661834716797</v>
      </c>
      <c r="Y213" s="78">
        <v>19.158628463745117</v>
      </c>
      <c r="Z213" s="78">
        <v>18.780460357666016</v>
      </c>
      <c r="AA213" s="78">
        <v>18.907993316650391</v>
      </c>
      <c r="AB213" s="78">
        <v>19.976165771484375</v>
      </c>
      <c r="AC213" s="78">
        <v>19.963119506835938</v>
      </c>
      <c r="AD213" s="78">
        <v>19.92466926574707</v>
      </c>
      <c r="AE213" s="78">
        <v>19.482053756713867</v>
      </c>
      <c r="AF213" s="78">
        <v>17.397163391113281</v>
      </c>
      <c r="AG213" s="78">
        <v>-2.3693437576293945</v>
      </c>
      <c r="AH213" s="78">
        <v>-3.8620364665985107</v>
      </c>
      <c r="AI213" s="78">
        <v>-3.4069256782531738</v>
      </c>
      <c r="AJ213" s="78">
        <v>-4.1348862648010254</v>
      </c>
      <c r="AK213" s="78">
        <v>-2.9006762504577637</v>
      </c>
      <c r="AL213" s="78">
        <v>-0.24932481348514557</v>
      </c>
      <c r="AM213" s="78">
        <v>0.52113252878189087</v>
      </c>
      <c r="AN213" s="78">
        <v>-1.0313460826873779</v>
      </c>
      <c r="AO213" s="78">
        <v>-1.5696513652801514</v>
      </c>
      <c r="AP213" s="78">
        <v>0.15606698393821716</v>
      </c>
      <c r="AQ213" s="78">
        <v>-1.665223240852356</v>
      </c>
      <c r="AR213" s="78">
        <v>-3.6433117389678955</v>
      </c>
      <c r="AS213" s="78">
        <v>-4.7626724243164063</v>
      </c>
      <c r="AT213" s="78">
        <v>-1.4444705247879028</v>
      </c>
      <c r="AU213" s="78">
        <v>-1.1322039365768433</v>
      </c>
      <c r="AV213" s="78">
        <v>-0.81290984153747559</v>
      </c>
      <c r="AW213" s="78">
        <v>-1.5561714172363281</v>
      </c>
      <c r="AX213" s="78">
        <v>-2.9354960918426514</v>
      </c>
      <c r="AY213" s="78">
        <v>-2.2656593322753906</v>
      </c>
      <c r="AZ213" s="78">
        <v>-1.1575874090194702</v>
      </c>
      <c r="BA213" s="78">
        <v>-0.27042204141616821</v>
      </c>
      <c r="BB213" s="78">
        <v>-4.0644917637109756E-2</v>
      </c>
      <c r="BC213" s="78">
        <v>1.9460116624832153</v>
      </c>
      <c r="BD213" s="78">
        <v>1.7204712629318237</v>
      </c>
      <c r="BE213" s="78">
        <v>-0.80250036716461182</v>
      </c>
      <c r="BF213" s="78">
        <v>-2.2160069942474365</v>
      </c>
      <c r="BG213" s="78">
        <v>-1.7916563749313354</v>
      </c>
      <c r="BH213" s="78">
        <v>-2.6491019725799561</v>
      </c>
      <c r="BI213" s="78">
        <v>-1.6175669431686401</v>
      </c>
      <c r="BJ213" s="78">
        <v>0.76481199264526367</v>
      </c>
      <c r="BK213" s="78">
        <v>1.2476733922958374</v>
      </c>
      <c r="BL213" s="78">
        <v>-0.4240041971206665</v>
      </c>
      <c r="BM213" s="78">
        <v>-0.75264972448348999</v>
      </c>
      <c r="BN213" s="78">
        <v>1.0767992734909058</v>
      </c>
      <c r="BO213" s="78">
        <v>-0.82210958003997803</v>
      </c>
      <c r="BP213" s="78">
        <v>-2.6444306373596191</v>
      </c>
      <c r="BQ213" s="78">
        <v>-3.469738245010376</v>
      </c>
      <c r="BR213" s="78">
        <v>0.12781126797199249</v>
      </c>
      <c r="BS213" s="78">
        <v>0.53489679098129272</v>
      </c>
      <c r="BT213" s="78">
        <v>0.89506638050079346</v>
      </c>
      <c r="BU213" s="78">
        <v>-0.14913889765739441</v>
      </c>
      <c r="BV213" s="78">
        <v>-1.2883293628692627</v>
      </c>
      <c r="BW213" s="78">
        <v>-0.62394100427627563</v>
      </c>
      <c r="BX213" s="78">
        <v>0.70443898439407349</v>
      </c>
      <c r="BY213" s="78">
        <v>1.2990409135818481</v>
      </c>
      <c r="BZ213" s="78">
        <v>1.779541015625</v>
      </c>
      <c r="CA213" s="78">
        <v>3.32765793800354</v>
      </c>
      <c r="CB213" s="78">
        <v>3.0989656448364258</v>
      </c>
      <c r="CC213" s="78">
        <v>0.2826906144618988</v>
      </c>
      <c r="CD213" s="78">
        <v>-1.0759718418121338</v>
      </c>
      <c r="CE213" s="78">
        <v>-0.67292588949203491</v>
      </c>
      <c r="CF213" s="78">
        <v>-1.6200522184371948</v>
      </c>
      <c r="CG213" s="78">
        <v>-0.72888946533203125</v>
      </c>
      <c r="CH213" s="78">
        <v>1.4672000408172607</v>
      </c>
      <c r="CI213" s="78">
        <v>1.7508734464645386</v>
      </c>
      <c r="CJ213" s="78">
        <v>-3.3610726241022348E-3</v>
      </c>
      <c r="CK213" s="78">
        <v>-0.1867968887090683</v>
      </c>
      <c r="CL213" s="78">
        <v>1.7144956588745117</v>
      </c>
      <c r="CM213" s="78">
        <v>-0.23817163705825806</v>
      </c>
      <c r="CN213" s="78">
        <v>-1.9526084661483765</v>
      </c>
      <c r="CO213" s="78">
        <v>-2.5742561817169189</v>
      </c>
      <c r="CP213" s="78">
        <v>1.2167688608169556</v>
      </c>
      <c r="CQ213" s="78">
        <v>1.6895257234573364</v>
      </c>
      <c r="CR213" s="78">
        <v>2.0780055522918701</v>
      </c>
      <c r="CS213" s="78">
        <v>0.8253675103187561</v>
      </c>
      <c r="CT213" s="78">
        <v>-0.14750675857067108</v>
      </c>
      <c r="CU213" s="78">
        <v>0.51310813426971436</v>
      </c>
      <c r="CV213" s="78">
        <v>1.9940727949142456</v>
      </c>
      <c r="CW213" s="78">
        <v>2.3860461711883545</v>
      </c>
      <c r="CX213" s="78">
        <v>3.0401961803436279</v>
      </c>
      <c r="CY213" s="78">
        <v>4.2845821380615234</v>
      </c>
      <c r="CZ213" s="78">
        <v>4.0537066459655762</v>
      </c>
      <c r="DA213" s="78">
        <v>1.3678815364837646</v>
      </c>
      <c r="DB213" s="78">
        <v>6.4063221216201782E-2</v>
      </c>
      <c r="DC213" s="78">
        <v>0.44580462574958801</v>
      </c>
      <c r="DD213" s="78">
        <v>-0.59100252389907837</v>
      </c>
      <c r="DE213" s="78">
        <v>0.15978804230690002</v>
      </c>
      <c r="DF213" s="78">
        <v>2.1695880889892578</v>
      </c>
      <c r="DG213" s="78">
        <v>2.2540733814239502</v>
      </c>
      <c r="DH213" s="78">
        <v>0.41728204488754272</v>
      </c>
      <c r="DI213" s="78">
        <v>0.37905594706535339</v>
      </c>
      <c r="DJ213" s="78">
        <v>2.3521919250488281</v>
      </c>
      <c r="DK213" s="78">
        <v>0.34576630592346191</v>
      </c>
      <c r="DL213" s="78">
        <v>-1.2607864141464233</v>
      </c>
      <c r="DM213" s="78">
        <v>-1.6787741184234619</v>
      </c>
      <c r="DN213" s="78">
        <v>2.3057265281677246</v>
      </c>
      <c r="DO213" s="78">
        <v>2.8441545963287354</v>
      </c>
      <c r="DP213" s="78">
        <v>3.2609446048736572</v>
      </c>
      <c r="DQ213" s="78">
        <v>1.799873948097229</v>
      </c>
      <c r="DR213" s="78">
        <v>0.99331587553024292</v>
      </c>
      <c r="DS213" s="78">
        <v>1.6501573324203491</v>
      </c>
      <c r="DT213" s="78">
        <v>3.2837066650390625</v>
      </c>
      <c r="DU213" s="78">
        <v>3.4730513095855713</v>
      </c>
      <c r="DV213" s="78">
        <v>4.3008513450622559</v>
      </c>
      <c r="DW213" s="78">
        <v>5.2415060997009277</v>
      </c>
      <c r="DX213" s="78">
        <v>5.0084476470947266</v>
      </c>
      <c r="DY213" s="78">
        <v>2.9347250461578369</v>
      </c>
      <c r="DZ213" s="78">
        <v>1.7100927829742432</v>
      </c>
      <c r="EA213" s="78">
        <v>2.0610737800598145</v>
      </c>
      <c r="EB213" s="78">
        <v>0.89478182792663574</v>
      </c>
      <c r="EC213" s="78">
        <v>1.4428972005844116</v>
      </c>
      <c r="ED213" s="78">
        <v>3.1837248802185059</v>
      </c>
      <c r="EE213" s="78">
        <v>2.9806144237518311</v>
      </c>
      <c r="EF213" s="78">
        <v>1.0246238708496094</v>
      </c>
      <c r="EG213" s="78">
        <v>1.1960575580596924</v>
      </c>
      <c r="EH213" s="78">
        <v>3.2729244232177734</v>
      </c>
      <c r="EI213" s="78">
        <v>1.1888799667358398</v>
      </c>
      <c r="EJ213" s="78">
        <v>-0.2619052529335022</v>
      </c>
      <c r="EK213" s="78">
        <v>-0.38584017753601074</v>
      </c>
      <c r="EL213" s="78">
        <v>3.8780083656311035</v>
      </c>
      <c r="EM213" s="78">
        <v>4.5112552642822266</v>
      </c>
      <c r="EN213" s="78">
        <v>4.9689211845397949</v>
      </c>
      <c r="EO213" s="78">
        <v>3.2069063186645508</v>
      </c>
      <c r="EP213" s="78">
        <v>2.6404826641082764</v>
      </c>
      <c r="EQ213" s="78">
        <v>3.2918756008148193</v>
      </c>
      <c r="ER213" s="78">
        <v>5.1457328796386719</v>
      </c>
      <c r="ES213" s="78">
        <v>5.0425143241882324</v>
      </c>
      <c r="ET213" s="78">
        <v>6.121037483215332</v>
      </c>
      <c r="EU213" s="78">
        <v>6.6231527328491211</v>
      </c>
      <c r="EV213" s="78">
        <v>6.3869419097900391</v>
      </c>
      <c r="EW213" s="78">
        <v>74.552032470703125</v>
      </c>
      <c r="EX213" s="78">
        <v>73.578269958496094</v>
      </c>
      <c r="EY213" s="78">
        <v>72.671478271484375</v>
      </c>
      <c r="EZ213" s="78">
        <v>72.3038330078125</v>
      </c>
      <c r="FA213" s="78">
        <v>71.7576904296875</v>
      </c>
      <c r="FB213" s="78">
        <v>71.638046264648438</v>
      </c>
      <c r="FC213" s="78">
        <v>71.463714599609375</v>
      </c>
      <c r="FD213" s="78">
        <v>72.538063049316406</v>
      </c>
      <c r="FE213" s="78">
        <v>75.444061279296875</v>
      </c>
      <c r="FF213" s="78">
        <v>80.474624633789063</v>
      </c>
      <c r="FG213" s="78">
        <v>83.941879272460938</v>
      </c>
      <c r="FH213" s="78">
        <v>88.243553161621094</v>
      </c>
      <c r="FI213" s="78">
        <v>92.694419860839844</v>
      </c>
      <c r="FJ213" s="78">
        <v>96.918235778808594</v>
      </c>
      <c r="FK213" s="78">
        <v>100.17266845703125</v>
      </c>
      <c r="FL213" s="78">
        <v>102.04351043701172</v>
      </c>
      <c r="FM213" s="78">
        <v>102.33651733398438</v>
      </c>
      <c r="FN213" s="78">
        <v>101.33965301513672</v>
      </c>
      <c r="FO213" s="78">
        <v>99.236251831054688</v>
      </c>
      <c r="FP213" s="78">
        <v>95.792228698730469</v>
      </c>
      <c r="FQ213" s="78">
        <v>90.099945068359375</v>
      </c>
      <c r="FR213" s="78">
        <v>86.616081237792969</v>
      </c>
      <c r="FS213" s="78">
        <v>83.489456176757813</v>
      </c>
      <c r="FT213" s="78">
        <v>80.662681579589844</v>
      </c>
      <c r="FU213" s="78">
        <v>0.65471398830413818</v>
      </c>
      <c r="FV213" s="78">
        <v>1.2825102806091309</v>
      </c>
      <c r="FW213" s="78">
        <v>0.6215674877166748</v>
      </c>
      <c r="FX213" s="78">
        <v>1.1005948781967163</v>
      </c>
      <c r="FY213" s="78">
        <v>483</v>
      </c>
      <c r="FZ213" s="78">
        <v>1</v>
      </c>
    </row>
    <row r="214" spans="1:182" x14ac:dyDescent="0.2">
      <c r="A214" t="s">
        <v>186</v>
      </c>
      <c r="B214" t="s">
        <v>245</v>
      </c>
      <c r="C214" t="s">
        <v>2</v>
      </c>
      <c r="D214" t="s">
        <v>203</v>
      </c>
      <c r="E214" t="s">
        <v>209</v>
      </c>
      <c r="F214" t="s">
        <v>178</v>
      </c>
      <c r="G214" t="s">
        <v>1</v>
      </c>
      <c r="H214" s="78">
        <v>5579</v>
      </c>
      <c r="I214" s="78">
        <v>9.1227998733520508</v>
      </c>
      <c r="J214" s="78">
        <v>7.1925292015075684</v>
      </c>
      <c r="K214" s="78">
        <v>6.9480843544006348</v>
      </c>
      <c r="L214" s="78">
        <v>5.3443212509155273</v>
      </c>
      <c r="M214" s="78">
        <v>4.9612917900085449</v>
      </c>
      <c r="N214" s="78">
        <v>5.7797465324401855</v>
      </c>
      <c r="O214" s="78">
        <v>5.9741692543029785</v>
      </c>
      <c r="P214" s="78">
        <v>5.2343015670776367</v>
      </c>
      <c r="Q214" s="78">
        <v>6.1857619285583496</v>
      </c>
      <c r="R214" s="78">
        <v>8.2476310729980469</v>
      </c>
      <c r="S214" s="78">
        <v>7.8352055549621582</v>
      </c>
      <c r="T214" s="78">
        <v>7.1569743156433105</v>
      </c>
      <c r="U214" s="78">
        <v>8.0006504058837891</v>
      </c>
      <c r="V214" s="78">
        <v>12.91703987121582</v>
      </c>
      <c r="W214" s="78">
        <v>13.894203186035156</v>
      </c>
      <c r="X214" s="78">
        <v>14.17015266418457</v>
      </c>
      <c r="Y214" s="78">
        <v>13.45372486114502</v>
      </c>
      <c r="Z214" s="78">
        <v>13.477777481079102</v>
      </c>
      <c r="AA214" s="78">
        <v>13.901215553283691</v>
      </c>
      <c r="AB214" s="78">
        <v>14.788120269775391</v>
      </c>
      <c r="AC214" s="78">
        <v>14.825711250305176</v>
      </c>
      <c r="AD214" s="78">
        <v>14.813050270080566</v>
      </c>
      <c r="AE214" s="78">
        <v>14.403572082519531</v>
      </c>
      <c r="AF214" s="78">
        <v>12.851536750793457</v>
      </c>
      <c r="AG214" s="78">
        <v>-2.3984289169311523</v>
      </c>
      <c r="AH214" s="78">
        <v>-3.5387592315673828</v>
      </c>
      <c r="AI214" s="78">
        <v>-3.1883795261383057</v>
      </c>
      <c r="AJ214" s="78">
        <v>-3.6758668422698975</v>
      </c>
      <c r="AK214" s="78">
        <v>-2.6769859790802002</v>
      </c>
      <c r="AL214" s="78">
        <v>-0.59911757707595825</v>
      </c>
      <c r="AM214" s="78">
        <v>9.0198539197444916E-2</v>
      </c>
      <c r="AN214" s="78">
        <v>-1.0135140419006348</v>
      </c>
      <c r="AO214" s="78">
        <v>-1.4986879825592041</v>
      </c>
      <c r="AP214" s="78">
        <v>-0.26006725430488586</v>
      </c>
      <c r="AQ214" s="78">
        <v>-1.5802904367446899</v>
      </c>
      <c r="AR214" s="78">
        <v>-3.1121883392333984</v>
      </c>
      <c r="AS214" s="78">
        <v>-4.0631256103515625</v>
      </c>
      <c r="AT214" s="78">
        <v>-1.7141313552856445</v>
      </c>
      <c r="AU214" s="78">
        <v>-1.5210535526275635</v>
      </c>
      <c r="AV214" s="78">
        <v>-1.3007354736328125</v>
      </c>
      <c r="AW214" s="78">
        <v>-1.7295777797698975</v>
      </c>
      <c r="AX214" s="78">
        <v>-2.8514683246612549</v>
      </c>
      <c r="AY214" s="78">
        <v>-2.3520352840423584</v>
      </c>
      <c r="AZ214" s="78">
        <v>-1.6194788217544556</v>
      </c>
      <c r="BA214" s="78">
        <v>-0.84150409698486328</v>
      </c>
      <c r="BB214" s="78">
        <v>-0.77330881357192993</v>
      </c>
      <c r="BC214" s="78">
        <v>0.88039833307266235</v>
      </c>
      <c r="BD214" s="78">
        <v>0.71427035331726074</v>
      </c>
      <c r="BE214" s="78">
        <v>-0.85744458436965942</v>
      </c>
      <c r="BF214" s="78">
        <v>-1.9198956489562988</v>
      </c>
      <c r="BG214" s="78">
        <v>-1.5997685194015503</v>
      </c>
      <c r="BH214" s="78">
        <v>-2.2146036624908447</v>
      </c>
      <c r="BI214" s="78">
        <v>-1.415053129196167</v>
      </c>
      <c r="BJ214" s="78">
        <v>0.39828196167945862</v>
      </c>
      <c r="BK214" s="78">
        <v>0.80474865436553955</v>
      </c>
      <c r="BL214" s="78">
        <v>-0.41619572043418884</v>
      </c>
      <c r="BM214" s="78">
        <v>-0.69517022371292114</v>
      </c>
      <c r="BN214" s="78">
        <v>0.6454693078994751</v>
      </c>
      <c r="BO214" s="78">
        <v>-0.75109148025512695</v>
      </c>
      <c r="BP214" s="78">
        <v>-2.1297926902770996</v>
      </c>
      <c r="BQ214" s="78">
        <v>-2.7915301322937012</v>
      </c>
      <c r="BR214" s="78">
        <v>-0.16779844462871552</v>
      </c>
      <c r="BS214" s="78">
        <v>0.1185334324836731</v>
      </c>
      <c r="BT214" s="78">
        <v>0.37905246019363403</v>
      </c>
      <c r="BU214" s="78">
        <v>-0.34576684236526489</v>
      </c>
      <c r="BV214" s="78">
        <v>-1.2314863204956055</v>
      </c>
      <c r="BW214" s="78">
        <v>-0.73741179704666138</v>
      </c>
      <c r="BX214" s="78">
        <v>0.21181678771972656</v>
      </c>
      <c r="BY214" s="78">
        <v>0.70205646753311157</v>
      </c>
      <c r="BZ214" s="78">
        <v>1.0168367624282837</v>
      </c>
      <c r="CA214" s="78">
        <v>2.2392420768737793</v>
      </c>
      <c r="CB214" s="78">
        <v>2.0700142383575439</v>
      </c>
      <c r="CC214" s="78">
        <v>0.20983646810054779</v>
      </c>
      <c r="CD214" s="78">
        <v>-0.79867571592330933</v>
      </c>
      <c r="CE214" s="78">
        <v>-0.49950152635574341</v>
      </c>
      <c r="CF214" s="78">
        <v>-1.2025374174118042</v>
      </c>
      <c r="CG214" s="78">
        <v>-0.54104232788085938</v>
      </c>
      <c r="CH214" s="78">
        <v>1.0890778303146362</v>
      </c>
      <c r="CI214" s="78">
        <v>1.299643874168396</v>
      </c>
      <c r="CJ214" s="78">
        <v>-2.4948674254119396E-3</v>
      </c>
      <c r="CK214" s="78">
        <v>-0.13865618407726288</v>
      </c>
      <c r="CL214" s="78">
        <v>1.2726411819458008</v>
      </c>
      <c r="CM214" s="78">
        <v>-0.17679078876972198</v>
      </c>
      <c r="CN214" s="78">
        <v>-1.4493883848190308</v>
      </c>
      <c r="CO214" s="78">
        <v>-1.9108269214630127</v>
      </c>
      <c r="CP214" s="78">
        <v>0.90318703651428223</v>
      </c>
      <c r="CQ214" s="78">
        <v>1.2541064023971558</v>
      </c>
      <c r="CR214" s="78">
        <v>1.5424684286117554</v>
      </c>
      <c r="CS214" s="78">
        <v>0.6126563549041748</v>
      </c>
      <c r="CT214" s="78">
        <v>-0.10949178040027618</v>
      </c>
      <c r="CU214" s="78">
        <v>0.38087150454521179</v>
      </c>
      <c r="CV214" s="78">
        <v>1.4801665544509888</v>
      </c>
      <c r="CW214" s="78">
        <v>1.7711218595504761</v>
      </c>
      <c r="CX214" s="78">
        <v>2.2566862106323242</v>
      </c>
      <c r="CY214" s="78">
        <v>3.1803731918334961</v>
      </c>
      <c r="CZ214" s="78">
        <v>3.0089981555938721</v>
      </c>
      <c r="DA214" s="78">
        <v>1.2771174907684326</v>
      </c>
      <c r="DB214" s="78">
        <v>0.32254424691200256</v>
      </c>
      <c r="DC214" s="78">
        <v>0.60076552629470825</v>
      </c>
      <c r="DD214" s="78">
        <v>-0.1904710978269577</v>
      </c>
      <c r="DE214" s="78">
        <v>0.33296847343444824</v>
      </c>
      <c r="DF214" s="78">
        <v>1.7798737287521362</v>
      </c>
      <c r="DG214" s="78">
        <v>1.7945390939712524</v>
      </c>
      <c r="DH214" s="78">
        <v>0.41120597720146179</v>
      </c>
      <c r="DI214" s="78">
        <v>0.417857825756073</v>
      </c>
      <c r="DJ214" s="78">
        <v>1.8998130559921265</v>
      </c>
      <c r="DK214" s="78">
        <v>0.3975098729133606</v>
      </c>
      <c r="DL214" s="78">
        <v>-0.76898413896560669</v>
      </c>
      <c r="DM214" s="78">
        <v>-1.0301238298416138</v>
      </c>
      <c r="DN214" s="78">
        <v>1.9741724729537964</v>
      </c>
      <c r="DO214" s="78">
        <v>2.3896794319152832</v>
      </c>
      <c r="DP214" s="78">
        <v>2.7058844566345215</v>
      </c>
      <c r="DQ214" s="78">
        <v>1.5710796117782593</v>
      </c>
      <c r="DR214" s="78">
        <v>1.0125027894973755</v>
      </c>
      <c r="DS214" s="78">
        <v>1.499154806137085</v>
      </c>
      <c r="DT214" s="78">
        <v>2.748516321182251</v>
      </c>
      <c r="DU214" s="78">
        <v>2.8401873111724854</v>
      </c>
      <c r="DV214" s="78">
        <v>3.4965355396270752</v>
      </c>
      <c r="DW214" s="78">
        <v>4.1215043067932129</v>
      </c>
      <c r="DX214" s="78">
        <v>3.9479820728302002</v>
      </c>
      <c r="DY214" s="78">
        <v>2.8181018829345703</v>
      </c>
      <c r="DZ214" s="78">
        <v>1.9414077997207642</v>
      </c>
      <c r="EA214" s="78">
        <v>2.1893763542175293</v>
      </c>
      <c r="EB214" s="78">
        <v>1.2707918882369995</v>
      </c>
      <c r="EC214" s="78">
        <v>1.5949013233184814</v>
      </c>
      <c r="ED214" s="78">
        <v>2.7772731781005859</v>
      </c>
      <c r="EE214" s="78">
        <v>2.5090892314910889</v>
      </c>
      <c r="EF214" s="78">
        <v>1.0085242986679077</v>
      </c>
      <c r="EG214" s="78">
        <v>1.2213757038116455</v>
      </c>
      <c r="EH214" s="78">
        <v>2.805349588394165</v>
      </c>
      <c r="EI214" s="78">
        <v>1.2267087697982788</v>
      </c>
      <c r="EJ214" s="78">
        <v>0.21341155469417572</v>
      </c>
      <c r="EK214" s="78">
        <v>0.2414715588092804</v>
      </c>
      <c r="EL214" s="78">
        <v>3.520505428314209</v>
      </c>
      <c r="EM214" s="78">
        <v>4.029266357421875</v>
      </c>
      <c r="EN214" s="78">
        <v>4.3856720924377441</v>
      </c>
      <c r="EO214" s="78">
        <v>2.9548904895782471</v>
      </c>
      <c r="EP214" s="78">
        <v>2.6324846744537354</v>
      </c>
      <c r="EQ214" s="78">
        <v>3.1137783527374268</v>
      </c>
      <c r="ER214" s="78">
        <v>4.5798120498657227</v>
      </c>
      <c r="ES214" s="78">
        <v>4.3837480545043945</v>
      </c>
      <c r="ET214" s="78">
        <v>5.2866811752319336</v>
      </c>
      <c r="EU214" s="78">
        <v>5.4803481101989746</v>
      </c>
      <c r="EV214" s="78">
        <v>5.3037257194519043</v>
      </c>
      <c r="EW214" s="78">
        <v>75.413124084472656</v>
      </c>
      <c r="EX214" s="78">
        <v>74.378990173339844</v>
      </c>
      <c r="EY214" s="78">
        <v>73.164474487304688</v>
      </c>
      <c r="EZ214" s="78">
        <v>72.826217651367188</v>
      </c>
      <c r="FA214" s="78">
        <v>72.208900451660156</v>
      </c>
      <c r="FB214" s="78">
        <v>72.245819091796875</v>
      </c>
      <c r="FC214" s="78">
        <v>71.972808837890625</v>
      </c>
      <c r="FD214" s="78">
        <v>73.154937744140625</v>
      </c>
      <c r="FE214" s="78">
        <v>75.732002258300781</v>
      </c>
      <c r="FF214" s="78">
        <v>80.213104248046875</v>
      </c>
      <c r="FG214" s="78">
        <v>83.427284240722656</v>
      </c>
      <c r="FH214" s="78">
        <v>87.990676879882813</v>
      </c>
      <c r="FI214" s="78">
        <v>92.30291748046875</v>
      </c>
      <c r="FJ214" s="78">
        <v>96.421012878417969</v>
      </c>
      <c r="FK214" s="78">
        <v>100.07094573974609</v>
      </c>
      <c r="FL214" s="78">
        <v>102.05825805664063</v>
      </c>
      <c r="FM214" s="78">
        <v>101.94482421875</v>
      </c>
      <c r="FN214" s="78">
        <v>101.19422149658203</v>
      </c>
      <c r="FO214" s="78">
        <v>99.254875183105469</v>
      </c>
      <c r="FP214" s="78">
        <v>95.906463623046875</v>
      </c>
      <c r="FQ214" s="78">
        <v>89.972145080566406</v>
      </c>
      <c r="FR214" s="78">
        <v>86.542427062988281</v>
      </c>
      <c r="FS214" s="78">
        <v>83.749366760253906</v>
      </c>
      <c r="FT214" s="78">
        <v>80.725273132324219</v>
      </c>
      <c r="FU214" s="78">
        <v>0.64390861988067627</v>
      </c>
      <c r="FV214" s="78">
        <v>1.2613437175750732</v>
      </c>
      <c r="FW214" s="78">
        <v>0.61130917072296143</v>
      </c>
      <c r="FX214" s="78">
        <v>1.0824307203292847</v>
      </c>
      <c r="FY214" s="78">
        <v>375</v>
      </c>
      <c r="FZ214" s="78">
        <v>1</v>
      </c>
    </row>
    <row r="215" spans="1:182" x14ac:dyDescent="0.2">
      <c r="A215" t="s">
        <v>186</v>
      </c>
      <c r="B215" t="s">
        <v>245</v>
      </c>
      <c r="C215" t="s">
        <v>2</v>
      </c>
      <c r="D215" t="s">
        <v>203</v>
      </c>
      <c r="E215" t="s">
        <v>209</v>
      </c>
      <c r="F215" t="s">
        <v>179</v>
      </c>
      <c r="G215" t="s">
        <v>1</v>
      </c>
      <c r="H215" s="78">
        <v>119</v>
      </c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  <c r="BX215" s="78"/>
      <c r="BY215" s="78"/>
      <c r="BZ215" s="78"/>
      <c r="CA215" s="78"/>
      <c r="CB215" s="78"/>
      <c r="CC215" s="78"/>
      <c r="CD215" s="78"/>
      <c r="CE215" s="78"/>
      <c r="CF215" s="78"/>
      <c r="CG215" s="78"/>
      <c r="CH215" s="78"/>
      <c r="CI215" s="78"/>
      <c r="CJ215" s="78"/>
      <c r="CK215" s="78"/>
      <c r="CL215" s="78"/>
      <c r="CM215" s="78"/>
      <c r="CN215" s="78"/>
      <c r="CO215" s="78"/>
      <c r="CP215" s="78"/>
      <c r="CQ215" s="78"/>
      <c r="CR215" s="78"/>
      <c r="CS215" s="78"/>
      <c r="CT215" s="78"/>
      <c r="CU215" s="78"/>
      <c r="CV215" s="78"/>
      <c r="CW215" s="78"/>
      <c r="CX215" s="78"/>
      <c r="CY215" s="78"/>
      <c r="CZ215" s="78"/>
      <c r="DA215" s="78"/>
      <c r="DB215" s="78"/>
      <c r="DC215" s="78"/>
      <c r="DD215" s="78"/>
      <c r="DE215" s="78"/>
      <c r="DF215" s="78"/>
      <c r="DG215" s="78"/>
      <c r="DH215" s="78"/>
      <c r="DI215" s="78"/>
      <c r="DJ215" s="78"/>
      <c r="DK215" s="78"/>
      <c r="DL215" s="78"/>
      <c r="DM215" s="78"/>
      <c r="DN215" s="78"/>
      <c r="DO215" s="78"/>
      <c r="DP215" s="78"/>
      <c r="DQ215" s="78"/>
      <c r="DR215" s="78"/>
      <c r="DS215" s="78"/>
      <c r="DT215" s="78"/>
      <c r="DU215" s="78"/>
      <c r="DV215" s="78"/>
      <c r="DW215" s="78"/>
      <c r="DX215" s="78"/>
      <c r="DY215" s="78"/>
      <c r="DZ215" s="78"/>
      <c r="EA215" s="78"/>
      <c r="EB215" s="78"/>
      <c r="EC215" s="78"/>
      <c r="ED215" s="78"/>
      <c r="EE215" s="78"/>
      <c r="EF215" s="78"/>
      <c r="EG215" s="78"/>
      <c r="EH215" s="78"/>
      <c r="EI215" s="78"/>
      <c r="EJ215" s="78"/>
      <c r="EK215" s="78"/>
      <c r="EL215" s="78"/>
      <c r="EM215" s="78"/>
      <c r="EN215" s="78"/>
      <c r="EO215" s="78"/>
      <c r="EP215" s="78"/>
      <c r="EQ215" s="78"/>
      <c r="ER215" s="78"/>
      <c r="ES215" s="78"/>
      <c r="ET215" s="78"/>
      <c r="EU215" s="78"/>
      <c r="EV215" s="78"/>
      <c r="EW215" s="78"/>
      <c r="EX215" s="78"/>
      <c r="EY215" s="78"/>
      <c r="EZ215" s="78"/>
      <c r="FA215" s="78"/>
      <c r="FB215" s="78"/>
      <c r="FC215" s="78"/>
      <c r="FD215" s="78"/>
      <c r="FE215" s="78"/>
      <c r="FF215" s="78"/>
      <c r="FG215" s="78"/>
      <c r="FH215" s="78"/>
      <c r="FI215" s="78"/>
      <c r="FJ215" s="78"/>
      <c r="FK215" s="78"/>
      <c r="FL215" s="78"/>
      <c r="FM215" s="78"/>
      <c r="FN215" s="78"/>
      <c r="FO215" s="78"/>
      <c r="FP215" s="78"/>
      <c r="FQ215" s="78"/>
      <c r="FR215" s="78"/>
      <c r="FS215" s="78"/>
      <c r="FT215" s="78"/>
      <c r="FU215" s="78"/>
      <c r="FV215" s="78"/>
      <c r="FW215" s="78"/>
      <c r="FX215" s="78">
        <v>2.0704394206404686E-2</v>
      </c>
      <c r="FY215" s="78">
        <v>8</v>
      </c>
      <c r="FZ215" s="78">
        <v>0</v>
      </c>
    </row>
    <row r="216" spans="1:182" x14ac:dyDescent="0.2">
      <c r="A216" t="s">
        <v>186</v>
      </c>
      <c r="B216" t="s">
        <v>245</v>
      </c>
      <c r="C216" t="s">
        <v>2</v>
      </c>
      <c r="D216" t="s">
        <v>203</v>
      </c>
      <c r="E216" t="s">
        <v>209</v>
      </c>
      <c r="F216" t="s">
        <v>180</v>
      </c>
      <c r="G216" t="s">
        <v>1</v>
      </c>
      <c r="H216" s="78">
        <v>75</v>
      </c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78"/>
      <c r="CB216" s="78"/>
      <c r="CC216" s="78"/>
      <c r="CD216" s="78"/>
      <c r="CE216" s="78"/>
      <c r="CF216" s="78"/>
      <c r="CG216" s="78"/>
      <c r="CH216" s="78"/>
      <c r="CI216" s="78"/>
      <c r="CJ216" s="78"/>
      <c r="CK216" s="78"/>
      <c r="CL216" s="78"/>
      <c r="CM216" s="78"/>
      <c r="CN216" s="78"/>
      <c r="CO216" s="78"/>
      <c r="CP216" s="78"/>
      <c r="CQ216" s="78"/>
      <c r="CR216" s="78"/>
      <c r="CS216" s="78"/>
      <c r="CT216" s="78"/>
      <c r="CU216" s="78"/>
      <c r="CV216" s="78"/>
      <c r="CW216" s="78"/>
      <c r="CX216" s="78"/>
      <c r="CY216" s="78"/>
      <c r="CZ216" s="78"/>
      <c r="DA216" s="78"/>
      <c r="DB216" s="78"/>
      <c r="DC216" s="78"/>
      <c r="DD216" s="78"/>
      <c r="DE216" s="78"/>
      <c r="DF216" s="78"/>
      <c r="DG216" s="78"/>
      <c r="DH216" s="78"/>
      <c r="DI216" s="78"/>
      <c r="DJ216" s="78"/>
      <c r="DK216" s="78"/>
      <c r="DL216" s="78"/>
      <c r="DM216" s="78"/>
      <c r="DN216" s="78"/>
      <c r="DO216" s="78"/>
      <c r="DP216" s="78"/>
      <c r="DQ216" s="78"/>
      <c r="DR216" s="78"/>
      <c r="DS216" s="78"/>
      <c r="DT216" s="78"/>
      <c r="DU216" s="78"/>
      <c r="DV216" s="78"/>
      <c r="DW216" s="78"/>
      <c r="DX216" s="78"/>
      <c r="DY216" s="78"/>
      <c r="DZ216" s="78"/>
      <c r="EA216" s="78"/>
      <c r="EB216" s="78"/>
      <c r="EC216" s="78"/>
      <c r="ED216" s="78"/>
      <c r="EE216" s="78"/>
      <c r="EF216" s="78"/>
      <c r="EG216" s="78"/>
      <c r="EH216" s="78"/>
      <c r="EI216" s="78"/>
      <c r="EJ216" s="78"/>
      <c r="EK216" s="78"/>
      <c r="EL216" s="78"/>
      <c r="EM216" s="78"/>
      <c r="EN216" s="78"/>
      <c r="EO216" s="78"/>
      <c r="EP216" s="78"/>
      <c r="EQ216" s="78"/>
      <c r="ER216" s="78"/>
      <c r="ES216" s="78"/>
      <c r="ET216" s="78"/>
      <c r="EU216" s="78"/>
      <c r="EV216" s="78"/>
      <c r="EW216" s="78"/>
      <c r="EX216" s="78"/>
      <c r="EY216" s="78"/>
      <c r="EZ216" s="78"/>
      <c r="FA216" s="78"/>
      <c r="FB216" s="78"/>
      <c r="FC216" s="78"/>
      <c r="FD216" s="78"/>
      <c r="FE216" s="78"/>
      <c r="FF216" s="78"/>
      <c r="FG216" s="78"/>
      <c r="FH216" s="78"/>
      <c r="FI216" s="78"/>
      <c r="FJ216" s="78"/>
      <c r="FK216" s="78"/>
      <c r="FL216" s="78"/>
      <c r="FM216" s="78"/>
      <c r="FN216" s="78"/>
      <c r="FO216" s="78"/>
      <c r="FP216" s="78"/>
      <c r="FQ216" s="78"/>
      <c r="FR216" s="78"/>
      <c r="FS216" s="78"/>
      <c r="FT216" s="78"/>
      <c r="FU216" s="78"/>
      <c r="FV216" s="78"/>
      <c r="FW216" s="78"/>
      <c r="FX216" s="78">
        <v>1.2885352596640587E-2</v>
      </c>
      <c r="FY216" s="78">
        <v>6</v>
      </c>
      <c r="FZ216" s="78">
        <v>0</v>
      </c>
    </row>
    <row r="217" spans="1:182" x14ac:dyDescent="0.2">
      <c r="A217" t="s">
        <v>186</v>
      </c>
      <c r="B217" t="s">
        <v>245</v>
      </c>
      <c r="C217" t="s">
        <v>2</v>
      </c>
      <c r="D217" t="s">
        <v>203</v>
      </c>
      <c r="E217" t="s">
        <v>209</v>
      </c>
      <c r="F217" t="s">
        <v>181</v>
      </c>
      <c r="G217" t="s">
        <v>1</v>
      </c>
      <c r="H217" s="78">
        <v>26</v>
      </c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78"/>
      <c r="CB217" s="78"/>
      <c r="CC217" s="78"/>
      <c r="CD217" s="78"/>
      <c r="CE217" s="78"/>
      <c r="CF217" s="78"/>
      <c r="CG217" s="78"/>
      <c r="CH217" s="78"/>
      <c r="CI217" s="78"/>
      <c r="CJ217" s="78"/>
      <c r="CK217" s="78"/>
      <c r="CL217" s="78"/>
      <c r="CM217" s="78"/>
      <c r="CN217" s="78"/>
      <c r="CO217" s="78"/>
      <c r="CP217" s="78"/>
      <c r="CQ217" s="78"/>
      <c r="CR217" s="78"/>
      <c r="CS217" s="78"/>
      <c r="CT217" s="78"/>
      <c r="CU217" s="78"/>
      <c r="CV217" s="78"/>
      <c r="CW217" s="78"/>
      <c r="CX217" s="78"/>
      <c r="CY217" s="78"/>
      <c r="CZ217" s="78"/>
      <c r="DA217" s="78"/>
      <c r="DB217" s="78"/>
      <c r="DC217" s="78"/>
      <c r="DD217" s="78"/>
      <c r="DE217" s="78"/>
      <c r="DF217" s="78"/>
      <c r="DG217" s="78"/>
      <c r="DH217" s="78"/>
      <c r="DI217" s="78"/>
      <c r="DJ217" s="78"/>
      <c r="DK217" s="78"/>
      <c r="DL217" s="78"/>
      <c r="DM217" s="78"/>
      <c r="DN217" s="78"/>
      <c r="DO217" s="78"/>
      <c r="DP217" s="78"/>
      <c r="DQ217" s="78"/>
      <c r="DR217" s="78"/>
      <c r="DS217" s="78"/>
      <c r="DT217" s="78"/>
      <c r="DU217" s="78"/>
      <c r="DV217" s="78"/>
      <c r="DW217" s="78"/>
      <c r="DX217" s="78"/>
      <c r="DY217" s="78"/>
      <c r="DZ217" s="78"/>
      <c r="EA217" s="78"/>
      <c r="EB217" s="78"/>
      <c r="EC217" s="78"/>
      <c r="ED217" s="78"/>
      <c r="EE217" s="78"/>
      <c r="EF217" s="78"/>
      <c r="EG217" s="78"/>
      <c r="EH217" s="78"/>
      <c r="EI217" s="78"/>
      <c r="EJ217" s="78"/>
      <c r="EK217" s="78"/>
      <c r="EL217" s="78"/>
      <c r="EM217" s="78"/>
      <c r="EN217" s="78"/>
      <c r="EO217" s="78"/>
      <c r="EP217" s="78"/>
      <c r="EQ217" s="78"/>
      <c r="ER217" s="78"/>
      <c r="ES217" s="78"/>
      <c r="ET217" s="78"/>
      <c r="EU217" s="78"/>
      <c r="EV217" s="78"/>
      <c r="EW217" s="78"/>
      <c r="EX217" s="78"/>
      <c r="EY217" s="78"/>
      <c r="EZ217" s="78"/>
      <c r="FA217" s="78"/>
      <c r="FB217" s="78"/>
      <c r="FC217" s="78"/>
      <c r="FD217" s="78"/>
      <c r="FE217" s="78"/>
      <c r="FF217" s="78"/>
      <c r="FG217" s="78"/>
      <c r="FH217" s="78"/>
      <c r="FI217" s="78"/>
      <c r="FJ217" s="78"/>
      <c r="FK217" s="78"/>
      <c r="FL217" s="78"/>
      <c r="FM217" s="78"/>
      <c r="FN217" s="78"/>
      <c r="FO217" s="78"/>
      <c r="FP217" s="78"/>
      <c r="FQ217" s="78"/>
      <c r="FR217" s="78"/>
      <c r="FS217" s="78"/>
      <c r="FT217" s="78"/>
      <c r="FU217" s="78"/>
      <c r="FV217" s="78"/>
      <c r="FW217" s="78"/>
      <c r="FX217" s="78">
        <v>4.2472220957279205E-3</v>
      </c>
      <c r="FY217" s="78">
        <v>2</v>
      </c>
      <c r="FZ217" s="78">
        <v>0</v>
      </c>
    </row>
    <row r="218" spans="1:182" x14ac:dyDescent="0.2">
      <c r="A218" t="s">
        <v>186</v>
      </c>
      <c r="B218" t="s">
        <v>245</v>
      </c>
      <c r="C218" t="s">
        <v>2</v>
      </c>
      <c r="D218" t="s">
        <v>203</v>
      </c>
      <c r="E218" t="s">
        <v>209</v>
      </c>
      <c r="F218" t="s">
        <v>182</v>
      </c>
      <c r="G218" t="s">
        <v>1</v>
      </c>
      <c r="H218" s="78">
        <v>776</v>
      </c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78"/>
      <c r="CB218" s="78"/>
      <c r="CC218" s="78"/>
      <c r="CD218" s="78"/>
      <c r="CE218" s="78"/>
      <c r="CF218" s="78"/>
      <c r="CG218" s="78"/>
      <c r="CH218" s="78"/>
      <c r="CI218" s="78"/>
      <c r="CJ218" s="78"/>
      <c r="CK218" s="78"/>
      <c r="CL218" s="78"/>
      <c r="CM218" s="78"/>
      <c r="CN218" s="78"/>
      <c r="CO218" s="78"/>
      <c r="CP218" s="78"/>
      <c r="CQ218" s="78"/>
      <c r="CR218" s="78"/>
      <c r="CS218" s="78"/>
      <c r="CT218" s="78"/>
      <c r="CU218" s="78"/>
      <c r="CV218" s="78"/>
      <c r="CW218" s="78"/>
      <c r="CX218" s="78"/>
      <c r="CY218" s="78"/>
      <c r="CZ218" s="78"/>
      <c r="DA218" s="78"/>
      <c r="DB218" s="78"/>
      <c r="DC218" s="78"/>
      <c r="DD218" s="78"/>
      <c r="DE218" s="78"/>
      <c r="DF218" s="78"/>
      <c r="DG218" s="78"/>
      <c r="DH218" s="78"/>
      <c r="DI218" s="78"/>
      <c r="DJ218" s="78"/>
      <c r="DK218" s="78"/>
      <c r="DL218" s="78"/>
      <c r="DM218" s="78"/>
      <c r="DN218" s="78"/>
      <c r="DO218" s="78"/>
      <c r="DP218" s="78"/>
      <c r="DQ218" s="78"/>
      <c r="DR218" s="78"/>
      <c r="DS218" s="78"/>
      <c r="DT218" s="78"/>
      <c r="DU218" s="78"/>
      <c r="DV218" s="78"/>
      <c r="DW218" s="78"/>
      <c r="DX218" s="78"/>
      <c r="DY218" s="78"/>
      <c r="DZ218" s="78"/>
      <c r="EA218" s="78"/>
      <c r="EB218" s="78"/>
      <c r="EC218" s="78"/>
      <c r="ED218" s="78"/>
      <c r="EE218" s="78"/>
      <c r="EF218" s="78"/>
      <c r="EG218" s="78"/>
      <c r="EH218" s="78"/>
      <c r="EI218" s="78"/>
      <c r="EJ218" s="78"/>
      <c r="EK218" s="78"/>
      <c r="EL218" s="78"/>
      <c r="EM218" s="78"/>
      <c r="EN218" s="78"/>
      <c r="EO218" s="78"/>
      <c r="EP218" s="78"/>
      <c r="EQ218" s="78"/>
      <c r="ER218" s="78"/>
      <c r="ES218" s="78"/>
      <c r="ET218" s="78"/>
      <c r="EU218" s="78"/>
      <c r="EV218" s="78"/>
      <c r="EW218" s="78"/>
      <c r="EX218" s="78"/>
      <c r="EY218" s="78"/>
      <c r="EZ218" s="78"/>
      <c r="FA218" s="78"/>
      <c r="FB218" s="78"/>
      <c r="FC218" s="78"/>
      <c r="FD218" s="78"/>
      <c r="FE218" s="78"/>
      <c r="FF218" s="78"/>
      <c r="FG218" s="78"/>
      <c r="FH218" s="78"/>
      <c r="FI218" s="78"/>
      <c r="FJ218" s="78"/>
      <c r="FK218" s="78"/>
      <c r="FL218" s="78"/>
      <c r="FM218" s="78"/>
      <c r="FN218" s="78"/>
      <c r="FO218" s="78"/>
      <c r="FP218" s="78"/>
      <c r="FQ218" s="78"/>
      <c r="FR218" s="78"/>
      <c r="FS218" s="78"/>
      <c r="FT218" s="78"/>
      <c r="FU218" s="78"/>
      <c r="FV218" s="78"/>
      <c r="FW218" s="78"/>
      <c r="FX218" s="78">
        <v>0.15031179785728455</v>
      </c>
      <c r="FY218" s="78">
        <v>58</v>
      </c>
      <c r="FZ218" s="78">
        <v>0</v>
      </c>
    </row>
    <row r="219" spans="1:182" x14ac:dyDescent="0.2">
      <c r="A219" t="s">
        <v>186</v>
      </c>
      <c r="B219" t="s">
        <v>245</v>
      </c>
      <c r="C219" t="s">
        <v>2</v>
      </c>
      <c r="D219" t="s">
        <v>203</v>
      </c>
      <c r="E219" t="s">
        <v>209</v>
      </c>
      <c r="F219" t="s">
        <v>183</v>
      </c>
      <c r="G219" t="s">
        <v>1</v>
      </c>
      <c r="H219" s="78">
        <v>627</v>
      </c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  <c r="BX219" s="78"/>
      <c r="BY219" s="78"/>
      <c r="BZ219" s="78"/>
      <c r="CA219" s="78"/>
      <c r="CB219" s="78"/>
      <c r="CC219" s="78"/>
      <c r="CD219" s="78"/>
      <c r="CE219" s="78"/>
      <c r="CF219" s="78"/>
      <c r="CG219" s="78"/>
      <c r="CH219" s="78"/>
      <c r="CI219" s="78"/>
      <c r="CJ219" s="78"/>
      <c r="CK219" s="78"/>
      <c r="CL219" s="78"/>
      <c r="CM219" s="78"/>
      <c r="CN219" s="78"/>
      <c r="CO219" s="78"/>
      <c r="CP219" s="78"/>
      <c r="CQ219" s="78"/>
      <c r="CR219" s="78"/>
      <c r="CS219" s="78"/>
      <c r="CT219" s="78"/>
      <c r="CU219" s="78"/>
      <c r="CV219" s="78"/>
      <c r="CW219" s="78"/>
      <c r="CX219" s="78"/>
      <c r="CY219" s="78"/>
      <c r="CZ219" s="78"/>
      <c r="DA219" s="78"/>
      <c r="DB219" s="78"/>
      <c r="DC219" s="78"/>
      <c r="DD219" s="78"/>
      <c r="DE219" s="78"/>
      <c r="DF219" s="78"/>
      <c r="DG219" s="78"/>
      <c r="DH219" s="78"/>
      <c r="DI219" s="78"/>
      <c r="DJ219" s="78"/>
      <c r="DK219" s="78"/>
      <c r="DL219" s="78"/>
      <c r="DM219" s="78"/>
      <c r="DN219" s="78"/>
      <c r="DO219" s="78"/>
      <c r="DP219" s="78"/>
      <c r="DQ219" s="78"/>
      <c r="DR219" s="78"/>
      <c r="DS219" s="78"/>
      <c r="DT219" s="78"/>
      <c r="DU219" s="78"/>
      <c r="DV219" s="78"/>
      <c r="DW219" s="78"/>
      <c r="DX219" s="78"/>
      <c r="DY219" s="78"/>
      <c r="DZ219" s="78"/>
      <c r="EA219" s="78"/>
      <c r="EB219" s="78"/>
      <c r="EC219" s="78"/>
      <c r="ED219" s="78"/>
      <c r="EE219" s="78"/>
      <c r="EF219" s="78"/>
      <c r="EG219" s="78"/>
      <c r="EH219" s="78"/>
      <c r="EI219" s="78"/>
      <c r="EJ219" s="78"/>
      <c r="EK219" s="78"/>
      <c r="EL219" s="78"/>
      <c r="EM219" s="78"/>
      <c r="EN219" s="78"/>
      <c r="EO219" s="78"/>
      <c r="EP219" s="78"/>
      <c r="EQ219" s="78"/>
      <c r="ER219" s="78"/>
      <c r="ES219" s="78"/>
      <c r="ET219" s="78"/>
      <c r="EU219" s="78"/>
      <c r="EV219" s="78"/>
      <c r="EW219" s="78"/>
      <c r="EX219" s="78"/>
      <c r="EY219" s="78"/>
      <c r="EZ219" s="78"/>
      <c r="FA219" s="78"/>
      <c r="FB219" s="78"/>
      <c r="FC219" s="78"/>
      <c r="FD219" s="78"/>
      <c r="FE219" s="78"/>
      <c r="FF219" s="78"/>
      <c r="FG219" s="78"/>
      <c r="FH219" s="78"/>
      <c r="FI219" s="78"/>
      <c r="FJ219" s="78"/>
      <c r="FK219" s="78"/>
      <c r="FL219" s="78"/>
      <c r="FM219" s="78"/>
      <c r="FN219" s="78"/>
      <c r="FO219" s="78"/>
      <c r="FP219" s="78"/>
      <c r="FQ219" s="78"/>
      <c r="FR219" s="78"/>
      <c r="FS219" s="78"/>
      <c r="FT219" s="78"/>
      <c r="FU219" s="78"/>
      <c r="FV219" s="78"/>
      <c r="FW219" s="78"/>
      <c r="FX219" s="78">
        <v>0.11854814738035202</v>
      </c>
      <c r="FY219" s="78">
        <v>12</v>
      </c>
      <c r="FZ219" s="78">
        <v>0</v>
      </c>
    </row>
    <row r="220" spans="1:182" x14ac:dyDescent="0.2">
      <c r="A220" t="s">
        <v>186</v>
      </c>
      <c r="B220" t="s">
        <v>245</v>
      </c>
      <c r="C220" t="s">
        <v>2</v>
      </c>
      <c r="D220" t="s">
        <v>203</v>
      </c>
      <c r="E220" t="s">
        <v>209</v>
      </c>
      <c r="F220" t="s">
        <v>184</v>
      </c>
      <c r="G220" t="s">
        <v>1</v>
      </c>
      <c r="H220" s="78">
        <v>247</v>
      </c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  <c r="BX220" s="78"/>
      <c r="BY220" s="78"/>
      <c r="BZ220" s="78"/>
      <c r="CA220" s="78"/>
      <c r="CB220" s="78"/>
      <c r="CC220" s="78"/>
      <c r="CD220" s="78"/>
      <c r="CE220" s="78"/>
      <c r="CF220" s="78"/>
      <c r="CG220" s="78"/>
      <c r="CH220" s="78"/>
      <c r="CI220" s="78"/>
      <c r="CJ220" s="78"/>
      <c r="CK220" s="78"/>
      <c r="CL220" s="78"/>
      <c r="CM220" s="78"/>
      <c r="CN220" s="78"/>
      <c r="CO220" s="78"/>
      <c r="CP220" s="78"/>
      <c r="CQ220" s="78"/>
      <c r="CR220" s="78"/>
      <c r="CS220" s="78"/>
      <c r="CT220" s="78"/>
      <c r="CU220" s="78"/>
      <c r="CV220" s="78"/>
      <c r="CW220" s="78"/>
      <c r="CX220" s="78"/>
      <c r="CY220" s="78"/>
      <c r="CZ220" s="78"/>
      <c r="DA220" s="78"/>
      <c r="DB220" s="78"/>
      <c r="DC220" s="78"/>
      <c r="DD220" s="78"/>
      <c r="DE220" s="78"/>
      <c r="DF220" s="78"/>
      <c r="DG220" s="78"/>
      <c r="DH220" s="78"/>
      <c r="DI220" s="78"/>
      <c r="DJ220" s="78"/>
      <c r="DK220" s="78"/>
      <c r="DL220" s="78"/>
      <c r="DM220" s="78"/>
      <c r="DN220" s="78"/>
      <c r="DO220" s="78"/>
      <c r="DP220" s="78"/>
      <c r="DQ220" s="78"/>
      <c r="DR220" s="78"/>
      <c r="DS220" s="78"/>
      <c r="DT220" s="78"/>
      <c r="DU220" s="78"/>
      <c r="DV220" s="78"/>
      <c r="DW220" s="78"/>
      <c r="DX220" s="78"/>
      <c r="DY220" s="78"/>
      <c r="DZ220" s="78"/>
      <c r="EA220" s="78"/>
      <c r="EB220" s="78"/>
      <c r="EC220" s="78"/>
      <c r="ED220" s="78"/>
      <c r="EE220" s="78"/>
      <c r="EF220" s="78"/>
      <c r="EG220" s="78"/>
      <c r="EH220" s="78"/>
      <c r="EI220" s="78"/>
      <c r="EJ220" s="78"/>
      <c r="EK220" s="78"/>
      <c r="EL220" s="78"/>
      <c r="EM220" s="78"/>
      <c r="EN220" s="78"/>
      <c r="EO220" s="78"/>
      <c r="EP220" s="78"/>
      <c r="EQ220" s="78"/>
      <c r="ER220" s="78"/>
      <c r="ES220" s="78"/>
      <c r="ET220" s="78"/>
      <c r="EU220" s="78"/>
      <c r="EV220" s="78"/>
      <c r="EW220" s="78"/>
      <c r="EX220" s="78"/>
      <c r="EY220" s="78"/>
      <c r="EZ220" s="78"/>
      <c r="FA220" s="78"/>
      <c r="FB220" s="78"/>
      <c r="FC220" s="78"/>
      <c r="FD220" s="78"/>
      <c r="FE220" s="78"/>
      <c r="FF220" s="78"/>
      <c r="FG220" s="78"/>
      <c r="FH220" s="78"/>
      <c r="FI220" s="78"/>
      <c r="FJ220" s="78"/>
      <c r="FK220" s="78"/>
      <c r="FL220" s="78"/>
      <c r="FM220" s="78"/>
      <c r="FN220" s="78"/>
      <c r="FO220" s="78"/>
      <c r="FP220" s="78"/>
      <c r="FQ220" s="78"/>
      <c r="FR220" s="78"/>
      <c r="FS220" s="78"/>
      <c r="FT220" s="78"/>
      <c r="FU220" s="78"/>
      <c r="FV220" s="78"/>
      <c r="FW220" s="78"/>
      <c r="FX220" s="78">
        <v>4.7478854656219482E-2</v>
      </c>
      <c r="FY220" s="78">
        <v>13</v>
      </c>
      <c r="FZ220" s="78">
        <v>0</v>
      </c>
    </row>
    <row r="221" spans="1:182" x14ac:dyDescent="0.2">
      <c r="A221" t="s">
        <v>186</v>
      </c>
      <c r="B221" t="s">
        <v>245</v>
      </c>
      <c r="C221" t="s">
        <v>2</v>
      </c>
      <c r="D221" t="s">
        <v>203</v>
      </c>
      <c r="E221" t="s">
        <v>209</v>
      </c>
      <c r="F221" t="s">
        <v>185</v>
      </c>
      <c r="G221" t="s">
        <v>1</v>
      </c>
      <c r="H221" s="78">
        <v>67</v>
      </c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78"/>
      <c r="CB221" s="78"/>
      <c r="CC221" s="78"/>
      <c r="CD221" s="78"/>
      <c r="CE221" s="78"/>
      <c r="CF221" s="78"/>
      <c r="CG221" s="78"/>
      <c r="CH221" s="78"/>
      <c r="CI221" s="78"/>
      <c r="CJ221" s="78"/>
      <c r="CK221" s="78"/>
      <c r="CL221" s="78"/>
      <c r="CM221" s="78"/>
      <c r="CN221" s="78"/>
      <c r="CO221" s="78"/>
      <c r="CP221" s="78"/>
      <c r="CQ221" s="78"/>
      <c r="CR221" s="78"/>
      <c r="CS221" s="78"/>
      <c r="CT221" s="78"/>
      <c r="CU221" s="78"/>
      <c r="CV221" s="78"/>
      <c r="CW221" s="78"/>
      <c r="CX221" s="78"/>
      <c r="CY221" s="78"/>
      <c r="CZ221" s="78"/>
      <c r="DA221" s="78"/>
      <c r="DB221" s="78"/>
      <c r="DC221" s="78"/>
      <c r="DD221" s="78"/>
      <c r="DE221" s="78"/>
      <c r="DF221" s="78"/>
      <c r="DG221" s="78"/>
      <c r="DH221" s="78"/>
      <c r="DI221" s="78"/>
      <c r="DJ221" s="78"/>
      <c r="DK221" s="78"/>
      <c r="DL221" s="78"/>
      <c r="DM221" s="78"/>
      <c r="DN221" s="78"/>
      <c r="DO221" s="78"/>
      <c r="DP221" s="78"/>
      <c r="DQ221" s="78"/>
      <c r="DR221" s="78"/>
      <c r="DS221" s="78"/>
      <c r="DT221" s="78"/>
      <c r="DU221" s="78"/>
      <c r="DV221" s="78"/>
      <c r="DW221" s="78"/>
      <c r="DX221" s="78"/>
      <c r="DY221" s="78"/>
      <c r="DZ221" s="78"/>
      <c r="EA221" s="78"/>
      <c r="EB221" s="78"/>
      <c r="EC221" s="78"/>
      <c r="ED221" s="78"/>
      <c r="EE221" s="78"/>
      <c r="EF221" s="78"/>
      <c r="EG221" s="78"/>
      <c r="EH221" s="78"/>
      <c r="EI221" s="78"/>
      <c r="EJ221" s="78"/>
      <c r="EK221" s="78"/>
      <c r="EL221" s="78"/>
      <c r="EM221" s="78"/>
      <c r="EN221" s="78"/>
      <c r="EO221" s="78"/>
      <c r="EP221" s="78"/>
      <c r="EQ221" s="78"/>
      <c r="ER221" s="78"/>
      <c r="ES221" s="78"/>
      <c r="ET221" s="78"/>
      <c r="EU221" s="78"/>
      <c r="EV221" s="78"/>
      <c r="EW221" s="78"/>
      <c r="EX221" s="78"/>
      <c r="EY221" s="78"/>
      <c r="EZ221" s="78"/>
      <c r="FA221" s="78"/>
      <c r="FB221" s="78"/>
      <c r="FC221" s="78"/>
      <c r="FD221" s="78"/>
      <c r="FE221" s="78"/>
      <c r="FF221" s="78"/>
      <c r="FG221" s="78"/>
      <c r="FH221" s="78"/>
      <c r="FI221" s="78"/>
      <c r="FJ221" s="78"/>
      <c r="FK221" s="78"/>
      <c r="FL221" s="78"/>
      <c r="FM221" s="78"/>
      <c r="FN221" s="78"/>
      <c r="FO221" s="78"/>
      <c r="FP221" s="78"/>
      <c r="FQ221" s="78"/>
      <c r="FR221" s="78"/>
      <c r="FS221" s="78"/>
      <c r="FT221" s="78"/>
      <c r="FU221" s="78"/>
      <c r="FV221" s="78"/>
      <c r="FW221" s="78"/>
      <c r="FX221" s="78">
        <v>1.1771161109209061E-2</v>
      </c>
      <c r="FY221" s="78">
        <v>9</v>
      </c>
      <c r="FZ221" s="78">
        <v>0</v>
      </c>
    </row>
    <row r="222" spans="1:182" x14ac:dyDescent="0.2">
      <c r="A222" t="s">
        <v>186</v>
      </c>
      <c r="B222" t="s">
        <v>245</v>
      </c>
      <c r="C222" t="s">
        <v>2</v>
      </c>
      <c r="D222" t="s">
        <v>203</v>
      </c>
      <c r="E222" t="s">
        <v>210</v>
      </c>
      <c r="F222" t="s">
        <v>1</v>
      </c>
      <c r="G222" t="s">
        <v>198</v>
      </c>
      <c r="H222" s="78">
        <v>7581</v>
      </c>
      <c r="I222" s="78">
        <v>18.688444137573242</v>
      </c>
      <c r="J222" s="78">
        <v>16.832851409912109</v>
      </c>
      <c r="K222" s="78">
        <v>14.237581253051758</v>
      </c>
      <c r="L222" s="78">
        <v>11.461747169494629</v>
      </c>
      <c r="M222" s="78">
        <v>7.6719703674316406</v>
      </c>
      <c r="N222" s="78">
        <v>5.2053890228271484</v>
      </c>
      <c r="O222" s="78">
        <v>6.1922216415405273</v>
      </c>
      <c r="P222" s="78">
        <v>6.0610747337341309</v>
      </c>
      <c r="Q222" s="78">
        <v>8.2699069976806641</v>
      </c>
      <c r="R222" s="78">
        <v>12.740153312683105</v>
      </c>
      <c r="S222" s="78">
        <v>15.622618675231934</v>
      </c>
      <c r="T222" s="78">
        <v>18.118867874145508</v>
      </c>
      <c r="U222" s="78">
        <v>19.091703414916992</v>
      </c>
      <c r="V222" s="78">
        <v>21.021396636962891</v>
      </c>
      <c r="W222" s="78">
        <v>18.872577667236328</v>
      </c>
      <c r="X222" s="78">
        <v>19.759075164794922</v>
      </c>
      <c r="Y222" s="78">
        <v>18.215202331542969</v>
      </c>
      <c r="Z222" s="78">
        <v>20.634130477905273</v>
      </c>
      <c r="AA222" s="78">
        <v>19.332828521728516</v>
      </c>
      <c r="AB222" s="78">
        <v>20.631015777587891</v>
      </c>
      <c r="AC222" s="78">
        <v>18.728977203369141</v>
      </c>
      <c r="AD222" s="78">
        <v>16.578325271606445</v>
      </c>
      <c r="AE222" s="78">
        <v>15.76309871673584</v>
      </c>
      <c r="AF222" s="78">
        <v>13.392842292785645</v>
      </c>
      <c r="AG222" s="78">
        <v>-0.12933424115180969</v>
      </c>
      <c r="AH222" s="78">
        <v>-0.73597794771194458</v>
      </c>
      <c r="AI222" s="78">
        <v>-1.0401958227157593</v>
      </c>
      <c r="AJ222" s="78">
        <v>-1.5468999147415161</v>
      </c>
      <c r="AK222" s="78">
        <v>-3.4020497798919678</v>
      </c>
      <c r="AL222" s="78">
        <v>-4.3239955902099609</v>
      </c>
      <c r="AM222" s="78">
        <v>-2.8284046649932861</v>
      </c>
      <c r="AN222" s="78">
        <v>-3.7073993682861328</v>
      </c>
      <c r="AO222" s="78">
        <v>-3.7004778385162354</v>
      </c>
      <c r="AP222" s="78">
        <v>-1.0762201547622681</v>
      </c>
      <c r="AQ222" s="78">
        <v>-0.81314408779144287</v>
      </c>
      <c r="AR222" s="78">
        <v>1.1096132919192314E-2</v>
      </c>
      <c r="AS222" s="78">
        <v>-1.5931327342987061</v>
      </c>
      <c r="AT222" s="78">
        <v>-3.1010782718658447</v>
      </c>
      <c r="AU222" s="78">
        <v>-6.1187272071838379</v>
      </c>
      <c r="AV222" s="78">
        <v>-4.5060973167419434</v>
      </c>
      <c r="AW222" s="78">
        <v>-5.7617931365966797</v>
      </c>
      <c r="AX222" s="78">
        <v>-3.4703102111816406</v>
      </c>
      <c r="AY222" s="78">
        <v>-3.2715916633605957</v>
      </c>
      <c r="AZ222" s="78">
        <v>-0.77165329456329346</v>
      </c>
      <c r="BA222" s="78">
        <v>-2.5537300109863281</v>
      </c>
      <c r="BB222" s="78">
        <v>-2.7448878288269043</v>
      </c>
      <c r="BC222" s="78">
        <v>-1.5555274486541748</v>
      </c>
      <c r="BD222" s="78">
        <v>-1.3496991395950317</v>
      </c>
      <c r="BE222" s="78">
        <v>2.5517239570617676</v>
      </c>
      <c r="BF222" s="78">
        <v>1.8442323207855225</v>
      </c>
      <c r="BG222" s="78">
        <v>1.1964083909988403</v>
      </c>
      <c r="BH222" s="78">
        <v>0.60139179229736328</v>
      </c>
      <c r="BI222" s="78">
        <v>-1.9585456848144531</v>
      </c>
      <c r="BJ222" s="78">
        <v>-3.1743245124816895</v>
      </c>
      <c r="BK222" s="78">
        <v>-1.938679575920105</v>
      </c>
      <c r="BL222" s="78">
        <v>-2.615412712097168</v>
      </c>
      <c r="BM222" s="78">
        <v>-2.3715519905090332</v>
      </c>
      <c r="BN222" s="78">
        <v>0.28660061955451965</v>
      </c>
      <c r="BO222" s="78">
        <v>0.77320516109466553</v>
      </c>
      <c r="BP222" s="78">
        <v>1.7296128273010254</v>
      </c>
      <c r="BQ222" s="78">
        <v>0.11091311275959015</v>
      </c>
      <c r="BR222" s="78">
        <v>-0.77675759792327881</v>
      </c>
      <c r="BS222" s="78">
        <v>-3.5952136516571045</v>
      </c>
      <c r="BT222" s="78">
        <v>-2.5178732872009277</v>
      </c>
      <c r="BU222" s="78">
        <v>-3.8999600410461426</v>
      </c>
      <c r="BV222" s="78">
        <v>-1.314616322517395</v>
      </c>
      <c r="BW222" s="78">
        <v>-1.3846707344055176</v>
      </c>
      <c r="BX222" s="78">
        <v>1.1498987674713135</v>
      </c>
      <c r="BY222" s="78">
        <v>-0.64792162179946899</v>
      </c>
      <c r="BZ222" s="78">
        <v>-0.94218271970748901</v>
      </c>
      <c r="CA222" s="78">
        <v>0.3050801157951355</v>
      </c>
      <c r="CB222" s="78">
        <v>0.31157326698303223</v>
      </c>
      <c r="CC222" s="78">
        <v>4.4086165428161621</v>
      </c>
      <c r="CD222" s="78">
        <v>3.6312780380249023</v>
      </c>
      <c r="CE222" s="78">
        <v>2.7454736232757568</v>
      </c>
      <c r="CF222" s="78">
        <v>2.089292049407959</v>
      </c>
      <c r="CG222" s="78">
        <v>-0.95877909660339355</v>
      </c>
      <c r="CH222" s="78">
        <v>-2.378065824508667</v>
      </c>
      <c r="CI222" s="78">
        <v>-1.3224586248397827</v>
      </c>
      <c r="CJ222" s="78">
        <v>-1.8591059446334839</v>
      </c>
      <c r="CK222" s="78">
        <v>-1.4511421918869019</v>
      </c>
      <c r="CL222" s="78">
        <v>1.2304861545562744</v>
      </c>
      <c r="CM222" s="78">
        <v>1.8719058036804199</v>
      </c>
      <c r="CN222" s="78">
        <v>2.9198522567749023</v>
      </c>
      <c r="CO222" s="78">
        <v>1.2911300659179688</v>
      </c>
      <c r="CP222" s="78">
        <v>0.83305978775024414</v>
      </c>
      <c r="CQ222" s="78">
        <v>-1.8474355936050415</v>
      </c>
      <c r="CR222" s="78">
        <v>-1.1408355236053467</v>
      </c>
      <c r="CS222" s="78">
        <v>-2.6104602813720703</v>
      </c>
      <c r="CT222" s="78">
        <v>0.17841070890426636</v>
      </c>
      <c r="CU222" s="78">
        <v>-7.7795028686523438E-2</v>
      </c>
      <c r="CV222" s="78">
        <v>2.480759859085083</v>
      </c>
      <c r="CW222" s="78">
        <v>0.67203539609909058</v>
      </c>
      <c r="CX222" s="78">
        <v>0.30636537075042725</v>
      </c>
      <c r="CY222" s="78">
        <v>1.5937312841415405</v>
      </c>
      <c r="CZ222" s="78">
        <v>1.4621654748916626</v>
      </c>
      <c r="DA222" s="78">
        <v>6.2655091285705566</v>
      </c>
      <c r="DB222" s="78">
        <v>5.4183239936828613</v>
      </c>
      <c r="DC222" s="78">
        <v>4.2945389747619629</v>
      </c>
      <c r="DD222" s="78">
        <v>3.5771923065185547</v>
      </c>
      <c r="DE222" s="78">
        <v>4.0987435728311539E-2</v>
      </c>
      <c r="DF222" s="78">
        <v>-1.5818072557449341</v>
      </c>
      <c r="DG222" s="78">
        <v>-0.70623773336410522</v>
      </c>
      <c r="DH222" s="78">
        <v>-1.1027991771697998</v>
      </c>
      <c r="DI222" s="78">
        <v>-0.53073233366012573</v>
      </c>
      <c r="DJ222" s="78">
        <v>2.1743717193603516</v>
      </c>
      <c r="DK222" s="78">
        <v>2.9706063270568848</v>
      </c>
      <c r="DL222" s="78">
        <v>4.1100916862487793</v>
      </c>
      <c r="DM222" s="78">
        <v>2.4713470935821533</v>
      </c>
      <c r="DN222" s="78">
        <v>2.4428770542144775</v>
      </c>
      <c r="DO222" s="78">
        <v>-9.9657639861106873E-2</v>
      </c>
      <c r="DP222" s="78">
        <v>0.23620228469371796</v>
      </c>
      <c r="DQ222" s="78">
        <v>-1.3209604024887085</v>
      </c>
      <c r="DR222" s="78">
        <v>1.6714377403259277</v>
      </c>
      <c r="DS222" s="78">
        <v>1.2290806770324707</v>
      </c>
      <c r="DT222" s="78">
        <v>3.8116209506988525</v>
      </c>
      <c r="DU222" s="78">
        <v>1.9919924736022949</v>
      </c>
      <c r="DV222" s="78">
        <v>1.5549134016036987</v>
      </c>
      <c r="DW222" s="78">
        <v>2.8823823928833008</v>
      </c>
      <c r="DX222" s="78">
        <v>2.612757682800293</v>
      </c>
      <c r="DY222" s="78">
        <v>8.9465675354003906</v>
      </c>
      <c r="DZ222" s="78">
        <v>7.9985342025756836</v>
      </c>
      <c r="EA222" s="78">
        <v>6.5311431884765625</v>
      </c>
      <c r="EB222" s="78">
        <v>5.7254838943481445</v>
      </c>
      <c r="EC222" s="78">
        <v>1.4844914674758911</v>
      </c>
      <c r="ED222" s="78">
        <v>-0.43213623762130737</v>
      </c>
      <c r="EE222" s="78">
        <v>0.1834874153137207</v>
      </c>
      <c r="EF222" s="78">
        <v>-1.0812416672706604E-2</v>
      </c>
      <c r="EG222" s="78">
        <v>0.79819333553314209</v>
      </c>
      <c r="EH222" s="78">
        <v>3.5371925830841064</v>
      </c>
      <c r="EI222" s="78">
        <v>4.5569558143615723</v>
      </c>
      <c r="EJ222" s="78">
        <v>5.828608512878418</v>
      </c>
      <c r="EK222" s="78">
        <v>4.1753926277160645</v>
      </c>
      <c r="EL222" s="78">
        <v>4.7671976089477539</v>
      </c>
      <c r="EM222" s="78">
        <v>2.4238560199737549</v>
      </c>
      <c r="EN222" s="78">
        <v>2.22442626953125</v>
      </c>
      <c r="EO222" s="78">
        <v>0.54087251424789429</v>
      </c>
      <c r="EP222" s="78">
        <v>3.8271315097808838</v>
      </c>
      <c r="EQ222" s="78">
        <v>3.1160016059875488</v>
      </c>
      <c r="ER222" s="78">
        <v>5.7331728935241699</v>
      </c>
      <c r="ES222" s="78">
        <v>3.8978006839752197</v>
      </c>
      <c r="ET222" s="78">
        <v>3.3576185703277588</v>
      </c>
      <c r="EU222" s="78">
        <v>4.7429900169372559</v>
      </c>
      <c r="EV222" s="78">
        <v>4.2740302085876465</v>
      </c>
      <c r="EW222" s="78">
        <v>73.054176330566406</v>
      </c>
      <c r="EX222" s="78">
        <v>68.400077819824219</v>
      </c>
      <c r="EY222" s="78">
        <v>66.971061706542969</v>
      </c>
      <c r="EZ222" s="78">
        <v>64.845176696777344</v>
      </c>
      <c r="FA222" s="78">
        <v>65.344215393066406</v>
      </c>
      <c r="FB222" s="78">
        <v>65.306953430175781</v>
      </c>
      <c r="FC222" s="78">
        <v>64.679405212402344</v>
      </c>
      <c r="FD222" s="78">
        <v>64.314018249511719</v>
      </c>
      <c r="FE222" s="78">
        <v>71.861213684082031</v>
      </c>
      <c r="FF222" s="78">
        <v>82.044090270996094</v>
      </c>
      <c r="FG222" s="78">
        <v>87.706642150878906</v>
      </c>
      <c r="FH222" s="78">
        <v>93.767143249511719</v>
      </c>
      <c r="FI222" s="78">
        <v>98.113166809082031</v>
      </c>
      <c r="FJ222" s="78">
        <v>101.6087646484375</v>
      </c>
      <c r="FK222" s="78">
        <v>103.65798187255859</v>
      </c>
      <c r="FL222" s="78">
        <v>103.84519958496094</v>
      </c>
      <c r="FM222" s="78">
        <v>102.65541839599609</v>
      </c>
      <c r="FN222" s="78">
        <v>99.751045227050781</v>
      </c>
      <c r="FO222" s="78">
        <v>95.874122619628906</v>
      </c>
      <c r="FP222" s="78">
        <v>84.438400268554688</v>
      </c>
      <c r="FQ222" s="78">
        <v>78.221954345703125</v>
      </c>
      <c r="FR222" s="78">
        <v>74.786544799804688</v>
      </c>
      <c r="FS222" s="78">
        <v>71.861885070800781</v>
      </c>
      <c r="FT222" s="78">
        <v>67.676483154296875</v>
      </c>
      <c r="FU222" s="78">
        <v>0.85691481828689575</v>
      </c>
      <c r="FV222" s="78">
        <v>1.4241387844085693</v>
      </c>
      <c r="FW222" s="78">
        <v>1.0964441299438477</v>
      </c>
      <c r="FX222" s="78">
        <v>1.1945689916610718</v>
      </c>
      <c r="FY222" s="78">
        <v>486</v>
      </c>
      <c r="FZ222" s="78">
        <v>1</v>
      </c>
    </row>
    <row r="223" spans="1:182" x14ac:dyDescent="0.2">
      <c r="A223" t="s">
        <v>186</v>
      </c>
      <c r="B223" t="s">
        <v>245</v>
      </c>
      <c r="C223" t="s">
        <v>2</v>
      </c>
      <c r="D223" t="s">
        <v>203</v>
      </c>
      <c r="E223" t="s">
        <v>210</v>
      </c>
      <c r="F223" t="s">
        <v>1</v>
      </c>
      <c r="G223" t="s">
        <v>200</v>
      </c>
      <c r="H223" s="78">
        <v>455</v>
      </c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78"/>
      <c r="CB223" s="78"/>
      <c r="CC223" s="78"/>
      <c r="CD223" s="78"/>
      <c r="CE223" s="78"/>
      <c r="CF223" s="78"/>
      <c r="CG223" s="78"/>
      <c r="CH223" s="78"/>
      <c r="CI223" s="78"/>
      <c r="CJ223" s="78"/>
      <c r="CK223" s="78"/>
      <c r="CL223" s="78"/>
      <c r="CM223" s="78"/>
      <c r="CN223" s="78"/>
      <c r="CO223" s="78"/>
      <c r="CP223" s="78"/>
      <c r="CQ223" s="78"/>
      <c r="CR223" s="78"/>
      <c r="CS223" s="78"/>
      <c r="CT223" s="78"/>
      <c r="CU223" s="78"/>
      <c r="CV223" s="78"/>
      <c r="CW223" s="78"/>
      <c r="CX223" s="78"/>
      <c r="CY223" s="78"/>
      <c r="CZ223" s="78"/>
      <c r="DA223" s="78"/>
      <c r="DB223" s="78"/>
      <c r="DC223" s="78"/>
      <c r="DD223" s="78"/>
      <c r="DE223" s="78"/>
      <c r="DF223" s="78"/>
      <c r="DG223" s="78"/>
      <c r="DH223" s="78"/>
      <c r="DI223" s="78"/>
      <c r="DJ223" s="78"/>
      <c r="DK223" s="78"/>
      <c r="DL223" s="78"/>
      <c r="DM223" s="78"/>
      <c r="DN223" s="78"/>
      <c r="DO223" s="78"/>
      <c r="DP223" s="78"/>
      <c r="DQ223" s="78"/>
      <c r="DR223" s="78"/>
      <c r="DS223" s="78"/>
      <c r="DT223" s="78"/>
      <c r="DU223" s="78"/>
      <c r="DV223" s="78"/>
      <c r="DW223" s="78"/>
      <c r="DX223" s="78"/>
      <c r="DY223" s="78"/>
      <c r="DZ223" s="78"/>
      <c r="EA223" s="78"/>
      <c r="EB223" s="78"/>
      <c r="EC223" s="78"/>
      <c r="ED223" s="78"/>
      <c r="EE223" s="78"/>
      <c r="EF223" s="78"/>
      <c r="EG223" s="78"/>
      <c r="EH223" s="78"/>
      <c r="EI223" s="78"/>
      <c r="EJ223" s="78"/>
      <c r="EK223" s="78"/>
      <c r="EL223" s="78"/>
      <c r="EM223" s="78"/>
      <c r="EN223" s="78"/>
      <c r="EO223" s="78"/>
      <c r="EP223" s="78"/>
      <c r="EQ223" s="78"/>
      <c r="ER223" s="78"/>
      <c r="ES223" s="78"/>
      <c r="ET223" s="78"/>
      <c r="EU223" s="78"/>
      <c r="EV223" s="78"/>
      <c r="EW223" s="78"/>
      <c r="EX223" s="78"/>
      <c r="EY223" s="78"/>
      <c r="EZ223" s="78"/>
      <c r="FA223" s="78"/>
      <c r="FB223" s="78"/>
      <c r="FC223" s="78"/>
      <c r="FD223" s="78"/>
      <c r="FE223" s="78"/>
      <c r="FF223" s="78"/>
      <c r="FG223" s="78"/>
      <c r="FH223" s="78"/>
      <c r="FI223" s="78"/>
      <c r="FJ223" s="78"/>
      <c r="FK223" s="78"/>
      <c r="FL223" s="78"/>
      <c r="FM223" s="78"/>
      <c r="FN223" s="78"/>
      <c r="FO223" s="78"/>
      <c r="FP223" s="78"/>
      <c r="FQ223" s="78"/>
      <c r="FR223" s="78"/>
      <c r="FS223" s="78"/>
      <c r="FT223" s="78"/>
      <c r="FU223" s="78"/>
      <c r="FV223" s="78"/>
      <c r="FW223" s="78"/>
      <c r="FX223" s="78">
        <v>6.281772255897522E-2</v>
      </c>
      <c r="FY223" s="78">
        <v>29</v>
      </c>
      <c r="FZ223" s="78">
        <v>0</v>
      </c>
    </row>
    <row r="224" spans="1:182" x14ac:dyDescent="0.2">
      <c r="A224" t="s">
        <v>186</v>
      </c>
      <c r="B224" t="s">
        <v>245</v>
      </c>
      <c r="C224" t="s">
        <v>2</v>
      </c>
      <c r="D224" t="s">
        <v>203</v>
      </c>
      <c r="E224" t="s">
        <v>210</v>
      </c>
      <c r="F224" t="s">
        <v>1</v>
      </c>
      <c r="G224" t="s">
        <v>1</v>
      </c>
      <c r="H224" s="78">
        <v>8036</v>
      </c>
      <c r="I224" s="78">
        <v>20.063020706176758</v>
      </c>
      <c r="J224" s="78">
        <v>18.163864135742188</v>
      </c>
      <c r="K224" s="78">
        <v>15.259156227111816</v>
      </c>
      <c r="L224" s="78">
        <v>12.412984848022461</v>
      </c>
      <c r="M224" s="78">
        <v>8.2850828170776367</v>
      </c>
      <c r="N224" s="78">
        <v>5.6897158622741699</v>
      </c>
      <c r="O224" s="78">
        <v>6.5853252410888672</v>
      </c>
      <c r="P224" s="78">
        <v>6.4130053520202637</v>
      </c>
      <c r="Q224" s="78">
        <v>8.6248931884765625</v>
      </c>
      <c r="R224" s="78">
        <v>13.371712684631348</v>
      </c>
      <c r="S224" s="78">
        <v>16.338888168334961</v>
      </c>
      <c r="T224" s="78">
        <v>18.95051383972168</v>
      </c>
      <c r="U224" s="78">
        <v>20.057949066162109</v>
      </c>
      <c r="V224" s="78">
        <v>22.124103546142578</v>
      </c>
      <c r="W224" s="78">
        <v>19.831220626831055</v>
      </c>
      <c r="X224" s="78">
        <v>20.839078903198242</v>
      </c>
      <c r="Y224" s="78">
        <v>19.209236145019531</v>
      </c>
      <c r="Z224" s="78">
        <v>21.693264007568359</v>
      </c>
      <c r="AA224" s="78">
        <v>20.294960021972656</v>
      </c>
      <c r="AB224" s="78">
        <v>21.589761734008789</v>
      </c>
      <c r="AC224" s="78">
        <v>19.605436325073242</v>
      </c>
      <c r="AD224" s="78">
        <v>17.390110015869141</v>
      </c>
      <c r="AE224" s="78">
        <v>16.541727066040039</v>
      </c>
      <c r="AF224" s="78">
        <v>14.079774856567383</v>
      </c>
      <c r="AG224" s="78">
        <v>0.12899407744407654</v>
      </c>
      <c r="AH224" s="78">
        <v>-0.52406847476959229</v>
      </c>
      <c r="AI224" s="78">
        <v>-0.88064730167388916</v>
      </c>
      <c r="AJ224" s="78">
        <v>-1.426527738571167</v>
      </c>
      <c r="AK224" s="78">
        <v>-3.4629700183868408</v>
      </c>
      <c r="AL224" s="78">
        <v>-4.4694118499755859</v>
      </c>
      <c r="AM224" s="78">
        <v>-2.9098572731018066</v>
      </c>
      <c r="AN224" s="78">
        <v>-3.8215339183807373</v>
      </c>
      <c r="AO224" s="78">
        <v>-3.7906811237335205</v>
      </c>
      <c r="AP224" s="78">
        <v>-1.0055553913116455</v>
      </c>
      <c r="AQ224" s="78">
        <v>-0.70450496673583984</v>
      </c>
      <c r="AR224" s="78">
        <v>0.1823221743106842</v>
      </c>
      <c r="AS224" s="78">
        <v>-1.519626259803772</v>
      </c>
      <c r="AT224" s="78">
        <v>-3.0565149784088135</v>
      </c>
      <c r="AU224" s="78">
        <v>-6.2355093955993652</v>
      </c>
      <c r="AV224" s="78">
        <v>-4.5792183876037598</v>
      </c>
      <c r="AW224" s="78">
        <v>-5.9228229522705078</v>
      </c>
      <c r="AX224" s="78">
        <v>-3.4646437168121338</v>
      </c>
      <c r="AY224" s="78">
        <v>-3.2806735038757324</v>
      </c>
      <c r="AZ224" s="78">
        <v>-0.62725567817687988</v>
      </c>
      <c r="BA224" s="78">
        <v>-2.5178525447845459</v>
      </c>
      <c r="BB224" s="78">
        <v>-2.7307162284851074</v>
      </c>
      <c r="BC224" s="78">
        <v>-1.4642255306243896</v>
      </c>
      <c r="BD224" s="78">
        <v>-1.2658272981643677</v>
      </c>
      <c r="BE224" s="78">
        <v>2.8137564659118652</v>
      </c>
      <c r="BF224" s="78">
        <v>2.0597069263458252</v>
      </c>
      <c r="BG224" s="78">
        <v>1.3590471744537354</v>
      </c>
      <c r="BH224" s="78">
        <v>0.72473222017288208</v>
      </c>
      <c r="BI224" s="78">
        <v>-2.0174715518951416</v>
      </c>
      <c r="BJ224" s="78">
        <v>-3.3181524276733398</v>
      </c>
      <c r="BK224" s="78">
        <v>-2.0189027786254883</v>
      </c>
      <c r="BL224" s="78">
        <v>-2.7280383110046387</v>
      </c>
      <c r="BM224" s="78">
        <v>-2.4599192142486572</v>
      </c>
      <c r="BN224" s="78">
        <v>0.35914841294288635</v>
      </c>
      <c r="BO224" s="78">
        <v>0.88403612375259399</v>
      </c>
      <c r="BP224" s="78">
        <v>1.9032133817672729</v>
      </c>
      <c r="BQ224" s="78">
        <v>0.18677404522895813</v>
      </c>
      <c r="BR224" s="78">
        <v>-0.72898286581039429</v>
      </c>
      <c r="BS224" s="78">
        <v>-3.7085087299346924</v>
      </c>
      <c r="BT224" s="78">
        <v>-2.5882470607757568</v>
      </c>
      <c r="BU224" s="78">
        <v>-4.058417797088623</v>
      </c>
      <c r="BV224" s="78">
        <v>-1.3059712648391724</v>
      </c>
      <c r="BW224" s="78">
        <v>-1.3911455869674683</v>
      </c>
      <c r="BX224" s="78">
        <v>1.2969514131546021</v>
      </c>
      <c r="BY224" s="78">
        <v>-0.60941088199615479</v>
      </c>
      <c r="BZ224" s="78">
        <v>-0.92552024126052856</v>
      </c>
      <c r="CA224" s="78">
        <v>0.3989529013633728</v>
      </c>
      <c r="CB224" s="78">
        <v>0.39774048328399658</v>
      </c>
      <c r="CC224" s="78">
        <v>4.6732149124145508</v>
      </c>
      <c r="CD224" s="78">
        <v>3.8492217063903809</v>
      </c>
      <c r="CE224" s="78">
        <v>2.9102528095245361</v>
      </c>
      <c r="CF224" s="78">
        <v>2.2146883010864258</v>
      </c>
      <c r="CG224" s="78">
        <v>-1.0163235664367676</v>
      </c>
      <c r="CH224" s="78">
        <v>-2.5207936763763428</v>
      </c>
      <c r="CI224" s="78">
        <v>-1.4018305540084839</v>
      </c>
      <c r="CJ224" s="78">
        <v>-1.9706865549087524</v>
      </c>
      <c r="CK224" s="78">
        <v>-1.5382375717163086</v>
      </c>
      <c r="CL224" s="78">
        <v>1.3043380975723267</v>
      </c>
      <c r="CM224" s="78">
        <v>1.9842548370361328</v>
      </c>
      <c r="CN224" s="78">
        <v>3.0950973033905029</v>
      </c>
      <c r="CO224" s="78">
        <v>1.3686217069625854</v>
      </c>
      <c r="CP224" s="78">
        <v>0.88305878639221191</v>
      </c>
      <c r="CQ224" s="78">
        <v>-1.9583158493041992</v>
      </c>
      <c r="CR224" s="78">
        <v>-1.2093067169189453</v>
      </c>
      <c r="CS224" s="78">
        <v>-2.7671360969543457</v>
      </c>
      <c r="CT224" s="78">
        <v>0.1891186386346817</v>
      </c>
      <c r="CU224" s="78">
        <v>-8.2464165985584259E-2</v>
      </c>
      <c r="CV224" s="78">
        <v>2.6296513080596924</v>
      </c>
      <c r="CW224" s="78">
        <v>0.71236991882324219</v>
      </c>
      <c r="CX224" s="78">
        <v>0.32475292682647705</v>
      </c>
      <c r="CY224" s="78">
        <v>1.6893845796585083</v>
      </c>
      <c r="CZ224" s="78">
        <v>1.5499224662780762</v>
      </c>
      <c r="DA224" s="78">
        <v>6.5326733589172363</v>
      </c>
      <c r="DB224" s="78">
        <v>5.6387367248535156</v>
      </c>
      <c r="DC224" s="78">
        <v>4.4614582061767578</v>
      </c>
      <c r="DD224" s="78">
        <v>3.7046444416046143</v>
      </c>
      <c r="DE224" s="78">
        <v>-1.5175662003457546E-2</v>
      </c>
      <c r="DF224" s="78">
        <v>-1.7234349250793457</v>
      </c>
      <c r="DG224" s="78">
        <v>-0.78475821018218994</v>
      </c>
      <c r="DH224" s="78">
        <v>-1.2133347988128662</v>
      </c>
      <c r="DI224" s="78">
        <v>-0.61655598878860474</v>
      </c>
      <c r="DJ224" s="78">
        <v>2.2495276927947998</v>
      </c>
      <c r="DK224" s="78">
        <v>3.0844736099243164</v>
      </c>
      <c r="DL224" s="78">
        <v>4.2869811058044434</v>
      </c>
      <c r="DM224" s="78">
        <v>2.5504693984985352</v>
      </c>
      <c r="DN224" s="78">
        <v>2.4951004981994629</v>
      </c>
      <c r="DO224" s="78">
        <v>-0.20812299847602844</v>
      </c>
      <c r="DP224" s="78">
        <v>0.16963374614715576</v>
      </c>
      <c r="DQ224" s="78">
        <v>-1.4758546352386475</v>
      </c>
      <c r="DR224" s="78">
        <v>1.6842085123062134</v>
      </c>
      <c r="DS224" s="78">
        <v>1.2262171506881714</v>
      </c>
      <c r="DT224" s="78">
        <v>3.9623513221740723</v>
      </c>
      <c r="DU224" s="78">
        <v>2.0341508388519287</v>
      </c>
      <c r="DV224" s="78">
        <v>1.5750261545181274</v>
      </c>
      <c r="DW224" s="78">
        <v>2.979816198348999</v>
      </c>
      <c r="DX224" s="78">
        <v>2.7021043300628662</v>
      </c>
      <c r="DY224" s="78">
        <v>9.2174358367919922</v>
      </c>
      <c r="DZ224" s="78">
        <v>8.2225122451782227</v>
      </c>
      <c r="EA224" s="78">
        <v>6.7011528015136719</v>
      </c>
      <c r="EB224" s="78">
        <v>5.8559045791625977</v>
      </c>
      <c r="EC224" s="78">
        <v>1.4303228855133057</v>
      </c>
      <c r="ED224" s="78">
        <v>-0.57217544317245483</v>
      </c>
      <c r="EE224" s="78">
        <v>0.10619623959064484</v>
      </c>
      <c r="EF224" s="78">
        <v>-0.11983925104141235</v>
      </c>
      <c r="EG224" s="78">
        <v>0.71420586109161377</v>
      </c>
      <c r="EH224" s="78">
        <v>3.6142315864562988</v>
      </c>
      <c r="EI224" s="78">
        <v>4.6730146408081055</v>
      </c>
      <c r="EJ224" s="78">
        <v>6.0078725814819336</v>
      </c>
      <c r="EK224" s="78">
        <v>4.2568697929382324</v>
      </c>
      <c r="EL224" s="78">
        <v>4.8226323127746582</v>
      </c>
      <c r="EM224" s="78">
        <v>2.3188774585723877</v>
      </c>
      <c r="EN224" s="78">
        <v>2.16060471534729</v>
      </c>
      <c r="EO224" s="78">
        <v>0.38855084776878357</v>
      </c>
      <c r="EP224" s="78">
        <v>3.8428809642791748</v>
      </c>
      <c r="EQ224" s="78">
        <v>3.1157453060150146</v>
      </c>
      <c r="ER224" s="78">
        <v>5.8865585327148438</v>
      </c>
      <c r="ES224" s="78">
        <v>3.9425923824310303</v>
      </c>
      <c r="ET224" s="78">
        <v>3.3802220821380615</v>
      </c>
      <c r="EU224" s="78">
        <v>4.8429946899414063</v>
      </c>
      <c r="EV224" s="78">
        <v>4.3656721115112305</v>
      </c>
      <c r="EW224" s="78">
        <v>73.409378051757813</v>
      </c>
      <c r="EX224" s="78">
        <v>68.435615539550781</v>
      </c>
      <c r="EY224" s="78">
        <v>67.522178649902344</v>
      </c>
      <c r="EZ224" s="78">
        <v>65.592361450195313</v>
      </c>
      <c r="FA224" s="78">
        <v>65.95880126953125</v>
      </c>
      <c r="FB224" s="78">
        <v>65.950973510742188</v>
      </c>
      <c r="FC224" s="78">
        <v>65.159149169921875</v>
      </c>
      <c r="FD224" s="78">
        <v>64.73199462890625</v>
      </c>
      <c r="FE224" s="78">
        <v>72.066963195800781</v>
      </c>
      <c r="FF224" s="78">
        <v>82.059776306152344</v>
      </c>
      <c r="FG224" s="78">
        <v>87.716209411621094</v>
      </c>
      <c r="FH224" s="78">
        <v>93.743629455566406</v>
      </c>
      <c r="FI224" s="78">
        <v>98.061729431152344</v>
      </c>
      <c r="FJ224" s="78">
        <v>101.55045318603516</v>
      </c>
      <c r="FK224" s="78">
        <v>103.58826446533203</v>
      </c>
      <c r="FL224" s="78">
        <v>103.74977874755859</v>
      </c>
      <c r="FM224" s="78">
        <v>102.57059478759766</v>
      </c>
      <c r="FN224" s="78">
        <v>99.637947082519531</v>
      </c>
      <c r="FO224" s="78">
        <v>95.819564819335938</v>
      </c>
      <c r="FP224" s="78">
        <v>84.720924377441406</v>
      </c>
      <c r="FQ224" s="78">
        <v>78.618888854980469</v>
      </c>
      <c r="FR224" s="78">
        <v>75.178001403808594</v>
      </c>
      <c r="FS224" s="78">
        <v>72.198013305664063</v>
      </c>
      <c r="FT224" s="78">
        <v>67.997283935546875</v>
      </c>
      <c r="FU224" s="78">
        <v>0.85809880495071411</v>
      </c>
      <c r="FV224" s="78">
        <v>1.4261065721511841</v>
      </c>
      <c r="FW224" s="78">
        <v>1.097959041595459</v>
      </c>
      <c r="FX224" s="78">
        <v>1.1962195634841919</v>
      </c>
      <c r="FY224" s="78">
        <v>515</v>
      </c>
      <c r="FZ224" s="78">
        <v>1</v>
      </c>
    </row>
    <row r="225" spans="1:182" x14ac:dyDescent="0.2">
      <c r="A225" t="s">
        <v>186</v>
      </c>
      <c r="B225" t="s">
        <v>245</v>
      </c>
      <c r="C225" t="s">
        <v>2</v>
      </c>
      <c r="D225" t="s">
        <v>203</v>
      </c>
      <c r="E225" t="s">
        <v>210</v>
      </c>
      <c r="F225" t="s">
        <v>178</v>
      </c>
      <c r="G225" t="s">
        <v>1</v>
      </c>
      <c r="H225" s="78">
        <v>6015</v>
      </c>
      <c r="I225" s="78">
        <v>14.750349044799805</v>
      </c>
      <c r="J225" s="78">
        <v>12.943306922912598</v>
      </c>
      <c r="K225" s="78">
        <v>10.798915863037109</v>
      </c>
      <c r="L225" s="78">
        <v>9.1273012161254883</v>
      </c>
      <c r="M225" s="78">
        <v>6.0322136878967285</v>
      </c>
      <c r="N225" s="78">
        <v>4.1531715393066406</v>
      </c>
      <c r="O225" s="78">
        <v>4.7637014389038086</v>
      </c>
      <c r="P225" s="78">
        <v>4.5176291465759277</v>
      </c>
      <c r="Q225" s="78">
        <v>6.0148944854736328</v>
      </c>
      <c r="R225" s="78">
        <v>9.3623924255371094</v>
      </c>
      <c r="S225" s="78">
        <v>11.508153915405273</v>
      </c>
      <c r="T225" s="78">
        <v>13.591879844665527</v>
      </c>
      <c r="U225" s="78">
        <v>14.609505653381348</v>
      </c>
      <c r="V225" s="78">
        <v>16.176197052001953</v>
      </c>
      <c r="W225" s="78">
        <v>14.742284774780273</v>
      </c>
      <c r="X225" s="78">
        <v>15.375743865966797</v>
      </c>
      <c r="Y225" s="78">
        <v>13.83565616607666</v>
      </c>
      <c r="Z225" s="78">
        <v>15.895466804504395</v>
      </c>
      <c r="AA225" s="78">
        <v>14.993806838989258</v>
      </c>
      <c r="AB225" s="78">
        <v>16.041675567626953</v>
      </c>
      <c r="AC225" s="78">
        <v>14.809544563293457</v>
      </c>
      <c r="AD225" s="78">
        <v>13.300595283508301</v>
      </c>
      <c r="AE225" s="78">
        <v>12.531278610229492</v>
      </c>
      <c r="AF225" s="78">
        <v>10.725024223327637</v>
      </c>
      <c r="AG225" s="78">
        <v>-0.97621005773544312</v>
      </c>
      <c r="AH225" s="78">
        <v>-1.4246798753738403</v>
      </c>
      <c r="AI225" s="78">
        <v>-1.5540956258773804</v>
      </c>
      <c r="AJ225" s="78">
        <v>-1.9273546934127808</v>
      </c>
      <c r="AK225" s="78">
        <v>-3.1696410179138184</v>
      </c>
      <c r="AL225" s="78">
        <v>-3.8053991794586182</v>
      </c>
      <c r="AM225" s="78">
        <v>-2.5340507030487061</v>
      </c>
      <c r="AN225" s="78">
        <v>-3.2973768711090088</v>
      </c>
      <c r="AO225" s="78">
        <v>-3.369088888168335</v>
      </c>
      <c r="AP225" s="78">
        <v>-1.2979661226272583</v>
      </c>
      <c r="AQ225" s="78">
        <v>-1.1620675325393677</v>
      </c>
      <c r="AR225" s="78">
        <v>-0.55115532875061035</v>
      </c>
      <c r="AS225" s="78">
        <v>-1.8192847967147827</v>
      </c>
      <c r="AT225" s="78">
        <v>-3.2178447246551514</v>
      </c>
      <c r="AU225" s="78">
        <v>-5.6770458221435547</v>
      </c>
      <c r="AV225" s="78">
        <v>-4.2231173515319824</v>
      </c>
      <c r="AW225" s="78">
        <v>-5.1782422065734863</v>
      </c>
      <c r="AX225" s="78">
        <v>-3.455859899520874</v>
      </c>
      <c r="AY225" s="78">
        <v>-3.2106137275695801</v>
      </c>
      <c r="AZ225" s="78">
        <v>-1.2383694648742676</v>
      </c>
      <c r="BA225" s="78">
        <v>-2.6471943855285645</v>
      </c>
      <c r="BB225" s="78">
        <v>-2.7652699947357178</v>
      </c>
      <c r="BC225" s="78">
        <v>-1.8404616117477417</v>
      </c>
      <c r="BD225" s="78">
        <v>-1.6121999025344849</v>
      </c>
      <c r="BE225" s="78">
        <v>1.6671499013900757</v>
      </c>
      <c r="BF225" s="78">
        <v>1.1192501783370972</v>
      </c>
      <c r="BG225" s="78">
        <v>0.65105980634689331</v>
      </c>
      <c r="BH225" s="78">
        <v>0.19072999060153961</v>
      </c>
      <c r="BI225" s="78">
        <v>-1.7464338541030884</v>
      </c>
      <c r="BJ225" s="78">
        <v>-2.6718935966491699</v>
      </c>
      <c r="BK225" s="78">
        <v>-1.6568357944488525</v>
      </c>
      <c r="BL225" s="78">
        <v>-2.2207446098327637</v>
      </c>
      <c r="BM225" s="78">
        <v>-2.0588490962982178</v>
      </c>
      <c r="BN225" s="78">
        <v>4.5692160725593567E-2</v>
      </c>
      <c r="BO225" s="78">
        <v>0.40197616815567017</v>
      </c>
      <c r="BP225" s="78">
        <v>1.1431974172592163</v>
      </c>
      <c r="BQ225" s="78">
        <v>-0.13919946551322937</v>
      </c>
      <c r="BR225" s="78">
        <v>-0.92620635032653809</v>
      </c>
      <c r="BS225" s="78">
        <v>-3.1890151500701904</v>
      </c>
      <c r="BT225" s="78">
        <v>-2.2628495693206787</v>
      </c>
      <c r="BU225" s="78">
        <v>-3.3425881862640381</v>
      </c>
      <c r="BV225" s="78">
        <v>-1.3304771184921265</v>
      </c>
      <c r="BW225" s="78">
        <v>-1.3502247333526611</v>
      </c>
      <c r="BX225" s="78">
        <v>0.65616369247436523</v>
      </c>
      <c r="BY225" s="78">
        <v>-0.76818352937698364</v>
      </c>
      <c r="BZ225" s="78">
        <v>-0.98791253566741943</v>
      </c>
      <c r="CA225" s="78">
        <v>-6.0158753767609596E-3</v>
      </c>
      <c r="CB225" s="78">
        <v>2.5713477283716202E-2</v>
      </c>
      <c r="CC225" s="78">
        <v>3.4979329109191895</v>
      </c>
      <c r="CD225" s="78">
        <v>2.8811683654785156</v>
      </c>
      <c r="CE225" s="78">
        <v>2.1783437728881836</v>
      </c>
      <c r="CF225" s="78">
        <v>1.657709002494812</v>
      </c>
      <c r="CG225" s="78">
        <v>-0.76072502136230469</v>
      </c>
      <c r="CH225" s="78">
        <v>-1.8868311643600464</v>
      </c>
      <c r="CI225" s="78">
        <v>-1.0492795705795288</v>
      </c>
      <c r="CJ225" s="78">
        <v>-1.4750721454620361</v>
      </c>
      <c r="CK225" s="78">
        <v>-1.1513811349868774</v>
      </c>
      <c r="CL225" s="78">
        <v>0.97630578279495239</v>
      </c>
      <c r="CM225" s="78">
        <v>1.4852280616760254</v>
      </c>
      <c r="CN225" s="78">
        <v>2.3167009353637695</v>
      </c>
      <c r="CO225" s="78">
        <v>1.0244225263595581</v>
      </c>
      <c r="CP225" s="78">
        <v>0.66097545623779297</v>
      </c>
      <c r="CQ225" s="78">
        <v>-1.4658125638961792</v>
      </c>
      <c r="CR225" s="78">
        <v>-0.90517419576644897</v>
      </c>
      <c r="CS225" s="78">
        <v>-2.0712199211120605</v>
      </c>
      <c r="CT225" s="78">
        <v>0.14155657589435577</v>
      </c>
      <c r="CU225" s="78">
        <v>-6.1724983155727386E-2</v>
      </c>
      <c r="CV225" s="78">
        <v>1.9683116674423218</v>
      </c>
      <c r="CW225" s="78">
        <v>0.53321367502212524</v>
      </c>
      <c r="CX225" s="78">
        <v>0.24307975172996521</v>
      </c>
      <c r="CY225" s="78">
        <v>1.2645156383514404</v>
      </c>
      <c r="CZ225" s="78">
        <v>1.1601272821426392</v>
      </c>
      <c r="DA225" s="78">
        <v>5.3287158012390137</v>
      </c>
      <c r="DB225" s="78">
        <v>4.6430864334106445</v>
      </c>
      <c r="DC225" s="78">
        <v>3.7056276798248291</v>
      </c>
      <c r="DD225" s="78">
        <v>3.1246879100799561</v>
      </c>
      <c r="DE225" s="78">
        <v>0.22498385608196259</v>
      </c>
      <c r="DF225" s="78">
        <v>-1.1017687320709229</v>
      </c>
      <c r="DG225" s="78">
        <v>-0.44172331690788269</v>
      </c>
      <c r="DH225" s="78">
        <v>-0.72939980030059814</v>
      </c>
      <c r="DI225" s="78">
        <v>-0.24391308426856995</v>
      </c>
      <c r="DJ225" s="78">
        <v>1.9069193601608276</v>
      </c>
      <c r="DK225" s="78">
        <v>2.5684800148010254</v>
      </c>
      <c r="DL225" s="78">
        <v>3.4902045726776123</v>
      </c>
      <c r="DM225" s="78">
        <v>2.188044548034668</v>
      </c>
      <c r="DN225" s="78">
        <v>2.248157262802124</v>
      </c>
      <c r="DO225" s="78">
        <v>0.25738999247550964</v>
      </c>
      <c r="DP225" s="78">
        <v>0.45250117778778076</v>
      </c>
      <c r="DQ225" s="78">
        <v>-0.79985165596008301</v>
      </c>
      <c r="DR225" s="78">
        <v>1.6135902404785156</v>
      </c>
      <c r="DS225" s="78">
        <v>1.2267748117446899</v>
      </c>
      <c r="DT225" s="78">
        <v>3.2804596424102783</v>
      </c>
      <c r="DU225" s="78">
        <v>1.8346109390258789</v>
      </c>
      <c r="DV225" s="78">
        <v>1.4740720987319946</v>
      </c>
      <c r="DW225" s="78">
        <v>2.5350470542907715</v>
      </c>
      <c r="DX225" s="78">
        <v>2.2945411205291748</v>
      </c>
      <c r="DY225" s="78">
        <v>7.9720759391784668</v>
      </c>
      <c r="DZ225" s="78">
        <v>7.187016487121582</v>
      </c>
      <c r="EA225" s="78">
        <v>5.9107832908630371</v>
      </c>
      <c r="EB225" s="78">
        <v>5.2427725791931152</v>
      </c>
      <c r="EC225" s="78">
        <v>1.648190975189209</v>
      </c>
      <c r="ED225" s="78">
        <v>3.1736824661493301E-2</v>
      </c>
      <c r="EE225" s="78">
        <v>0.43549144268035889</v>
      </c>
      <c r="EF225" s="78">
        <v>0.3472326397895813</v>
      </c>
      <c r="EG225" s="78">
        <v>1.0663266181945801</v>
      </c>
      <c r="EH225" s="78">
        <v>3.2505776882171631</v>
      </c>
      <c r="EI225" s="78">
        <v>4.1325235366821289</v>
      </c>
      <c r="EJ225" s="78">
        <v>5.1845574378967285</v>
      </c>
      <c r="EK225" s="78">
        <v>3.8681299686431885</v>
      </c>
      <c r="EL225" s="78">
        <v>4.5397958755493164</v>
      </c>
      <c r="EM225" s="78">
        <v>2.7454206943511963</v>
      </c>
      <c r="EN225" s="78">
        <v>2.4127688407897949</v>
      </c>
      <c r="EO225" s="78">
        <v>1.0358021259307861</v>
      </c>
      <c r="EP225" s="78">
        <v>3.7389731407165527</v>
      </c>
      <c r="EQ225" s="78">
        <v>3.0871639251708984</v>
      </c>
      <c r="ER225" s="78">
        <v>5.1749930381774902</v>
      </c>
      <c r="ES225" s="78">
        <v>3.7136218547821045</v>
      </c>
      <c r="ET225" s="78">
        <v>3.251429557800293</v>
      </c>
      <c r="EU225" s="78">
        <v>4.3694930076599121</v>
      </c>
      <c r="EV225" s="78">
        <v>3.9324543476104736</v>
      </c>
      <c r="EW225" s="78">
        <v>72.242462158203125</v>
      </c>
      <c r="EX225" s="78">
        <v>66.051277160644531</v>
      </c>
      <c r="EY225" s="78">
        <v>64.874763488769531</v>
      </c>
      <c r="EZ225" s="78">
        <v>62.807373046875</v>
      </c>
      <c r="FA225" s="78">
        <v>63.605453491210938</v>
      </c>
      <c r="FB225" s="78">
        <v>63.930080413818359</v>
      </c>
      <c r="FC225" s="78">
        <v>63.002773284912109</v>
      </c>
      <c r="FD225" s="78">
        <v>62.578395843505859</v>
      </c>
      <c r="FE225" s="78">
        <v>71.048103332519531</v>
      </c>
      <c r="FF225" s="78">
        <v>83.242744445800781</v>
      </c>
      <c r="FG225" s="78">
        <v>88.923286437988281</v>
      </c>
      <c r="FH225" s="78">
        <v>94.328529357910156</v>
      </c>
      <c r="FI225" s="78">
        <v>98.704986572265625</v>
      </c>
      <c r="FJ225" s="78">
        <v>101.37994384765625</v>
      </c>
      <c r="FK225" s="78">
        <v>103.35266876220703</v>
      </c>
      <c r="FL225" s="78">
        <v>103.77364349365234</v>
      </c>
      <c r="FM225" s="78">
        <v>101.86622619628906</v>
      </c>
      <c r="FN225" s="78">
        <v>98.652206420898438</v>
      </c>
      <c r="FO225" s="78">
        <v>94.9176025390625</v>
      </c>
      <c r="FP225" s="78">
        <v>81.338455200195313</v>
      </c>
      <c r="FQ225" s="78">
        <v>75.99139404296875</v>
      </c>
      <c r="FR225" s="78">
        <v>72.976997375488281</v>
      </c>
      <c r="FS225" s="78">
        <v>69.790206909179688</v>
      </c>
      <c r="FT225" s="78">
        <v>65.084365844726563</v>
      </c>
      <c r="FU225" s="78">
        <v>0.84486579895019531</v>
      </c>
      <c r="FV225" s="78">
        <v>1.4041141271591187</v>
      </c>
      <c r="FW225" s="78">
        <v>1.0810271501541138</v>
      </c>
      <c r="FX225" s="78">
        <v>1.1777722835540771</v>
      </c>
      <c r="FY225" s="78">
        <v>400</v>
      </c>
      <c r="FZ225" s="78">
        <v>1</v>
      </c>
    </row>
    <row r="226" spans="1:182" x14ac:dyDescent="0.2">
      <c r="A226" t="s">
        <v>186</v>
      </c>
      <c r="B226" t="s">
        <v>245</v>
      </c>
      <c r="C226" t="s">
        <v>2</v>
      </c>
      <c r="D226" t="s">
        <v>203</v>
      </c>
      <c r="E226" t="s">
        <v>210</v>
      </c>
      <c r="F226" t="s">
        <v>179</v>
      </c>
      <c r="G226" t="s">
        <v>1</v>
      </c>
      <c r="H226" s="78">
        <v>128</v>
      </c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78"/>
      <c r="CB226" s="78"/>
      <c r="CC226" s="78"/>
      <c r="CD226" s="78"/>
      <c r="CE226" s="78"/>
      <c r="CF226" s="78"/>
      <c r="CG226" s="78"/>
      <c r="CH226" s="78"/>
      <c r="CI226" s="78"/>
      <c r="CJ226" s="78"/>
      <c r="CK226" s="78"/>
      <c r="CL226" s="78"/>
      <c r="CM226" s="78"/>
      <c r="CN226" s="78"/>
      <c r="CO226" s="78"/>
      <c r="CP226" s="78"/>
      <c r="CQ226" s="78"/>
      <c r="CR226" s="78"/>
      <c r="CS226" s="78"/>
      <c r="CT226" s="78"/>
      <c r="CU226" s="78"/>
      <c r="CV226" s="78"/>
      <c r="CW226" s="78"/>
      <c r="CX226" s="78"/>
      <c r="CY226" s="78"/>
      <c r="CZ226" s="78"/>
      <c r="DA226" s="78"/>
      <c r="DB226" s="78"/>
      <c r="DC226" s="78"/>
      <c r="DD226" s="78"/>
      <c r="DE226" s="78"/>
      <c r="DF226" s="78"/>
      <c r="DG226" s="78"/>
      <c r="DH226" s="78"/>
      <c r="DI226" s="78"/>
      <c r="DJ226" s="78"/>
      <c r="DK226" s="78"/>
      <c r="DL226" s="78"/>
      <c r="DM226" s="78"/>
      <c r="DN226" s="78"/>
      <c r="DO226" s="78"/>
      <c r="DP226" s="78"/>
      <c r="DQ226" s="78"/>
      <c r="DR226" s="78"/>
      <c r="DS226" s="78"/>
      <c r="DT226" s="78"/>
      <c r="DU226" s="78"/>
      <c r="DV226" s="78"/>
      <c r="DW226" s="78"/>
      <c r="DX226" s="78"/>
      <c r="DY226" s="78"/>
      <c r="DZ226" s="78"/>
      <c r="EA226" s="78"/>
      <c r="EB226" s="78"/>
      <c r="EC226" s="78"/>
      <c r="ED226" s="78"/>
      <c r="EE226" s="78"/>
      <c r="EF226" s="78"/>
      <c r="EG226" s="78"/>
      <c r="EH226" s="78"/>
      <c r="EI226" s="78"/>
      <c r="EJ226" s="78"/>
      <c r="EK226" s="78"/>
      <c r="EL226" s="78"/>
      <c r="EM226" s="78"/>
      <c r="EN226" s="78"/>
      <c r="EO226" s="78"/>
      <c r="EP226" s="78"/>
      <c r="EQ226" s="78"/>
      <c r="ER226" s="78"/>
      <c r="ES226" s="78"/>
      <c r="ET226" s="78"/>
      <c r="EU226" s="78"/>
      <c r="EV226" s="78"/>
      <c r="EW226" s="78"/>
      <c r="EX226" s="78"/>
      <c r="EY226" s="78"/>
      <c r="EZ226" s="78"/>
      <c r="FA226" s="78"/>
      <c r="FB226" s="78"/>
      <c r="FC226" s="78"/>
      <c r="FD226" s="78"/>
      <c r="FE226" s="78"/>
      <c r="FF226" s="78"/>
      <c r="FG226" s="78"/>
      <c r="FH226" s="78"/>
      <c r="FI226" s="78"/>
      <c r="FJ226" s="78"/>
      <c r="FK226" s="78"/>
      <c r="FL226" s="78"/>
      <c r="FM226" s="78"/>
      <c r="FN226" s="78"/>
      <c r="FO226" s="78"/>
      <c r="FP226" s="78"/>
      <c r="FQ226" s="78"/>
      <c r="FR226" s="78"/>
      <c r="FS226" s="78"/>
      <c r="FT226" s="78"/>
      <c r="FU226" s="78"/>
      <c r="FV226" s="78"/>
      <c r="FW226" s="78"/>
      <c r="FX226" s="78">
        <v>2.2759271785616875E-2</v>
      </c>
      <c r="FY226" s="78">
        <v>8</v>
      </c>
      <c r="FZ226" s="78">
        <v>0</v>
      </c>
    </row>
    <row r="227" spans="1:182" x14ac:dyDescent="0.2">
      <c r="A227" t="s">
        <v>186</v>
      </c>
      <c r="B227" t="s">
        <v>245</v>
      </c>
      <c r="C227" t="s">
        <v>2</v>
      </c>
      <c r="D227" t="s">
        <v>203</v>
      </c>
      <c r="E227" t="s">
        <v>210</v>
      </c>
      <c r="F227" t="s">
        <v>180</v>
      </c>
      <c r="G227" t="s">
        <v>1</v>
      </c>
      <c r="H227" s="78">
        <v>80</v>
      </c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8"/>
      <c r="CN227" s="78"/>
      <c r="CO227" s="78"/>
      <c r="CP227" s="78"/>
      <c r="CQ227" s="78"/>
      <c r="CR227" s="78"/>
      <c r="CS227" s="78"/>
      <c r="CT227" s="78"/>
      <c r="CU227" s="78"/>
      <c r="CV227" s="78"/>
      <c r="CW227" s="78"/>
      <c r="CX227" s="78"/>
      <c r="CY227" s="78"/>
      <c r="CZ227" s="78"/>
      <c r="DA227" s="78"/>
      <c r="DB227" s="78"/>
      <c r="DC227" s="78"/>
      <c r="DD227" s="78"/>
      <c r="DE227" s="78"/>
      <c r="DF227" s="78"/>
      <c r="DG227" s="78"/>
      <c r="DH227" s="78"/>
      <c r="DI227" s="78"/>
      <c r="DJ227" s="78"/>
      <c r="DK227" s="78"/>
      <c r="DL227" s="78"/>
      <c r="DM227" s="78"/>
      <c r="DN227" s="78"/>
      <c r="DO227" s="78"/>
      <c r="DP227" s="78"/>
      <c r="DQ227" s="78"/>
      <c r="DR227" s="78"/>
      <c r="DS227" s="78"/>
      <c r="DT227" s="78"/>
      <c r="DU227" s="78"/>
      <c r="DV227" s="78"/>
      <c r="DW227" s="78"/>
      <c r="DX227" s="78"/>
      <c r="DY227" s="78"/>
      <c r="DZ227" s="78"/>
      <c r="EA227" s="78"/>
      <c r="EB227" s="78"/>
      <c r="EC227" s="78"/>
      <c r="ED227" s="78"/>
      <c r="EE227" s="78"/>
      <c r="EF227" s="78"/>
      <c r="EG227" s="78"/>
      <c r="EH227" s="78"/>
      <c r="EI227" s="78"/>
      <c r="EJ227" s="78"/>
      <c r="EK227" s="78"/>
      <c r="EL227" s="78"/>
      <c r="EM227" s="78"/>
      <c r="EN227" s="78"/>
      <c r="EO227" s="78"/>
      <c r="EP227" s="78"/>
      <c r="EQ227" s="78"/>
      <c r="ER227" s="78"/>
      <c r="ES227" s="78"/>
      <c r="ET227" s="78"/>
      <c r="EU227" s="78"/>
      <c r="EV227" s="78"/>
      <c r="EW227" s="78"/>
      <c r="EX227" s="78"/>
      <c r="EY227" s="78"/>
      <c r="EZ227" s="78"/>
      <c r="FA227" s="78"/>
      <c r="FB227" s="78"/>
      <c r="FC227" s="78"/>
      <c r="FD227" s="78"/>
      <c r="FE227" s="78"/>
      <c r="FF227" s="78"/>
      <c r="FG227" s="78"/>
      <c r="FH227" s="78"/>
      <c r="FI227" s="78"/>
      <c r="FJ227" s="78"/>
      <c r="FK227" s="78"/>
      <c r="FL227" s="78"/>
      <c r="FM227" s="78"/>
      <c r="FN227" s="78"/>
      <c r="FO227" s="78"/>
      <c r="FP227" s="78"/>
      <c r="FQ227" s="78"/>
      <c r="FR227" s="78"/>
      <c r="FS227" s="78"/>
      <c r="FT227" s="78"/>
      <c r="FU227" s="78"/>
      <c r="FV227" s="78"/>
      <c r="FW227" s="78"/>
      <c r="FX227" s="78">
        <v>1.3721833005547523E-2</v>
      </c>
      <c r="FY227" s="78">
        <v>8</v>
      </c>
      <c r="FZ227" s="78">
        <v>0</v>
      </c>
    </row>
    <row r="228" spans="1:182" x14ac:dyDescent="0.2">
      <c r="A228" t="s">
        <v>186</v>
      </c>
      <c r="B228" t="s">
        <v>245</v>
      </c>
      <c r="C228" t="s">
        <v>2</v>
      </c>
      <c r="D228" t="s">
        <v>203</v>
      </c>
      <c r="E228" t="s">
        <v>210</v>
      </c>
      <c r="F228" t="s">
        <v>181</v>
      </c>
      <c r="G228" t="s">
        <v>1</v>
      </c>
      <c r="H228" s="78">
        <v>27</v>
      </c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8"/>
      <c r="CN228" s="78"/>
      <c r="CO228" s="78"/>
      <c r="CP228" s="78"/>
      <c r="CQ228" s="78"/>
      <c r="CR228" s="78"/>
      <c r="CS228" s="78"/>
      <c r="CT228" s="78"/>
      <c r="CU228" s="78"/>
      <c r="CV228" s="78"/>
      <c r="CW228" s="78"/>
      <c r="CX228" s="78"/>
      <c r="CY228" s="78"/>
      <c r="CZ228" s="78"/>
      <c r="DA228" s="78"/>
      <c r="DB228" s="78"/>
      <c r="DC228" s="78"/>
      <c r="DD228" s="78"/>
      <c r="DE228" s="78"/>
      <c r="DF228" s="78"/>
      <c r="DG228" s="78"/>
      <c r="DH228" s="78"/>
      <c r="DI228" s="78"/>
      <c r="DJ228" s="78"/>
      <c r="DK228" s="78"/>
      <c r="DL228" s="78"/>
      <c r="DM228" s="78"/>
      <c r="DN228" s="78"/>
      <c r="DO228" s="78"/>
      <c r="DP228" s="78"/>
      <c r="DQ228" s="78"/>
      <c r="DR228" s="78"/>
      <c r="DS228" s="78"/>
      <c r="DT228" s="78"/>
      <c r="DU228" s="78"/>
      <c r="DV228" s="78"/>
      <c r="DW228" s="78"/>
      <c r="DX228" s="78"/>
      <c r="DY228" s="78"/>
      <c r="DZ228" s="78"/>
      <c r="EA228" s="78"/>
      <c r="EB228" s="78"/>
      <c r="EC228" s="78"/>
      <c r="ED228" s="78"/>
      <c r="EE228" s="78"/>
      <c r="EF228" s="78"/>
      <c r="EG228" s="78"/>
      <c r="EH228" s="78"/>
      <c r="EI228" s="78"/>
      <c r="EJ228" s="78"/>
      <c r="EK228" s="78"/>
      <c r="EL228" s="78"/>
      <c r="EM228" s="78"/>
      <c r="EN228" s="78"/>
      <c r="EO228" s="78"/>
      <c r="EP228" s="78"/>
      <c r="EQ228" s="78"/>
      <c r="ER228" s="78"/>
      <c r="ES228" s="78"/>
      <c r="ET228" s="78"/>
      <c r="EU228" s="78"/>
      <c r="EV228" s="78"/>
      <c r="EW228" s="78"/>
      <c r="EX228" s="78"/>
      <c r="EY228" s="78"/>
      <c r="EZ228" s="78"/>
      <c r="FA228" s="78"/>
      <c r="FB228" s="78"/>
      <c r="FC228" s="78"/>
      <c r="FD228" s="78"/>
      <c r="FE228" s="78"/>
      <c r="FF228" s="78"/>
      <c r="FG228" s="78"/>
      <c r="FH228" s="78"/>
      <c r="FI228" s="78"/>
      <c r="FJ228" s="78"/>
      <c r="FK228" s="78"/>
      <c r="FL228" s="78"/>
      <c r="FM228" s="78"/>
      <c r="FN228" s="78"/>
      <c r="FO228" s="78"/>
      <c r="FP228" s="78"/>
      <c r="FQ228" s="78"/>
      <c r="FR228" s="78"/>
      <c r="FS228" s="78"/>
      <c r="FT228" s="78"/>
      <c r="FU228" s="78"/>
      <c r="FV228" s="78"/>
      <c r="FW228" s="78"/>
      <c r="FX228" s="78">
        <v>4.4925338588654995E-3</v>
      </c>
      <c r="FY228" s="78">
        <v>3</v>
      </c>
      <c r="FZ228" s="78">
        <v>0</v>
      </c>
    </row>
    <row r="229" spans="1:182" x14ac:dyDescent="0.2">
      <c r="A229" t="s">
        <v>186</v>
      </c>
      <c r="B229" t="s">
        <v>245</v>
      </c>
      <c r="C229" t="s">
        <v>2</v>
      </c>
      <c r="D229" t="s">
        <v>203</v>
      </c>
      <c r="E229" t="s">
        <v>210</v>
      </c>
      <c r="F229" t="s">
        <v>182</v>
      </c>
      <c r="G229" t="s">
        <v>1</v>
      </c>
      <c r="H229" s="78">
        <v>838</v>
      </c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78"/>
      <c r="CB229" s="78"/>
      <c r="CC229" s="78"/>
      <c r="CD229" s="78"/>
      <c r="CE229" s="78"/>
      <c r="CF229" s="78"/>
      <c r="CG229" s="78"/>
      <c r="CH229" s="78"/>
      <c r="CI229" s="78"/>
      <c r="CJ229" s="78"/>
      <c r="CK229" s="78"/>
      <c r="CL229" s="78"/>
      <c r="CM229" s="78"/>
      <c r="CN229" s="78"/>
      <c r="CO229" s="78"/>
      <c r="CP229" s="78"/>
      <c r="CQ229" s="78"/>
      <c r="CR229" s="78"/>
      <c r="CS229" s="78"/>
      <c r="CT229" s="78"/>
      <c r="CU229" s="78"/>
      <c r="CV229" s="78"/>
      <c r="CW229" s="78"/>
      <c r="CX229" s="78"/>
      <c r="CY229" s="78"/>
      <c r="CZ229" s="78"/>
      <c r="DA229" s="78"/>
      <c r="DB229" s="78"/>
      <c r="DC229" s="78"/>
      <c r="DD229" s="78"/>
      <c r="DE229" s="78"/>
      <c r="DF229" s="78"/>
      <c r="DG229" s="78"/>
      <c r="DH229" s="78"/>
      <c r="DI229" s="78"/>
      <c r="DJ229" s="78"/>
      <c r="DK229" s="78"/>
      <c r="DL229" s="78"/>
      <c r="DM229" s="78"/>
      <c r="DN229" s="78"/>
      <c r="DO229" s="78"/>
      <c r="DP229" s="78"/>
      <c r="DQ229" s="78"/>
      <c r="DR229" s="78"/>
      <c r="DS229" s="78"/>
      <c r="DT229" s="78"/>
      <c r="DU229" s="78"/>
      <c r="DV229" s="78"/>
      <c r="DW229" s="78"/>
      <c r="DX229" s="78"/>
      <c r="DY229" s="78"/>
      <c r="DZ229" s="78"/>
      <c r="EA229" s="78"/>
      <c r="EB229" s="78"/>
      <c r="EC229" s="78"/>
      <c r="ED229" s="78"/>
      <c r="EE229" s="78"/>
      <c r="EF229" s="78"/>
      <c r="EG229" s="78"/>
      <c r="EH229" s="78"/>
      <c r="EI229" s="78"/>
      <c r="EJ229" s="78"/>
      <c r="EK229" s="78"/>
      <c r="EL229" s="78"/>
      <c r="EM229" s="78"/>
      <c r="EN229" s="78"/>
      <c r="EO229" s="78"/>
      <c r="EP229" s="78"/>
      <c r="EQ229" s="78"/>
      <c r="ER229" s="78"/>
      <c r="ES229" s="78"/>
      <c r="ET229" s="78"/>
      <c r="EU229" s="78"/>
      <c r="EV229" s="78"/>
      <c r="EW229" s="78"/>
      <c r="EX229" s="78"/>
      <c r="EY229" s="78"/>
      <c r="EZ229" s="78"/>
      <c r="FA229" s="78"/>
      <c r="FB229" s="78"/>
      <c r="FC229" s="78"/>
      <c r="FD229" s="78"/>
      <c r="FE229" s="78"/>
      <c r="FF229" s="78"/>
      <c r="FG229" s="78"/>
      <c r="FH229" s="78"/>
      <c r="FI229" s="78"/>
      <c r="FJ229" s="78"/>
      <c r="FK229" s="78"/>
      <c r="FL229" s="78"/>
      <c r="FM229" s="78"/>
      <c r="FN229" s="78"/>
      <c r="FO229" s="78"/>
      <c r="FP229" s="78"/>
      <c r="FQ229" s="78"/>
      <c r="FR229" s="78"/>
      <c r="FS229" s="78"/>
      <c r="FT229" s="78"/>
      <c r="FU229" s="78"/>
      <c r="FV229" s="78"/>
      <c r="FW229" s="78"/>
      <c r="FX229" s="78">
        <v>0.16415888071060181</v>
      </c>
      <c r="FY229" s="78">
        <v>61</v>
      </c>
      <c r="FZ229" s="78">
        <v>0</v>
      </c>
    </row>
    <row r="230" spans="1:182" x14ac:dyDescent="0.2">
      <c r="A230" t="s">
        <v>186</v>
      </c>
      <c r="B230" t="s">
        <v>245</v>
      </c>
      <c r="C230" t="s">
        <v>2</v>
      </c>
      <c r="D230" t="s">
        <v>203</v>
      </c>
      <c r="E230" t="s">
        <v>210</v>
      </c>
      <c r="F230" t="s">
        <v>183</v>
      </c>
      <c r="G230" t="s">
        <v>1</v>
      </c>
      <c r="H230" s="78">
        <v>606</v>
      </c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78"/>
      <c r="CB230" s="78"/>
      <c r="CC230" s="78"/>
      <c r="CD230" s="78"/>
      <c r="CE230" s="78"/>
      <c r="CF230" s="78"/>
      <c r="CG230" s="78"/>
      <c r="CH230" s="78"/>
      <c r="CI230" s="78"/>
      <c r="CJ230" s="78"/>
      <c r="CK230" s="78"/>
      <c r="CL230" s="78"/>
      <c r="CM230" s="78"/>
      <c r="CN230" s="78"/>
      <c r="CO230" s="78"/>
      <c r="CP230" s="78"/>
      <c r="CQ230" s="78"/>
      <c r="CR230" s="78"/>
      <c r="CS230" s="78"/>
      <c r="CT230" s="78"/>
      <c r="CU230" s="78"/>
      <c r="CV230" s="78"/>
      <c r="CW230" s="78"/>
      <c r="CX230" s="78"/>
      <c r="CY230" s="78"/>
      <c r="CZ230" s="78"/>
      <c r="DA230" s="78"/>
      <c r="DB230" s="78"/>
      <c r="DC230" s="78"/>
      <c r="DD230" s="78"/>
      <c r="DE230" s="78"/>
      <c r="DF230" s="78"/>
      <c r="DG230" s="78"/>
      <c r="DH230" s="78"/>
      <c r="DI230" s="78"/>
      <c r="DJ230" s="78"/>
      <c r="DK230" s="78"/>
      <c r="DL230" s="78"/>
      <c r="DM230" s="78"/>
      <c r="DN230" s="78"/>
      <c r="DO230" s="78"/>
      <c r="DP230" s="78"/>
      <c r="DQ230" s="78"/>
      <c r="DR230" s="78"/>
      <c r="DS230" s="78"/>
      <c r="DT230" s="78"/>
      <c r="DU230" s="78"/>
      <c r="DV230" s="78"/>
      <c r="DW230" s="78"/>
      <c r="DX230" s="78"/>
      <c r="DY230" s="78"/>
      <c r="DZ230" s="78"/>
      <c r="EA230" s="78"/>
      <c r="EB230" s="78"/>
      <c r="EC230" s="78"/>
      <c r="ED230" s="78"/>
      <c r="EE230" s="78"/>
      <c r="EF230" s="78"/>
      <c r="EG230" s="78"/>
      <c r="EH230" s="78"/>
      <c r="EI230" s="78"/>
      <c r="EJ230" s="78"/>
      <c r="EK230" s="78"/>
      <c r="EL230" s="78"/>
      <c r="EM230" s="78"/>
      <c r="EN230" s="78"/>
      <c r="EO230" s="78"/>
      <c r="EP230" s="78"/>
      <c r="EQ230" s="78"/>
      <c r="ER230" s="78"/>
      <c r="ES230" s="78"/>
      <c r="ET230" s="78"/>
      <c r="EU230" s="78"/>
      <c r="EV230" s="78"/>
      <c r="EW230" s="78"/>
      <c r="EX230" s="78"/>
      <c r="EY230" s="78"/>
      <c r="EZ230" s="78"/>
      <c r="FA230" s="78"/>
      <c r="FB230" s="78"/>
      <c r="FC230" s="78"/>
      <c r="FD230" s="78"/>
      <c r="FE230" s="78"/>
      <c r="FF230" s="78"/>
      <c r="FG230" s="78"/>
      <c r="FH230" s="78"/>
      <c r="FI230" s="78"/>
      <c r="FJ230" s="78"/>
      <c r="FK230" s="78"/>
      <c r="FL230" s="78"/>
      <c r="FM230" s="78"/>
      <c r="FN230" s="78"/>
      <c r="FO230" s="78"/>
      <c r="FP230" s="78"/>
      <c r="FQ230" s="78"/>
      <c r="FR230" s="78"/>
      <c r="FS230" s="78"/>
      <c r="FT230" s="78"/>
      <c r="FU230" s="78"/>
      <c r="FV230" s="78"/>
      <c r="FW230" s="78"/>
      <c r="FX230" s="78">
        <v>0.11520392447710037</v>
      </c>
      <c r="FY230" s="78">
        <v>13</v>
      </c>
      <c r="FZ230" s="78">
        <v>0</v>
      </c>
    </row>
    <row r="231" spans="1:182" x14ac:dyDescent="0.2">
      <c r="A231" t="s">
        <v>186</v>
      </c>
      <c r="B231" t="s">
        <v>245</v>
      </c>
      <c r="C231" t="s">
        <v>2</v>
      </c>
      <c r="D231" t="s">
        <v>203</v>
      </c>
      <c r="E231" t="s">
        <v>210</v>
      </c>
      <c r="F231" t="s">
        <v>184</v>
      </c>
      <c r="G231" t="s">
        <v>1</v>
      </c>
      <c r="H231" s="78">
        <v>269</v>
      </c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78"/>
      <c r="CB231" s="78"/>
      <c r="CC231" s="78"/>
      <c r="CD231" s="78"/>
      <c r="CE231" s="78"/>
      <c r="CF231" s="78"/>
      <c r="CG231" s="78"/>
      <c r="CH231" s="78"/>
      <c r="CI231" s="78"/>
      <c r="CJ231" s="78"/>
      <c r="CK231" s="78"/>
      <c r="CL231" s="78"/>
      <c r="CM231" s="78"/>
      <c r="CN231" s="78"/>
      <c r="CO231" s="78"/>
      <c r="CP231" s="78"/>
      <c r="CQ231" s="78"/>
      <c r="CR231" s="78"/>
      <c r="CS231" s="78"/>
      <c r="CT231" s="78"/>
      <c r="CU231" s="78"/>
      <c r="CV231" s="78"/>
      <c r="CW231" s="78"/>
      <c r="CX231" s="78"/>
      <c r="CY231" s="78"/>
      <c r="CZ231" s="78"/>
      <c r="DA231" s="78"/>
      <c r="DB231" s="78"/>
      <c r="DC231" s="78"/>
      <c r="DD231" s="78"/>
      <c r="DE231" s="78"/>
      <c r="DF231" s="78"/>
      <c r="DG231" s="78"/>
      <c r="DH231" s="78"/>
      <c r="DI231" s="78"/>
      <c r="DJ231" s="78"/>
      <c r="DK231" s="78"/>
      <c r="DL231" s="78"/>
      <c r="DM231" s="78"/>
      <c r="DN231" s="78"/>
      <c r="DO231" s="78"/>
      <c r="DP231" s="78"/>
      <c r="DQ231" s="78"/>
      <c r="DR231" s="78"/>
      <c r="DS231" s="78"/>
      <c r="DT231" s="78"/>
      <c r="DU231" s="78"/>
      <c r="DV231" s="78"/>
      <c r="DW231" s="78"/>
      <c r="DX231" s="78"/>
      <c r="DY231" s="78"/>
      <c r="DZ231" s="78"/>
      <c r="EA231" s="78"/>
      <c r="EB231" s="78"/>
      <c r="EC231" s="78"/>
      <c r="ED231" s="78"/>
      <c r="EE231" s="78"/>
      <c r="EF231" s="78"/>
      <c r="EG231" s="78"/>
      <c r="EH231" s="78"/>
      <c r="EI231" s="78"/>
      <c r="EJ231" s="78"/>
      <c r="EK231" s="78"/>
      <c r="EL231" s="78"/>
      <c r="EM231" s="78"/>
      <c r="EN231" s="78"/>
      <c r="EO231" s="78"/>
      <c r="EP231" s="78"/>
      <c r="EQ231" s="78"/>
      <c r="ER231" s="78"/>
      <c r="ES231" s="78"/>
      <c r="ET231" s="78"/>
      <c r="EU231" s="78"/>
      <c r="EV231" s="78"/>
      <c r="EW231" s="78"/>
      <c r="EX231" s="78"/>
      <c r="EY231" s="78"/>
      <c r="EZ231" s="78"/>
      <c r="FA231" s="78"/>
      <c r="FB231" s="78"/>
      <c r="FC231" s="78"/>
      <c r="FD231" s="78"/>
      <c r="FE231" s="78"/>
      <c r="FF231" s="78"/>
      <c r="FG231" s="78"/>
      <c r="FH231" s="78"/>
      <c r="FI231" s="78"/>
      <c r="FJ231" s="78"/>
      <c r="FK231" s="78"/>
      <c r="FL231" s="78"/>
      <c r="FM231" s="78"/>
      <c r="FN231" s="78"/>
      <c r="FO231" s="78"/>
      <c r="FP231" s="78"/>
      <c r="FQ231" s="78"/>
      <c r="FR231" s="78"/>
      <c r="FS231" s="78"/>
      <c r="FT231" s="78"/>
      <c r="FU231" s="78"/>
      <c r="FV231" s="78"/>
      <c r="FW231" s="78"/>
      <c r="FX231" s="78">
        <v>5.1763039082288742E-2</v>
      </c>
      <c r="FY231" s="78">
        <v>12</v>
      </c>
      <c r="FZ231" s="78">
        <v>0</v>
      </c>
    </row>
    <row r="232" spans="1:182" x14ac:dyDescent="0.2">
      <c r="A232" t="s">
        <v>186</v>
      </c>
      <c r="B232" t="s">
        <v>245</v>
      </c>
      <c r="C232" t="s">
        <v>2</v>
      </c>
      <c r="D232" t="s">
        <v>203</v>
      </c>
      <c r="E232" t="s">
        <v>210</v>
      </c>
      <c r="F232" t="s">
        <v>185</v>
      </c>
      <c r="G232" t="s">
        <v>1</v>
      </c>
      <c r="H232" s="78">
        <v>73</v>
      </c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8"/>
      <c r="CN232" s="78"/>
      <c r="CO232" s="78"/>
      <c r="CP232" s="78"/>
      <c r="CQ232" s="78"/>
      <c r="CR232" s="78"/>
      <c r="CS232" s="78"/>
      <c r="CT232" s="78"/>
      <c r="CU232" s="78"/>
      <c r="CV232" s="78"/>
      <c r="CW232" s="78"/>
      <c r="CX232" s="78"/>
      <c r="CY232" s="78"/>
      <c r="CZ232" s="78"/>
      <c r="DA232" s="78"/>
      <c r="DB232" s="78"/>
      <c r="DC232" s="78"/>
      <c r="DD232" s="78"/>
      <c r="DE232" s="78"/>
      <c r="DF232" s="78"/>
      <c r="DG232" s="78"/>
      <c r="DH232" s="78"/>
      <c r="DI232" s="78"/>
      <c r="DJ232" s="78"/>
      <c r="DK232" s="78"/>
      <c r="DL232" s="78"/>
      <c r="DM232" s="78"/>
      <c r="DN232" s="78"/>
      <c r="DO232" s="78"/>
      <c r="DP232" s="78"/>
      <c r="DQ232" s="78"/>
      <c r="DR232" s="78"/>
      <c r="DS232" s="78"/>
      <c r="DT232" s="78"/>
      <c r="DU232" s="78"/>
      <c r="DV232" s="78"/>
      <c r="DW232" s="78"/>
      <c r="DX232" s="78"/>
      <c r="DY232" s="78"/>
      <c r="DZ232" s="78"/>
      <c r="EA232" s="78"/>
      <c r="EB232" s="78"/>
      <c r="EC232" s="78"/>
      <c r="ED232" s="78"/>
      <c r="EE232" s="78"/>
      <c r="EF232" s="78"/>
      <c r="EG232" s="78"/>
      <c r="EH232" s="78"/>
      <c r="EI232" s="78"/>
      <c r="EJ232" s="78"/>
      <c r="EK232" s="78"/>
      <c r="EL232" s="78"/>
      <c r="EM232" s="78"/>
      <c r="EN232" s="78"/>
      <c r="EO232" s="78"/>
      <c r="EP232" s="78"/>
      <c r="EQ232" s="78"/>
      <c r="ER232" s="78"/>
      <c r="ES232" s="78"/>
      <c r="ET232" s="78"/>
      <c r="EU232" s="78"/>
      <c r="EV232" s="78"/>
      <c r="EW232" s="78"/>
      <c r="EX232" s="78"/>
      <c r="EY232" s="78"/>
      <c r="EZ232" s="78"/>
      <c r="FA232" s="78"/>
      <c r="FB232" s="78"/>
      <c r="FC232" s="78"/>
      <c r="FD232" s="78"/>
      <c r="FE232" s="78"/>
      <c r="FF232" s="78"/>
      <c r="FG232" s="78"/>
      <c r="FH232" s="78"/>
      <c r="FI232" s="78"/>
      <c r="FJ232" s="78"/>
      <c r="FK232" s="78"/>
      <c r="FL232" s="78"/>
      <c r="FM232" s="78"/>
      <c r="FN232" s="78"/>
      <c r="FO232" s="78"/>
      <c r="FP232" s="78"/>
      <c r="FQ232" s="78"/>
      <c r="FR232" s="78"/>
      <c r="FS232" s="78"/>
      <c r="FT232" s="78"/>
      <c r="FU232" s="78"/>
      <c r="FV232" s="78"/>
      <c r="FW232" s="78"/>
      <c r="FX232" s="78">
        <v>1.2952505610883236E-2</v>
      </c>
      <c r="FY232" s="78">
        <v>10</v>
      </c>
      <c r="FZ232" s="78">
        <v>0</v>
      </c>
    </row>
    <row r="233" spans="1:182" x14ac:dyDescent="0.2">
      <c r="A233" t="s">
        <v>186</v>
      </c>
      <c r="B233" t="s">
        <v>245</v>
      </c>
      <c r="C233" t="s">
        <v>2</v>
      </c>
      <c r="D233" t="s">
        <v>203</v>
      </c>
      <c r="E233" t="s">
        <v>240</v>
      </c>
      <c r="F233" t="s">
        <v>1</v>
      </c>
      <c r="G233" t="s">
        <v>198</v>
      </c>
      <c r="H233" s="78">
        <v>1096</v>
      </c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8"/>
      <c r="CN233" s="78"/>
      <c r="CO233" s="78"/>
      <c r="CP233" s="78"/>
      <c r="CQ233" s="78"/>
      <c r="CR233" s="78"/>
      <c r="CS233" s="78"/>
      <c r="CT233" s="78"/>
      <c r="CU233" s="78"/>
      <c r="CV233" s="78"/>
      <c r="CW233" s="78"/>
      <c r="CX233" s="78"/>
      <c r="CY233" s="78"/>
      <c r="CZ233" s="78"/>
      <c r="DA233" s="78"/>
      <c r="DB233" s="78"/>
      <c r="DC233" s="78"/>
      <c r="DD233" s="78"/>
      <c r="DE233" s="78"/>
      <c r="DF233" s="78"/>
      <c r="DG233" s="78"/>
      <c r="DH233" s="78"/>
      <c r="DI233" s="78"/>
      <c r="DJ233" s="78"/>
      <c r="DK233" s="78"/>
      <c r="DL233" s="78"/>
      <c r="DM233" s="78"/>
      <c r="DN233" s="78"/>
      <c r="DO233" s="78"/>
      <c r="DP233" s="78"/>
      <c r="DQ233" s="78"/>
      <c r="DR233" s="78"/>
      <c r="DS233" s="78"/>
      <c r="DT233" s="78"/>
      <c r="DU233" s="78"/>
      <c r="DV233" s="78"/>
      <c r="DW233" s="78"/>
      <c r="DX233" s="78"/>
      <c r="DY233" s="78"/>
      <c r="DZ233" s="78"/>
      <c r="EA233" s="78"/>
      <c r="EB233" s="78"/>
      <c r="EC233" s="78"/>
      <c r="ED233" s="78"/>
      <c r="EE233" s="78"/>
      <c r="EF233" s="78"/>
      <c r="EG233" s="78"/>
      <c r="EH233" s="78"/>
      <c r="EI233" s="78"/>
      <c r="EJ233" s="78"/>
      <c r="EK233" s="78"/>
      <c r="EL233" s="78"/>
      <c r="EM233" s="78"/>
      <c r="EN233" s="78"/>
      <c r="EO233" s="78"/>
      <c r="EP233" s="78"/>
      <c r="EQ233" s="78"/>
      <c r="ER233" s="78"/>
      <c r="ES233" s="78"/>
      <c r="ET233" s="78"/>
      <c r="EU233" s="78"/>
      <c r="EV233" s="78"/>
      <c r="EW233" s="78"/>
      <c r="EX233" s="78"/>
      <c r="EY233" s="78"/>
      <c r="EZ233" s="78"/>
      <c r="FA233" s="78"/>
      <c r="FB233" s="78"/>
      <c r="FC233" s="78"/>
      <c r="FD233" s="78"/>
      <c r="FE233" s="78"/>
      <c r="FF233" s="78"/>
      <c r="FG233" s="78"/>
      <c r="FH233" s="78"/>
      <c r="FI233" s="78"/>
      <c r="FJ233" s="78"/>
      <c r="FK233" s="78"/>
      <c r="FL233" s="78"/>
      <c r="FM233" s="78"/>
      <c r="FN233" s="78"/>
      <c r="FO233" s="78"/>
      <c r="FP233" s="78"/>
      <c r="FQ233" s="78"/>
      <c r="FR233" s="78"/>
      <c r="FS233" s="78"/>
      <c r="FT233" s="78"/>
      <c r="FU233" s="78"/>
      <c r="FV233" s="78"/>
      <c r="FW233" s="78"/>
      <c r="FX233" s="78">
        <v>5.1310796290636063E-2</v>
      </c>
      <c r="FY233" s="78">
        <v>12</v>
      </c>
      <c r="FZ233" s="78">
        <v>0</v>
      </c>
    </row>
    <row r="234" spans="1:182" x14ac:dyDescent="0.2">
      <c r="A234" t="s">
        <v>186</v>
      </c>
      <c r="B234" t="s">
        <v>245</v>
      </c>
      <c r="C234" t="s">
        <v>2</v>
      </c>
      <c r="D234" t="s">
        <v>203</v>
      </c>
      <c r="E234" t="s">
        <v>240</v>
      </c>
      <c r="F234" t="s">
        <v>1</v>
      </c>
      <c r="G234" t="s">
        <v>200</v>
      </c>
      <c r="H234" s="78">
        <v>18</v>
      </c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8"/>
      <c r="CN234" s="78"/>
      <c r="CO234" s="78"/>
      <c r="CP234" s="78"/>
      <c r="CQ234" s="78"/>
      <c r="CR234" s="78"/>
      <c r="CS234" s="78"/>
      <c r="CT234" s="78"/>
      <c r="CU234" s="78"/>
      <c r="CV234" s="78"/>
      <c r="CW234" s="78"/>
      <c r="CX234" s="78"/>
      <c r="CY234" s="78"/>
      <c r="CZ234" s="78"/>
      <c r="DA234" s="78"/>
      <c r="DB234" s="78"/>
      <c r="DC234" s="78"/>
      <c r="DD234" s="78"/>
      <c r="DE234" s="78"/>
      <c r="DF234" s="78"/>
      <c r="DG234" s="78"/>
      <c r="DH234" s="78"/>
      <c r="DI234" s="78"/>
      <c r="DJ234" s="78"/>
      <c r="DK234" s="78"/>
      <c r="DL234" s="78"/>
      <c r="DM234" s="78"/>
      <c r="DN234" s="78"/>
      <c r="DO234" s="78"/>
      <c r="DP234" s="78"/>
      <c r="DQ234" s="78"/>
      <c r="DR234" s="78"/>
      <c r="DS234" s="78"/>
      <c r="DT234" s="78"/>
      <c r="DU234" s="78"/>
      <c r="DV234" s="78"/>
      <c r="DW234" s="78"/>
      <c r="DX234" s="78"/>
      <c r="DY234" s="78"/>
      <c r="DZ234" s="78"/>
      <c r="EA234" s="78"/>
      <c r="EB234" s="78"/>
      <c r="EC234" s="78"/>
      <c r="ED234" s="78"/>
      <c r="EE234" s="78"/>
      <c r="EF234" s="78"/>
      <c r="EG234" s="78"/>
      <c r="EH234" s="78"/>
      <c r="EI234" s="78"/>
      <c r="EJ234" s="78"/>
      <c r="EK234" s="78"/>
      <c r="EL234" s="78"/>
      <c r="EM234" s="78"/>
      <c r="EN234" s="78"/>
      <c r="EO234" s="78"/>
      <c r="EP234" s="78"/>
      <c r="EQ234" s="78"/>
      <c r="ER234" s="78"/>
      <c r="ES234" s="78"/>
      <c r="ET234" s="78"/>
      <c r="EU234" s="78"/>
      <c r="EV234" s="78"/>
      <c r="EW234" s="78"/>
      <c r="EX234" s="78"/>
      <c r="EY234" s="78"/>
      <c r="EZ234" s="78"/>
      <c r="FA234" s="78"/>
      <c r="FB234" s="78"/>
      <c r="FC234" s="78"/>
      <c r="FD234" s="78"/>
      <c r="FE234" s="78"/>
      <c r="FF234" s="78"/>
      <c r="FG234" s="78"/>
      <c r="FH234" s="78"/>
      <c r="FI234" s="78"/>
      <c r="FJ234" s="78"/>
      <c r="FK234" s="78"/>
      <c r="FL234" s="78"/>
      <c r="FM234" s="78"/>
      <c r="FN234" s="78"/>
      <c r="FO234" s="78"/>
      <c r="FP234" s="78"/>
      <c r="FQ234" s="78"/>
      <c r="FR234" s="78"/>
      <c r="FS234" s="78"/>
      <c r="FT234" s="78"/>
      <c r="FU234" s="78"/>
      <c r="FV234" s="78"/>
      <c r="FW234" s="78"/>
      <c r="FX234" s="78">
        <v>7.1125006070360541E-4</v>
      </c>
      <c r="FY234" s="78">
        <v>0</v>
      </c>
      <c r="FZ234" s="78">
        <v>0</v>
      </c>
    </row>
    <row r="235" spans="1:182" x14ac:dyDescent="0.2">
      <c r="A235" t="s">
        <v>186</v>
      </c>
      <c r="B235" t="s">
        <v>245</v>
      </c>
      <c r="C235" t="s">
        <v>2</v>
      </c>
      <c r="D235" t="s">
        <v>203</v>
      </c>
      <c r="E235" t="s">
        <v>240</v>
      </c>
      <c r="F235" t="s">
        <v>1</v>
      </c>
      <c r="G235" t="s">
        <v>1</v>
      </c>
      <c r="H235" s="78">
        <v>1114</v>
      </c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8"/>
      <c r="CN235" s="78"/>
      <c r="CO235" s="78"/>
      <c r="CP235" s="78"/>
      <c r="CQ235" s="78"/>
      <c r="CR235" s="78"/>
      <c r="CS235" s="78"/>
      <c r="CT235" s="78"/>
      <c r="CU235" s="78"/>
      <c r="CV235" s="78"/>
      <c r="CW235" s="78"/>
      <c r="CX235" s="78"/>
      <c r="CY235" s="78"/>
      <c r="CZ235" s="78"/>
      <c r="DA235" s="78"/>
      <c r="DB235" s="78"/>
      <c r="DC235" s="78"/>
      <c r="DD235" s="78"/>
      <c r="DE235" s="78"/>
      <c r="DF235" s="78"/>
      <c r="DG235" s="78"/>
      <c r="DH235" s="78"/>
      <c r="DI235" s="78"/>
      <c r="DJ235" s="78"/>
      <c r="DK235" s="78"/>
      <c r="DL235" s="78"/>
      <c r="DM235" s="78"/>
      <c r="DN235" s="78"/>
      <c r="DO235" s="78"/>
      <c r="DP235" s="78"/>
      <c r="DQ235" s="78"/>
      <c r="DR235" s="78"/>
      <c r="DS235" s="78"/>
      <c r="DT235" s="78"/>
      <c r="DU235" s="78"/>
      <c r="DV235" s="78"/>
      <c r="DW235" s="78"/>
      <c r="DX235" s="78"/>
      <c r="DY235" s="78"/>
      <c r="DZ235" s="78"/>
      <c r="EA235" s="78"/>
      <c r="EB235" s="78"/>
      <c r="EC235" s="78"/>
      <c r="ED235" s="78"/>
      <c r="EE235" s="78"/>
      <c r="EF235" s="78"/>
      <c r="EG235" s="78"/>
      <c r="EH235" s="78"/>
      <c r="EI235" s="78"/>
      <c r="EJ235" s="78"/>
      <c r="EK235" s="78"/>
      <c r="EL235" s="78"/>
      <c r="EM235" s="78"/>
      <c r="EN235" s="78"/>
      <c r="EO235" s="78"/>
      <c r="EP235" s="78"/>
      <c r="EQ235" s="78"/>
      <c r="ER235" s="78"/>
      <c r="ES235" s="78"/>
      <c r="ET235" s="78"/>
      <c r="EU235" s="78"/>
      <c r="EV235" s="78"/>
      <c r="EW235" s="78"/>
      <c r="EX235" s="78"/>
      <c r="EY235" s="78"/>
      <c r="EZ235" s="78"/>
      <c r="FA235" s="78"/>
      <c r="FB235" s="78"/>
      <c r="FC235" s="78"/>
      <c r="FD235" s="78"/>
      <c r="FE235" s="78"/>
      <c r="FF235" s="78"/>
      <c r="FG235" s="78"/>
      <c r="FH235" s="78"/>
      <c r="FI235" s="78"/>
      <c r="FJ235" s="78"/>
      <c r="FK235" s="78"/>
      <c r="FL235" s="78"/>
      <c r="FM235" s="78"/>
      <c r="FN235" s="78"/>
      <c r="FO235" s="78"/>
      <c r="FP235" s="78"/>
      <c r="FQ235" s="78"/>
      <c r="FR235" s="78"/>
      <c r="FS235" s="78"/>
      <c r="FT235" s="78"/>
      <c r="FU235" s="78"/>
      <c r="FV235" s="78"/>
      <c r="FW235" s="78"/>
      <c r="FX235" s="78">
        <v>5.1315724849700928E-2</v>
      </c>
      <c r="FY235" s="78">
        <v>12</v>
      </c>
      <c r="FZ235" s="78">
        <v>0</v>
      </c>
    </row>
    <row r="236" spans="1:182" x14ac:dyDescent="0.2">
      <c r="A236" t="s">
        <v>186</v>
      </c>
      <c r="B236" t="s">
        <v>245</v>
      </c>
      <c r="C236" t="s">
        <v>2</v>
      </c>
      <c r="D236" t="s">
        <v>203</v>
      </c>
      <c r="E236" t="s">
        <v>240</v>
      </c>
      <c r="F236" t="s">
        <v>178</v>
      </c>
      <c r="G236" t="s">
        <v>1</v>
      </c>
      <c r="H236" s="78">
        <v>782</v>
      </c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8"/>
      <c r="CN236" s="78"/>
      <c r="CO236" s="78"/>
      <c r="CP236" s="78"/>
      <c r="CQ236" s="78"/>
      <c r="CR236" s="78"/>
      <c r="CS236" s="78"/>
      <c r="CT236" s="78"/>
      <c r="CU236" s="78"/>
      <c r="CV236" s="78"/>
      <c r="CW236" s="78"/>
      <c r="CX236" s="78"/>
      <c r="CY236" s="78"/>
      <c r="CZ236" s="78"/>
      <c r="DA236" s="78"/>
      <c r="DB236" s="78"/>
      <c r="DC236" s="78"/>
      <c r="DD236" s="78"/>
      <c r="DE236" s="78"/>
      <c r="DF236" s="78"/>
      <c r="DG236" s="78"/>
      <c r="DH236" s="78"/>
      <c r="DI236" s="78"/>
      <c r="DJ236" s="78"/>
      <c r="DK236" s="78"/>
      <c r="DL236" s="78"/>
      <c r="DM236" s="78"/>
      <c r="DN236" s="78"/>
      <c r="DO236" s="78"/>
      <c r="DP236" s="78"/>
      <c r="DQ236" s="78"/>
      <c r="DR236" s="78"/>
      <c r="DS236" s="78"/>
      <c r="DT236" s="78"/>
      <c r="DU236" s="78"/>
      <c r="DV236" s="78"/>
      <c r="DW236" s="78"/>
      <c r="DX236" s="78"/>
      <c r="DY236" s="78"/>
      <c r="DZ236" s="78"/>
      <c r="EA236" s="78"/>
      <c r="EB236" s="78"/>
      <c r="EC236" s="78"/>
      <c r="ED236" s="78"/>
      <c r="EE236" s="78"/>
      <c r="EF236" s="78"/>
      <c r="EG236" s="78"/>
      <c r="EH236" s="78"/>
      <c r="EI236" s="78"/>
      <c r="EJ236" s="78"/>
      <c r="EK236" s="78"/>
      <c r="EL236" s="78"/>
      <c r="EM236" s="78"/>
      <c r="EN236" s="78"/>
      <c r="EO236" s="78"/>
      <c r="EP236" s="78"/>
      <c r="EQ236" s="78"/>
      <c r="ER236" s="78"/>
      <c r="ES236" s="78"/>
      <c r="ET236" s="78"/>
      <c r="EU236" s="78"/>
      <c r="EV236" s="78"/>
      <c r="EW236" s="78"/>
      <c r="EX236" s="78"/>
      <c r="EY236" s="78"/>
      <c r="EZ236" s="78"/>
      <c r="FA236" s="78"/>
      <c r="FB236" s="78"/>
      <c r="FC236" s="78"/>
      <c r="FD236" s="78"/>
      <c r="FE236" s="78"/>
      <c r="FF236" s="78"/>
      <c r="FG236" s="78"/>
      <c r="FH236" s="78"/>
      <c r="FI236" s="78"/>
      <c r="FJ236" s="78"/>
      <c r="FK236" s="78"/>
      <c r="FL236" s="78"/>
      <c r="FM236" s="78"/>
      <c r="FN236" s="78"/>
      <c r="FO236" s="78"/>
      <c r="FP236" s="78"/>
      <c r="FQ236" s="78"/>
      <c r="FR236" s="78"/>
      <c r="FS236" s="78"/>
      <c r="FT236" s="78"/>
      <c r="FU236" s="78"/>
      <c r="FV236" s="78"/>
      <c r="FW236" s="78"/>
      <c r="FX236" s="78">
        <v>4.9715995788574219E-2</v>
      </c>
      <c r="FY236" s="78">
        <v>10</v>
      </c>
      <c r="FZ236" s="78">
        <v>0</v>
      </c>
    </row>
    <row r="237" spans="1:182" x14ac:dyDescent="0.2">
      <c r="A237" t="s">
        <v>186</v>
      </c>
      <c r="B237" t="s">
        <v>245</v>
      </c>
      <c r="C237" t="s">
        <v>2</v>
      </c>
      <c r="D237" t="s">
        <v>203</v>
      </c>
      <c r="E237" t="s">
        <v>240</v>
      </c>
      <c r="F237" t="s">
        <v>179</v>
      </c>
      <c r="G237" t="s">
        <v>1</v>
      </c>
      <c r="H237" s="78">
        <v>22</v>
      </c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8"/>
      <c r="CN237" s="78"/>
      <c r="CO237" s="78"/>
      <c r="CP237" s="78"/>
      <c r="CQ237" s="78"/>
      <c r="CR237" s="78"/>
      <c r="CS237" s="78"/>
      <c r="CT237" s="78"/>
      <c r="CU237" s="78"/>
      <c r="CV237" s="78"/>
      <c r="CW237" s="78"/>
      <c r="CX237" s="78"/>
      <c r="CY237" s="78"/>
      <c r="CZ237" s="78"/>
      <c r="DA237" s="78"/>
      <c r="DB237" s="78"/>
      <c r="DC237" s="78"/>
      <c r="DD237" s="78"/>
      <c r="DE237" s="78"/>
      <c r="DF237" s="78"/>
      <c r="DG237" s="78"/>
      <c r="DH237" s="78"/>
      <c r="DI237" s="78"/>
      <c r="DJ237" s="78"/>
      <c r="DK237" s="78"/>
      <c r="DL237" s="78"/>
      <c r="DM237" s="78"/>
      <c r="DN237" s="78"/>
      <c r="DO237" s="78"/>
      <c r="DP237" s="78"/>
      <c r="DQ237" s="78"/>
      <c r="DR237" s="78"/>
      <c r="DS237" s="78"/>
      <c r="DT237" s="78"/>
      <c r="DU237" s="78"/>
      <c r="DV237" s="78"/>
      <c r="DW237" s="78"/>
      <c r="DX237" s="78"/>
      <c r="DY237" s="78"/>
      <c r="DZ237" s="78"/>
      <c r="EA237" s="78"/>
      <c r="EB237" s="78"/>
      <c r="EC237" s="78"/>
      <c r="ED237" s="78"/>
      <c r="EE237" s="78"/>
      <c r="EF237" s="78"/>
      <c r="EG237" s="78"/>
      <c r="EH237" s="78"/>
      <c r="EI237" s="78"/>
      <c r="EJ237" s="78"/>
      <c r="EK237" s="78"/>
      <c r="EL237" s="78"/>
      <c r="EM237" s="78"/>
      <c r="EN237" s="78"/>
      <c r="EO237" s="78"/>
      <c r="EP237" s="78"/>
      <c r="EQ237" s="78"/>
      <c r="ER237" s="78"/>
      <c r="ES237" s="78"/>
      <c r="ET237" s="78"/>
      <c r="EU237" s="78"/>
      <c r="EV237" s="78"/>
      <c r="EW237" s="78"/>
      <c r="EX237" s="78"/>
      <c r="EY237" s="78"/>
      <c r="EZ237" s="78"/>
      <c r="FA237" s="78"/>
      <c r="FB237" s="78"/>
      <c r="FC237" s="78"/>
      <c r="FD237" s="78"/>
      <c r="FE237" s="78"/>
      <c r="FF237" s="78"/>
      <c r="FG237" s="78"/>
      <c r="FH237" s="78"/>
      <c r="FI237" s="78"/>
      <c r="FJ237" s="78"/>
      <c r="FK237" s="78"/>
      <c r="FL237" s="78"/>
      <c r="FM237" s="78"/>
      <c r="FN237" s="78"/>
      <c r="FO237" s="78"/>
      <c r="FP237" s="78"/>
      <c r="FQ237" s="78"/>
      <c r="FR237" s="78"/>
      <c r="FS237" s="78"/>
      <c r="FT237" s="78"/>
      <c r="FU237" s="78"/>
      <c r="FV237" s="78"/>
      <c r="FW237" s="78"/>
      <c r="FX237" s="78">
        <v>1.2386348098516464E-3</v>
      </c>
      <c r="FY237" s="78">
        <v>0</v>
      </c>
      <c r="FZ237" s="78">
        <v>0</v>
      </c>
    </row>
    <row r="238" spans="1:182" x14ac:dyDescent="0.2">
      <c r="A238" t="s">
        <v>186</v>
      </c>
      <c r="B238" t="s">
        <v>245</v>
      </c>
      <c r="C238" t="s">
        <v>2</v>
      </c>
      <c r="D238" t="s">
        <v>203</v>
      </c>
      <c r="E238" t="s">
        <v>240</v>
      </c>
      <c r="F238" t="s">
        <v>180</v>
      </c>
      <c r="G238" t="s">
        <v>1</v>
      </c>
      <c r="H238" s="78">
        <v>7</v>
      </c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8"/>
      <c r="CN238" s="78"/>
      <c r="CO238" s="78"/>
      <c r="CP238" s="78"/>
      <c r="CQ238" s="78"/>
      <c r="CR238" s="78"/>
      <c r="CS238" s="78"/>
      <c r="CT238" s="78"/>
      <c r="CU238" s="78"/>
      <c r="CV238" s="78"/>
      <c r="CW238" s="78"/>
      <c r="CX238" s="78"/>
      <c r="CY238" s="78"/>
      <c r="CZ238" s="78"/>
      <c r="DA238" s="78"/>
      <c r="DB238" s="78"/>
      <c r="DC238" s="78"/>
      <c r="DD238" s="78"/>
      <c r="DE238" s="78"/>
      <c r="DF238" s="78"/>
      <c r="DG238" s="78"/>
      <c r="DH238" s="78"/>
      <c r="DI238" s="78"/>
      <c r="DJ238" s="78"/>
      <c r="DK238" s="78"/>
      <c r="DL238" s="78"/>
      <c r="DM238" s="78"/>
      <c r="DN238" s="78"/>
      <c r="DO238" s="78"/>
      <c r="DP238" s="78"/>
      <c r="DQ238" s="78"/>
      <c r="DR238" s="78"/>
      <c r="DS238" s="78"/>
      <c r="DT238" s="78"/>
      <c r="DU238" s="78"/>
      <c r="DV238" s="78"/>
      <c r="DW238" s="78"/>
      <c r="DX238" s="78"/>
      <c r="DY238" s="78"/>
      <c r="DZ238" s="78"/>
      <c r="EA238" s="78"/>
      <c r="EB238" s="78"/>
      <c r="EC238" s="78"/>
      <c r="ED238" s="78"/>
      <c r="EE238" s="78"/>
      <c r="EF238" s="78"/>
      <c r="EG238" s="78"/>
      <c r="EH238" s="78"/>
      <c r="EI238" s="78"/>
      <c r="EJ238" s="78"/>
      <c r="EK238" s="78"/>
      <c r="EL238" s="78"/>
      <c r="EM238" s="78"/>
      <c r="EN238" s="78"/>
      <c r="EO238" s="78"/>
      <c r="EP238" s="78"/>
      <c r="EQ238" s="78"/>
      <c r="ER238" s="78"/>
      <c r="ES238" s="78"/>
      <c r="ET238" s="78"/>
      <c r="EU238" s="78"/>
      <c r="EV238" s="78"/>
      <c r="EW238" s="78"/>
      <c r="EX238" s="78"/>
      <c r="EY238" s="78"/>
      <c r="EZ238" s="78"/>
      <c r="FA238" s="78"/>
      <c r="FB238" s="78"/>
      <c r="FC238" s="78"/>
      <c r="FD238" s="78"/>
      <c r="FE238" s="78"/>
      <c r="FF238" s="78"/>
      <c r="FG238" s="78"/>
      <c r="FH238" s="78"/>
      <c r="FI238" s="78"/>
      <c r="FJ238" s="78"/>
      <c r="FK238" s="78"/>
      <c r="FL238" s="78"/>
      <c r="FM238" s="78"/>
      <c r="FN238" s="78"/>
      <c r="FO238" s="78"/>
      <c r="FP238" s="78"/>
      <c r="FQ238" s="78"/>
      <c r="FR238" s="78"/>
      <c r="FS238" s="78"/>
      <c r="FT238" s="78"/>
      <c r="FU238" s="78"/>
      <c r="FV238" s="78"/>
      <c r="FW238" s="78"/>
      <c r="FX238" s="78">
        <v>4.5075488742440939E-4</v>
      </c>
      <c r="FY238" s="78">
        <v>0</v>
      </c>
      <c r="FZ238" s="78">
        <v>0</v>
      </c>
    </row>
    <row r="239" spans="1:182" x14ac:dyDescent="0.2">
      <c r="A239" t="s">
        <v>186</v>
      </c>
      <c r="B239" t="s">
        <v>245</v>
      </c>
      <c r="C239" t="s">
        <v>2</v>
      </c>
      <c r="D239" t="s">
        <v>203</v>
      </c>
      <c r="E239" t="s">
        <v>240</v>
      </c>
      <c r="F239" t="s">
        <v>181</v>
      </c>
      <c r="G239" t="s">
        <v>1</v>
      </c>
      <c r="H239" s="78">
        <v>1</v>
      </c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8"/>
      <c r="CN239" s="78"/>
      <c r="CO239" s="78"/>
      <c r="CP239" s="78"/>
      <c r="CQ239" s="78"/>
      <c r="CR239" s="78"/>
      <c r="CS239" s="78"/>
      <c r="CT239" s="78"/>
      <c r="CU239" s="78"/>
      <c r="CV239" s="78"/>
      <c r="CW239" s="78"/>
      <c r="CX239" s="78"/>
      <c r="CY239" s="78"/>
      <c r="CZ239" s="78"/>
      <c r="DA239" s="78"/>
      <c r="DB239" s="78"/>
      <c r="DC239" s="78"/>
      <c r="DD239" s="78"/>
      <c r="DE239" s="78"/>
      <c r="DF239" s="78"/>
      <c r="DG239" s="78"/>
      <c r="DH239" s="78"/>
      <c r="DI239" s="78"/>
      <c r="DJ239" s="78"/>
      <c r="DK239" s="78"/>
      <c r="DL239" s="78"/>
      <c r="DM239" s="78"/>
      <c r="DN239" s="78"/>
      <c r="DO239" s="78"/>
      <c r="DP239" s="78"/>
      <c r="DQ239" s="78"/>
      <c r="DR239" s="78"/>
      <c r="DS239" s="78"/>
      <c r="DT239" s="78"/>
      <c r="DU239" s="78"/>
      <c r="DV239" s="78"/>
      <c r="DW239" s="78"/>
      <c r="DX239" s="78"/>
      <c r="DY239" s="78"/>
      <c r="DZ239" s="78"/>
      <c r="EA239" s="78"/>
      <c r="EB239" s="78"/>
      <c r="EC239" s="78"/>
      <c r="ED239" s="78"/>
      <c r="EE239" s="78"/>
      <c r="EF239" s="78"/>
      <c r="EG239" s="78"/>
      <c r="EH239" s="78"/>
      <c r="EI239" s="78"/>
      <c r="EJ239" s="78"/>
      <c r="EK239" s="78"/>
      <c r="EL239" s="78"/>
      <c r="EM239" s="78"/>
      <c r="EN239" s="78"/>
      <c r="EO239" s="78"/>
      <c r="EP239" s="78"/>
      <c r="EQ239" s="78"/>
      <c r="ER239" s="78"/>
      <c r="ES239" s="78"/>
      <c r="ET239" s="78"/>
      <c r="EU239" s="78"/>
      <c r="EV239" s="78"/>
      <c r="EW239" s="78"/>
      <c r="EX239" s="78"/>
      <c r="EY239" s="78"/>
      <c r="EZ239" s="78"/>
      <c r="FA239" s="78"/>
      <c r="FB239" s="78"/>
      <c r="FC239" s="78"/>
      <c r="FD239" s="78"/>
      <c r="FE239" s="78"/>
      <c r="FF239" s="78"/>
      <c r="FG239" s="78"/>
      <c r="FH239" s="78"/>
      <c r="FI239" s="78"/>
      <c r="FJ239" s="78"/>
      <c r="FK239" s="78"/>
      <c r="FL239" s="78"/>
      <c r="FM239" s="78"/>
      <c r="FN239" s="78"/>
      <c r="FO239" s="78"/>
      <c r="FP239" s="78"/>
      <c r="FQ239" s="78"/>
      <c r="FR239" s="78"/>
      <c r="FS239" s="78"/>
      <c r="FT239" s="78"/>
      <c r="FU239" s="78"/>
      <c r="FV239" s="78"/>
      <c r="FW239" s="78"/>
      <c r="FX239" s="78">
        <v>6.4393556385766715E-5</v>
      </c>
      <c r="FY239" s="78">
        <v>0</v>
      </c>
      <c r="FZ239" s="78">
        <v>0</v>
      </c>
    </row>
    <row r="240" spans="1:182" x14ac:dyDescent="0.2">
      <c r="A240" t="s">
        <v>186</v>
      </c>
      <c r="B240" t="s">
        <v>245</v>
      </c>
      <c r="C240" t="s">
        <v>2</v>
      </c>
      <c r="D240" t="s">
        <v>203</v>
      </c>
      <c r="E240" t="s">
        <v>240</v>
      </c>
      <c r="F240" t="s">
        <v>182</v>
      </c>
      <c r="G240" t="s">
        <v>1</v>
      </c>
      <c r="H240" s="78">
        <v>89</v>
      </c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8"/>
      <c r="CN240" s="78"/>
      <c r="CO240" s="78"/>
      <c r="CP240" s="78"/>
      <c r="CQ240" s="78"/>
      <c r="CR240" s="78"/>
      <c r="CS240" s="78"/>
      <c r="CT240" s="78"/>
      <c r="CU240" s="78"/>
      <c r="CV240" s="78"/>
      <c r="CW240" s="78"/>
      <c r="CX240" s="78"/>
      <c r="CY240" s="78"/>
      <c r="CZ240" s="78"/>
      <c r="DA240" s="78"/>
      <c r="DB240" s="78"/>
      <c r="DC240" s="78"/>
      <c r="DD240" s="78"/>
      <c r="DE240" s="78"/>
      <c r="DF240" s="78"/>
      <c r="DG240" s="78"/>
      <c r="DH240" s="78"/>
      <c r="DI240" s="78"/>
      <c r="DJ240" s="78"/>
      <c r="DK240" s="78"/>
      <c r="DL240" s="78"/>
      <c r="DM240" s="78"/>
      <c r="DN240" s="78"/>
      <c r="DO240" s="78"/>
      <c r="DP240" s="78"/>
      <c r="DQ240" s="78"/>
      <c r="DR240" s="78"/>
      <c r="DS240" s="78"/>
      <c r="DT240" s="78"/>
      <c r="DU240" s="78"/>
      <c r="DV240" s="78"/>
      <c r="DW240" s="78"/>
      <c r="DX240" s="78"/>
      <c r="DY240" s="78"/>
      <c r="DZ240" s="78"/>
      <c r="EA240" s="78"/>
      <c r="EB240" s="78"/>
      <c r="EC240" s="78"/>
      <c r="ED240" s="78"/>
      <c r="EE240" s="78"/>
      <c r="EF240" s="78"/>
      <c r="EG240" s="78"/>
      <c r="EH240" s="78"/>
      <c r="EI240" s="78"/>
      <c r="EJ240" s="78"/>
      <c r="EK240" s="78"/>
      <c r="EL240" s="78"/>
      <c r="EM240" s="78"/>
      <c r="EN240" s="78"/>
      <c r="EO240" s="78"/>
      <c r="EP240" s="78"/>
      <c r="EQ240" s="78"/>
      <c r="ER240" s="78"/>
      <c r="ES240" s="78"/>
      <c r="ET240" s="78"/>
      <c r="EU240" s="78"/>
      <c r="EV240" s="78"/>
      <c r="EW240" s="78"/>
      <c r="EX240" s="78"/>
      <c r="EY240" s="78"/>
      <c r="EZ240" s="78"/>
      <c r="FA240" s="78"/>
      <c r="FB240" s="78"/>
      <c r="FC240" s="78"/>
      <c r="FD240" s="78"/>
      <c r="FE240" s="78"/>
      <c r="FF240" s="78"/>
      <c r="FG240" s="78"/>
      <c r="FH240" s="78"/>
      <c r="FI240" s="78"/>
      <c r="FJ240" s="78"/>
      <c r="FK240" s="78"/>
      <c r="FL240" s="78"/>
      <c r="FM240" s="78"/>
      <c r="FN240" s="78"/>
      <c r="FO240" s="78"/>
      <c r="FP240" s="78"/>
      <c r="FQ240" s="78"/>
      <c r="FR240" s="78"/>
      <c r="FS240" s="78"/>
      <c r="FT240" s="78"/>
      <c r="FU240" s="78"/>
      <c r="FV240" s="78"/>
      <c r="FW240" s="78"/>
      <c r="FX240" s="78">
        <v>5.7310266420245171E-3</v>
      </c>
      <c r="FY240" s="78">
        <v>1</v>
      </c>
      <c r="FZ240" s="78">
        <v>0</v>
      </c>
    </row>
    <row r="241" spans="1:182" x14ac:dyDescent="0.2">
      <c r="A241" t="s">
        <v>186</v>
      </c>
      <c r="B241" t="s">
        <v>245</v>
      </c>
      <c r="C241" t="s">
        <v>2</v>
      </c>
      <c r="D241" t="s">
        <v>203</v>
      </c>
      <c r="E241" t="s">
        <v>240</v>
      </c>
      <c r="F241" t="s">
        <v>183</v>
      </c>
      <c r="G241" t="s">
        <v>1</v>
      </c>
      <c r="H241" s="78">
        <v>175</v>
      </c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8"/>
      <c r="CN241" s="78"/>
      <c r="CO241" s="78"/>
      <c r="CP241" s="78"/>
      <c r="CQ241" s="78"/>
      <c r="CR241" s="78"/>
      <c r="CS241" s="78"/>
      <c r="CT241" s="78"/>
      <c r="CU241" s="78"/>
      <c r="CV241" s="78"/>
      <c r="CW241" s="78"/>
      <c r="CX241" s="78"/>
      <c r="CY241" s="78"/>
      <c r="CZ241" s="78"/>
      <c r="DA241" s="78"/>
      <c r="DB241" s="78"/>
      <c r="DC241" s="78"/>
      <c r="DD241" s="78"/>
      <c r="DE241" s="78"/>
      <c r="DF241" s="78"/>
      <c r="DG241" s="78"/>
      <c r="DH241" s="78"/>
      <c r="DI241" s="78"/>
      <c r="DJ241" s="78"/>
      <c r="DK241" s="78"/>
      <c r="DL241" s="78"/>
      <c r="DM241" s="78"/>
      <c r="DN241" s="78"/>
      <c r="DO241" s="78"/>
      <c r="DP241" s="78"/>
      <c r="DQ241" s="78"/>
      <c r="DR241" s="78"/>
      <c r="DS241" s="78"/>
      <c r="DT241" s="78"/>
      <c r="DU241" s="78"/>
      <c r="DV241" s="78"/>
      <c r="DW241" s="78"/>
      <c r="DX241" s="78"/>
      <c r="DY241" s="78"/>
      <c r="DZ241" s="78"/>
      <c r="EA241" s="78"/>
      <c r="EB241" s="78"/>
      <c r="EC241" s="78"/>
      <c r="ED241" s="78"/>
      <c r="EE241" s="78"/>
      <c r="EF241" s="78"/>
      <c r="EG241" s="78"/>
      <c r="EH241" s="78"/>
      <c r="EI241" s="78"/>
      <c r="EJ241" s="78"/>
      <c r="EK241" s="78"/>
      <c r="EL241" s="78"/>
      <c r="EM241" s="78"/>
      <c r="EN241" s="78"/>
      <c r="EO241" s="78"/>
      <c r="EP241" s="78"/>
      <c r="EQ241" s="78"/>
      <c r="ER241" s="78"/>
      <c r="ES241" s="78"/>
      <c r="ET241" s="78"/>
      <c r="EU241" s="78"/>
      <c r="EV241" s="78"/>
      <c r="EW241" s="78"/>
      <c r="EX241" s="78"/>
      <c r="EY241" s="78"/>
      <c r="EZ241" s="78"/>
      <c r="FA241" s="78"/>
      <c r="FB241" s="78"/>
      <c r="FC241" s="78"/>
      <c r="FD241" s="78"/>
      <c r="FE241" s="78"/>
      <c r="FF241" s="78"/>
      <c r="FG241" s="78"/>
      <c r="FH241" s="78"/>
      <c r="FI241" s="78"/>
      <c r="FJ241" s="78"/>
      <c r="FK241" s="78"/>
      <c r="FL241" s="78"/>
      <c r="FM241" s="78"/>
      <c r="FN241" s="78"/>
      <c r="FO241" s="78"/>
      <c r="FP241" s="78"/>
      <c r="FQ241" s="78"/>
      <c r="FR241" s="78"/>
      <c r="FS241" s="78"/>
      <c r="FT241" s="78"/>
      <c r="FU241" s="78"/>
      <c r="FV241" s="78"/>
      <c r="FW241" s="78"/>
      <c r="FX241" s="78">
        <v>1.1077377013862133E-2</v>
      </c>
      <c r="FY241" s="78">
        <v>1</v>
      </c>
      <c r="FZ241" s="78">
        <v>0</v>
      </c>
    </row>
    <row r="242" spans="1:182" x14ac:dyDescent="0.2">
      <c r="A242" t="s">
        <v>186</v>
      </c>
      <c r="B242" t="s">
        <v>245</v>
      </c>
      <c r="C242" t="s">
        <v>2</v>
      </c>
      <c r="D242" t="s">
        <v>203</v>
      </c>
      <c r="E242" t="s">
        <v>240</v>
      </c>
      <c r="F242" t="s">
        <v>184</v>
      </c>
      <c r="G242" t="s">
        <v>1</v>
      </c>
      <c r="H242" s="78">
        <v>34</v>
      </c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8"/>
      <c r="CN242" s="78"/>
      <c r="CO242" s="78"/>
      <c r="CP242" s="78"/>
      <c r="CQ242" s="78"/>
      <c r="CR242" s="78"/>
      <c r="CS242" s="78"/>
      <c r="CT242" s="78"/>
      <c r="CU242" s="78"/>
      <c r="CV242" s="78"/>
      <c r="CW242" s="78"/>
      <c r="CX242" s="78"/>
      <c r="CY242" s="78"/>
      <c r="CZ242" s="78"/>
      <c r="DA242" s="78"/>
      <c r="DB242" s="78"/>
      <c r="DC242" s="78"/>
      <c r="DD242" s="78"/>
      <c r="DE242" s="78"/>
      <c r="DF242" s="78"/>
      <c r="DG242" s="78"/>
      <c r="DH242" s="78"/>
      <c r="DI242" s="78"/>
      <c r="DJ242" s="78"/>
      <c r="DK242" s="78"/>
      <c r="DL242" s="78"/>
      <c r="DM242" s="78"/>
      <c r="DN242" s="78"/>
      <c r="DO242" s="78"/>
      <c r="DP242" s="78"/>
      <c r="DQ242" s="78"/>
      <c r="DR242" s="78"/>
      <c r="DS242" s="78"/>
      <c r="DT242" s="78"/>
      <c r="DU242" s="78"/>
      <c r="DV242" s="78"/>
      <c r="DW242" s="78"/>
      <c r="DX242" s="78"/>
      <c r="DY242" s="78"/>
      <c r="DZ242" s="78"/>
      <c r="EA242" s="78"/>
      <c r="EB242" s="78"/>
      <c r="EC242" s="78"/>
      <c r="ED242" s="78"/>
      <c r="EE242" s="78"/>
      <c r="EF242" s="78"/>
      <c r="EG242" s="78"/>
      <c r="EH242" s="78"/>
      <c r="EI242" s="78"/>
      <c r="EJ242" s="78"/>
      <c r="EK242" s="78"/>
      <c r="EL242" s="78"/>
      <c r="EM242" s="78"/>
      <c r="EN242" s="78"/>
      <c r="EO242" s="78"/>
      <c r="EP242" s="78"/>
      <c r="EQ242" s="78"/>
      <c r="ER242" s="78"/>
      <c r="ES242" s="78"/>
      <c r="ET242" s="78"/>
      <c r="EU242" s="78"/>
      <c r="EV242" s="78"/>
      <c r="EW242" s="78"/>
      <c r="EX242" s="78"/>
      <c r="EY242" s="78"/>
      <c r="EZ242" s="78"/>
      <c r="FA242" s="78"/>
      <c r="FB242" s="78"/>
      <c r="FC242" s="78"/>
      <c r="FD242" s="78"/>
      <c r="FE242" s="78"/>
      <c r="FF242" s="78"/>
      <c r="FG242" s="78"/>
      <c r="FH242" s="78"/>
      <c r="FI242" s="78"/>
      <c r="FJ242" s="78"/>
      <c r="FK242" s="78"/>
      <c r="FL242" s="78"/>
      <c r="FM242" s="78"/>
      <c r="FN242" s="78"/>
      <c r="FO242" s="78"/>
      <c r="FP242" s="78"/>
      <c r="FQ242" s="78"/>
      <c r="FR242" s="78"/>
      <c r="FS242" s="78"/>
      <c r="FT242" s="78"/>
      <c r="FU242" s="78"/>
      <c r="FV242" s="78"/>
      <c r="FW242" s="78"/>
      <c r="FX242" s="78">
        <v>2.0646145567297935E-3</v>
      </c>
      <c r="FY242" s="78">
        <v>0</v>
      </c>
      <c r="FZ242" s="78">
        <v>0</v>
      </c>
    </row>
    <row r="243" spans="1:182" x14ac:dyDescent="0.2">
      <c r="A243" t="s">
        <v>186</v>
      </c>
      <c r="B243" t="s">
        <v>245</v>
      </c>
      <c r="C243" t="s">
        <v>2</v>
      </c>
      <c r="D243" t="s">
        <v>203</v>
      </c>
      <c r="E243" t="s">
        <v>240</v>
      </c>
      <c r="F243" t="s">
        <v>185</v>
      </c>
      <c r="G243" t="s">
        <v>1</v>
      </c>
      <c r="H243" s="78">
        <v>4</v>
      </c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8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8"/>
      <c r="DP243" s="78"/>
      <c r="DQ243" s="78"/>
      <c r="DR243" s="78"/>
      <c r="DS243" s="78"/>
      <c r="DT243" s="78"/>
      <c r="DU243" s="78"/>
      <c r="DV243" s="78"/>
      <c r="DW243" s="78"/>
      <c r="DX243" s="78"/>
      <c r="DY243" s="78"/>
      <c r="DZ243" s="78"/>
      <c r="EA243" s="78"/>
      <c r="EB243" s="78"/>
      <c r="EC243" s="78"/>
      <c r="ED243" s="78"/>
      <c r="EE243" s="78"/>
      <c r="EF243" s="78"/>
      <c r="EG243" s="78"/>
      <c r="EH243" s="78"/>
      <c r="EI243" s="78"/>
      <c r="EJ243" s="78"/>
      <c r="EK243" s="78"/>
      <c r="EL243" s="78"/>
      <c r="EM243" s="78"/>
      <c r="EN243" s="78"/>
      <c r="EO243" s="78"/>
      <c r="EP243" s="78"/>
      <c r="EQ243" s="78"/>
      <c r="ER243" s="78"/>
      <c r="ES243" s="78"/>
      <c r="ET243" s="78"/>
      <c r="EU243" s="78"/>
      <c r="EV243" s="78"/>
      <c r="EW243" s="78"/>
      <c r="EX243" s="78"/>
      <c r="EY243" s="78"/>
      <c r="EZ243" s="78"/>
      <c r="FA243" s="78"/>
      <c r="FB243" s="78"/>
      <c r="FC243" s="78"/>
      <c r="FD243" s="78"/>
      <c r="FE243" s="78"/>
      <c r="FF243" s="78"/>
      <c r="FG243" s="78"/>
      <c r="FH243" s="78"/>
      <c r="FI243" s="78"/>
      <c r="FJ243" s="78"/>
      <c r="FK243" s="78"/>
      <c r="FL243" s="78"/>
      <c r="FM243" s="78"/>
      <c r="FN243" s="78"/>
      <c r="FO243" s="78"/>
      <c r="FP243" s="78"/>
      <c r="FQ243" s="78"/>
      <c r="FR243" s="78"/>
      <c r="FS243" s="78"/>
      <c r="FT243" s="78"/>
      <c r="FU243" s="78"/>
      <c r="FV243" s="78"/>
      <c r="FW243" s="78"/>
      <c r="FX243" s="78">
        <v>2.5757422554306686E-4</v>
      </c>
      <c r="FY243" s="78">
        <v>0</v>
      </c>
      <c r="FZ243" s="78">
        <v>0</v>
      </c>
    </row>
    <row r="244" spans="1:182" x14ac:dyDescent="0.2">
      <c r="A244" t="s">
        <v>186</v>
      </c>
      <c r="B244" t="s">
        <v>245</v>
      </c>
      <c r="C244" t="s">
        <v>2</v>
      </c>
      <c r="D244" t="s">
        <v>203</v>
      </c>
      <c r="E244" t="s">
        <v>241</v>
      </c>
      <c r="F244" t="s">
        <v>1</v>
      </c>
      <c r="G244" t="s">
        <v>198</v>
      </c>
      <c r="H244" s="78">
        <v>1490</v>
      </c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  <c r="BX244" s="78"/>
      <c r="BY244" s="78"/>
      <c r="BZ244" s="78"/>
      <c r="CA244" s="78"/>
      <c r="CB244" s="78"/>
      <c r="CC244" s="78"/>
      <c r="CD244" s="78"/>
      <c r="CE244" s="78"/>
      <c r="CF244" s="78"/>
      <c r="CG244" s="78"/>
      <c r="CH244" s="78"/>
      <c r="CI244" s="78"/>
      <c r="CJ244" s="78"/>
      <c r="CK244" s="78"/>
      <c r="CL244" s="78"/>
      <c r="CM244" s="78"/>
      <c r="CN244" s="78"/>
      <c r="CO244" s="78"/>
      <c r="CP244" s="78"/>
      <c r="CQ244" s="78"/>
      <c r="CR244" s="78"/>
      <c r="CS244" s="78"/>
      <c r="CT244" s="78"/>
      <c r="CU244" s="78"/>
      <c r="CV244" s="78"/>
      <c r="CW244" s="78"/>
      <c r="CX244" s="78"/>
      <c r="CY244" s="78"/>
      <c r="CZ244" s="78"/>
      <c r="DA244" s="78"/>
      <c r="DB244" s="78"/>
      <c r="DC244" s="78"/>
      <c r="DD244" s="78"/>
      <c r="DE244" s="78"/>
      <c r="DF244" s="78"/>
      <c r="DG244" s="78"/>
      <c r="DH244" s="78"/>
      <c r="DI244" s="78"/>
      <c r="DJ244" s="78"/>
      <c r="DK244" s="78"/>
      <c r="DL244" s="78"/>
      <c r="DM244" s="78"/>
      <c r="DN244" s="78"/>
      <c r="DO244" s="78"/>
      <c r="DP244" s="78"/>
      <c r="DQ244" s="78"/>
      <c r="DR244" s="78"/>
      <c r="DS244" s="78"/>
      <c r="DT244" s="78"/>
      <c r="DU244" s="78"/>
      <c r="DV244" s="78"/>
      <c r="DW244" s="78"/>
      <c r="DX244" s="78"/>
      <c r="DY244" s="78"/>
      <c r="DZ244" s="78"/>
      <c r="EA244" s="78"/>
      <c r="EB244" s="78"/>
      <c r="EC244" s="78"/>
      <c r="ED244" s="78"/>
      <c r="EE244" s="78"/>
      <c r="EF244" s="78"/>
      <c r="EG244" s="78"/>
      <c r="EH244" s="78"/>
      <c r="EI244" s="78"/>
      <c r="EJ244" s="78"/>
      <c r="EK244" s="78"/>
      <c r="EL244" s="78"/>
      <c r="EM244" s="78"/>
      <c r="EN244" s="78"/>
      <c r="EO244" s="78"/>
      <c r="EP244" s="78"/>
      <c r="EQ244" s="78"/>
      <c r="ER244" s="78"/>
      <c r="ES244" s="78"/>
      <c r="ET244" s="78"/>
      <c r="EU244" s="78"/>
      <c r="EV244" s="78"/>
      <c r="EW244" s="78"/>
      <c r="EX244" s="78"/>
      <c r="EY244" s="78"/>
      <c r="EZ244" s="78"/>
      <c r="FA244" s="78"/>
      <c r="FB244" s="78"/>
      <c r="FC244" s="78"/>
      <c r="FD244" s="78"/>
      <c r="FE244" s="78"/>
      <c r="FF244" s="78"/>
      <c r="FG244" s="78"/>
      <c r="FH244" s="78"/>
      <c r="FI244" s="78"/>
      <c r="FJ244" s="78"/>
      <c r="FK244" s="78"/>
      <c r="FL244" s="78"/>
      <c r="FM244" s="78"/>
      <c r="FN244" s="78"/>
      <c r="FO244" s="78"/>
      <c r="FP244" s="78"/>
      <c r="FQ244" s="78"/>
      <c r="FR244" s="78"/>
      <c r="FS244" s="78"/>
      <c r="FT244" s="78"/>
      <c r="FU244" s="78"/>
      <c r="FV244" s="78"/>
      <c r="FW244" s="78"/>
      <c r="FX244" s="78">
        <v>6.9705300033092499E-2</v>
      </c>
      <c r="FY244" s="78">
        <v>79</v>
      </c>
      <c r="FZ244" s="78">
        <v>0</v>
      </c>
    </row>
    <row r="245" spans="1:182" x14ac:dyDescent="0.2">
      <c r="A245" t="s">
        <v>186</v>
      </c>
      <c r="B245" t="s">
        <v>245</v>
      </c>
      <c r="C245" t="s">
        <v>2</v>
      </c>
      <c r="D245" t="s">
        <v>203</v>
      </c>
      <c r="E245" t="s">
        <v>241</v>
      </c>
      <c r="F245" t="s">
        <v>1</v>
      </c>
      <c r="G245" t="s">
        <v>200</v>
      </c>
      <c r="H245" s="78">
        <v>29</v>
      </c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  <c r="BX245" s="78"/>
      <c r="BY245" s="78"/>
      <c r="BZ245" s="78"/>
      <c r="CA245" s="78"/>
      <c r="CB245" s="78"/>
      <c r="CC245" s="78"/>
      <c r="CD245" s="78"/>
      <c r="CE245" s="78"/>
      <c r="CF245" s="78"/>
      <c r="CG245" s="78"/>
      <c r="CH245" s="78"/>
      <c r="CI245" s="78"/>
      <c r="CJ245" s="78"/>
      <c r="CK245" s="78"/>
      <c r="CL245" s="78"/>
      <c r="CM245" s="78"/>
      <c r="CN245" s="78"/>
      <c r="CO245" s="78"/>
      <c r="CP245" s="78"/>
      <c r="CQ245" s="78"/>
      <c r="CR245" s="78"/>
      <c r="CS245" s="78"/>
      <c r="CT245" s="78"/>
      <c r="CU245" s="78"/>
      <c r="CV245" s="78"/>
      <c r="CW245" s="78"/>
      <c r="CX245" s="78"/>
      <c r="CY245" s="78"/>
      <c r="CZ245" s="78"/>
      <c r="DA245" s="78"/>
      <c r="DB245" s="78"/>
      <c r="DC245" s="78"/>
      <c r="DD245" s="78"/>
      <c r="DE245" s="78"/>
      <c r="DF245" s="78"/>
      <c r="DG245" s="78"/>
      <c r="DH245" s="78"/>
      <c r="DI245" s="78"/>
      <c r="DJ245" s="78"/>
      <c r="DK245" s="78"/>
      <c r="DL245" s="78"/>
      <c r="DM245" s="78"/>
      <c r="DN245" s="78"/>
      <c r="DO245" s="78"/>
      <c r="DP245" s="78"/>
      <c r="DQ245" s="78"/>
      <c r="DR245" s="78"/>
      <c r="DS245" s="78"/>
      <c r="DT245" s="78"/>
      <c r="DU245" s="78"/>
      <c r="DV245" s="78"/>
      <c r="DW245" s="78"/>
      <c r="DX245" s="78"/>
      <c r="DY245" s="78"/>
      <c r="DZ245" s="78"/>
      <c r="EA245" s="78"/>
      <c r="EB245" s="78"/>
      <c r="EC245" s="78"/>
      <c r="ED245" s="78"/>
      <c r="EE245" s="78"/>
      <c r="EF245" s="78"/>
      <c r="EG245" s="78"/>
      <c r="EH245" s="78"/>
      <c r="EI245" s="78"/>
      <c r="EJ245" s="78"/>
      <c r="EK245" s="78"/>
      <c r="EL245" s="78"/>
      <c r="EM245" s="78"/>
      <c r="EN245" s="78"/>
      <c r="EO245" s="78"/>
      <c r="EP245" s="78"/>
      <c r="EQ245" s="78"/>
      <c r="ER245" s="78"/>
      <c r="ES245" s="78"/>
      <c r="ET245" s="78"/>
      <c r="EU245" s="78"/>
      <c r="EV245" s="78"/>
      <c r="EW245" s="78"/>
      <c r="EX245" s="78"/>
      <c r="EY245" s="78"/>
      <c r="EZ245" s="78"/>
      <c r="FA245" s="78"/>
      <c r="FB245" s="78"/>
      <c r="FC245" s="78"/>
      <c r="FD245" s="78"/>
      <c r="FE245" s="78"/>
      <c r="FF245" s="78"/>
      <c r="FG245" s="78"/>
      <c r="FH245" s="78"/>
      <c r="FI245" s="78"/>
      <c r="FJ245" s="78"/>
      <c r="FK245" s="78"/>
      <c r="FL245" s="78"/>
      <c r="FM245" s="78"/>
      <c r="FN245" s="78"/>
      <c r="FO245" s="78"/>
      <c r="FP245" s="78"/>
      <c r="FQ245" s="78"/>
      <c r="FR245" s="78"/>
      <c r="FS245" s="78"/>
      <c r="FT245" s="78"/>
      <c r="FU245" s="78"/>
      <c r="FV245" s="78"/>
      <c r="FW245" s="78"/>
      <c r="FX245" s="78">
        <v>1.2797967065125704E-3</v>
      </c>
      <c r="FY245" s="78">
        <v>3</v>
      </c>
      <c r="FZ245" s="78">
        <v>0</v>
      </c>
    </row>
    <row r="246" spans="1:182" x14ac:dyDescent="0.2">
      <c r="A246" t="s">
        <v>186</v>
      </c>
      <c r="B246" t="s">
        <v>245</v>
      </c>
      <c r="C246" t="s">
        <v>2</v>
      </c>
      <c r="D246" t="s">
        <v>203</v>
      </c>
      <c r="E246" t="s">
        <v>241</v>
      </c>
      <c r="F246" t="s">
        <v>1</v>
      </c>
      <c r="G246" t="s">
        <v>1</v>
      </c>
      <c r="H246" s="78">
        <v>1519</v>
      </c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  <c r="BW246" s="78"/>
      <c r="BX246" s="78"/>
      <c r="BY246" s="78"/>
      <c r="BZ246" s="78"/>
      <c r="CA246" s="78"/>
      <c r="CB246" s="78"/>
      <c r="CC246" s="78"/>
      <c r="CD246" s="78"/>
      <c r="CE246" s="78"/>
      <c r="CF246" s="78"/>
      <c r="CG246" s="78"/>
      <c r="CH246" s="78"/>
      <c r="CI246" s="78"/>
      <c r="CJ246" s="78"/>
      <c r="CK246" s="78"/>
      <c r="CL246" s="78"/>
      <c r="CM246" s="78"/>
      <c r="CN246" s="78"/>
      <c r="CO246" s="78"/>
      <c r="CP246" s="78"/>
      <c r="CQ246" s="78"/>
      <c r="CR246" s="78"/>
      <c r="CS246" s="78"/>
      <c r="CT246" s="78"/>
      <c r="CU246" s="78"/>
      <c r="CV246" s="78"/>
      <c r="CW246" s="78"/>
      <c r="CX246" s="78"/>
      <c r="CY246" s="78"/>
      <c r="CZ246" s="78"/>
      <c r="DA246" s="78"/>
      <c r="DB246" s="78"/>
      <c r="DC246" s="78"/>
      <c r="DD246" s="78"/>
      <c r="DE246" s="78"/>
      <c r="DF246" s="78"/>
      <c r="DG246" s="78"/>
      <c r="DH246" s="78"/>
      <c r="DI246" s="78"/>
      <c r="DJ246" s="78"/>
      <c r="DK246" s="78"/>
      <c r="DL246" s="78"/>
      <c r="DM246" s="78"/>
      <c r="DN246" s="78"/>
      <c r="DO246" s="78"/>
      <c r="DP246" s="78"/>
      <c r="DQ246" s="78"/>
      <c r="DR246" s="78"/>
      <c r="DS246" s="78"/>
      <c r="DT246" s="78"/>
      <c r="DU246" s="78"/>
      <c r="DV246" s="78"/>
      <c r="DW246" s="78"/>
      <c r="DX246" s="78"/>
      <c r="DY246" s="78"/>
      <c r="DZ246" s="78"/>
      <c r="EA246" s="78"/>
      <c r="EB246" s="78"/>
      <c r="EC246" s="78"/>
      <c r="ED246" s="78"/>
      <c r="EE246" s="78"/>
      <c r="EF246" s="78"/>
      <c r="EG246" s="78"/>
      <c r="EH246" s="78"/>
      <c r="EI246" s="78"/>
      <c r="EJ246" s="78"/>
      <c r="EK246" s="78"/>
      <c r="EL246" s="78"/>
      <c r="EM246" s="78"/>
      <c r="EN246" s="78"/>
      <c r="EO246" s="78"/>
      <c r="EP246" s="78"/>
      <c r="EQ246" s="78"/>
      <c r="ER246" s="78"/>
      <c r="ES246" s="78"/>
      <c r="ET246" s="78"/>
      <c r="EU246" s="78"/>
      <c r="EV246" s="78"/>
      <c r="EW246" s="78"/>
      <c r="EX246" s="78"/>
      <c r="EY246" s="78"/>
      <c r="EZ246" s="78"/>
      <c r="FA246" s="78"/>
      <c r="FB246" s="78"/>
      <c r="FC246" s="78"/>
      <c r="FD246" s="78"/>
      <c r="FE246" s="78"/>
      <c r="FF246" s="78"/>
      <c r="FG246" s="78"/>
      <c r="FH246" s="78"/>
      <c r="FI246" s="78"/>
      <c r="FJ246" s="78"/>
      <c r="FK246" s="78"/>
      <c r="FL246" s="78"/>
      <c r="FM246" s="78"/>
      <c r="FN246" s="78"/>
      <c r="FO246" s="78"/>
      <c r="FP246" s="78"/>
      <c r="FQ246" s="78"/>
      <c r="FR246" s="78"/>
      <c r="FS246" s="78"/>
      <c r="FT246" s="78"/>
      <c r="FU246" s="78"/>
      <c r="FV246" s="78"/>
      <c r="FW246" s="78"/>
      <c r="FX246" s="78">
        <v>6.9717049598693848E-2</v>
      </c>
      <c r="FY246" s="78">
        <v>82</v>
      </c>
      <c r="FZ246" s="78">
        <v>0</v>
      </c>
    </row>
    <row r="247" spans="1:182" x14ac:dyDescent="0.2">
      <c r="A247" t="s">
        <v>186</v>
      </c>
      <c r="B247" t="s">
        <v>245</v>
      </c>
      <c r="C247" t="s">
        <v>2</v>
      </c>
      <c r="D247" t="s">
        <v>203</v>
      </c>
      <c r="E247" t="s">
        <v>241</v>
      </c>
      <c r="F247" t="s">
        <v>178</v>
      </c>
      <c r="G247" t="s">
        <v>1</v>
      </c>
      <c r="H247" s="78">
        <v>1070</v>
      </c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  <c r="BW247" s="78"/>
      <c r="BX247" s="78"/>
      <c r="BY247" s="78"/>
      <c r="BZ247" s="78"/>
      <c r="CA247" s="78"/>
      <c r="CB247" s="78"/>
      <c r="CC247" s="78"/>
      <c r="CD247" s="78"/>
      <c r="CE247" s="78"/>
      <c r="CF247" s="78"/>
      <c r="CG247" s="78"/>
      <c r="CH247" s="78"/>
      <c r="CI247" s="78"/>
      <c r="CJ247" s="78"/>
      <c r="CK247" s="78"/>
      <c r="CL247" s="78"/>
      <c r="CM247" s="78"/>
      <c r="CN247" s="78"/>
      <c r="CO247" s="78"/>
      <c r="CP247" s="78"/>
      <c r="CQ247" s="78"/>
      <c r="CR247" s="78"/>
      <c r="CS247" s="78"/>
      <c r="CT247" s="78"/>
      <c r="CU247" s="78"/>
      <c r="CV247" s="78"/>
      <c r="CW247" s="78"/>
      <c r="CX247" s="78"/>
      <c r="CY247" s="78"/>
      <c r="CZ247" s="78"/>
      <c r="DA247" s="78"/>
      <c r="DB247" s="78"/>
      <c r="DC247" s="78"/>
      <c r="DD247" s="78"/>
      <c r="DE247" s="78"/>
      <c r="DF247" s="78"/>
      <c r="DG247" s="78"/>
      <c r="DH247" s="78"/>
      <c r="DI247" s="78"/>
      <c r="DJ247" s="78"/>
      <c r="DK247" s="78"/>
      <c r="DL247" s="78"/>
      <c r="DM247" s="78"/>
      <c r="DN247" s="78"/>
      <c r="DO247" s="78"/>
      <c r="DP247" s="78"/>
      <c r="DQ247" s="78"/>
      <c r="DR247" s="78"/>
      <c r="DS247" s="78"/>
      <c r="DT247" s="78"/>
      <c r="DU247" s="78"/>
      <c r="DV247" s="78"/>
      <c r="DW247" s="78"/>
      <c r="DX247" s="78"/>
      <c r="DY247" s="78"/>
      <c r="DZ247" s="78"/>
      <c r="EA247" s="78"/>
      <c r="EB247" s="78"/>
      <c r="EC247" s="78"/>
      <c r="ED247" s="78"/>
      <c r="EE247" s="78"/>
      <c r="EF247" s="78"/>
      <c r="EG247" s="78"/>
      <c r="EH247" s="78"/>
      <c r="EI247" s="78"/>
      <c r="EJ247" s="78"/>
      <c r="EK247" s="78"/>
      <c r="EL247" s="78"/>
      <c r="EM247" s="78"/>
      <c r="EN247" s="78"/>
      <c r="EO247" s="78"/>
      <c r="EP247" s="78"/>
      <c r="EQ247" s="78"/>
      <c r="ER247" s="78"/>
      <c r="ES247" s="78"/>
      <c r="ET247" s="78"/>
      <c r="EU247" s="78"/>
      <c r="EV247" s="78"/>
      <c r="EW247" s="78"/>
      <c r="EX247" s="78"/>
      <c r="EY247" s="78"/>
      <c r="EZ247" s="78"/>
      <c r="FA247" s="78"/>
      <c r="FB247" s="78"/>
      <c r="FC247" s="78"/>
      <c r="FD247" s="78"/>
      <c r="FE247" s="78"/>
      <c r="FF247" s="78"/>
      <c r="FG247" s="78"/>
      <c r="FH247" s="78"/>
      <c r="FI247" s="78"/>
      <c r="FJ247" s="78"/>
      <c r="FK247" s="78"/>
      <c r="FL247" s="78"/>
      <c r="FM247" s="78"/>
      <c r="FN247" s="78"/>
      <c r="FO247" s="78"/>
      <c r="FP247" s="78"/>
      <c r="FQ247" s="78"/>
      <c r="FR247" s="78"/>
      <c r="FS247" s="78"/>
      <c r="FT247" s="78"/>
      <c r="FU247" s="78"/>
      <c r="FV247" s="78"/>
      <c r="FW247" s="78"/>
      <c r="FX247" s="78">
        <v>6.7688688635826111E-2</v>
      </c>
      <c r="FY247" s="78">
        <v>67</v>
      </c>
      <c r="FZ247" s="78">
        <v>0</v>
      </c>
    </row>
    <row r="248" spans="1:182" x14ac:dyDescent="0.2">
      <c r="A248" t="s">
        <v>186</v>
      </c>
      <c r="B248" t="s">
        <v>245</v>
      </c>
      <c r="C248" t="s">
        <v>2</v>
      </c>
      <c r="D248" t="s">
        <v>203</v>
      </c>
      <c r="E248" t="s">
        <v>241</v>
      </c>
      <c r="F248" t="s">
        <v>179</v>
      </c>
      <c r="G248" t="s">
        <v>1</v>
      </c>
      <c r="H248" s="78">
        <v>34</v>
      </c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8"/>
      <c r="CN248" s="78"/>
      <c r="CO248" s="78"/>
      <c r="CP248" s="78"/>
      <c r="CQ248" s="78"/>
      <c r="CR248" s="78"/>
      <c r="CS248" s="78"/>
      <c r="CT248" s="78"/>
      <c r="CU248" s="78"/>
      <c r="CV248" s="78"/>
      <c r="CW248" s="78"/>
      <c r="CX248" s="78"/>
      <c r="CY248" s="78"/>
      <c r="CZ248" s="78"/>
      <c r="DA248" s="78"/>
      <c r="DB248" s="78"/>
      <c r="DC248" s="78"/>
      <c r="DD248" s="78"/>
      <c r="DE248" s="78"/>
      <c r="DF248" s="78"/>
      <c r="DG248" s="78"/>
      <c r="DH248" s="78"/>
      <c r="DI248" s="78"/>
      <c r="DJ248" s="78"/>
      <c r="DK248" s="78"/>
      <c r="DL248" s="78"/>
      <c r="DM248" s="78"/>
      <c r="DN248" s="78"/>
      <c r="DO248" s="78"/>
      <c r="DP248" s="78"/>
      <c r="DQ248" s="78"/>
      <c r="DR248" s="78"/>
      <c r="DS248" s="78"/>
      <c r="DT248" s="78"/>
      <c r="DU248" s="78"/>
      <c r="DV248" s="78"/>
      <c r="DW248" s="78"/>
      <c r="DX248" s="78"/>
      <c r="DY248" s="78"/>
      <c r="DZ248" s="78"/>
      <c r="EA248" s="78"/>
      <c r="EB248" s="78"/>
      <c r="EC248" s="78"/>
      <c r="ED248" s="78"/>
      <c r="EE248" s="78"/>
      <c r="EF248" s="78"/>
      <c r="EG248" s="78"/>
      <c r="EH248" s="78"/>
      <c r="EI248" s="78"/>
      <c r="EJ248" s="78"/>
      <c r="EK248" s="78"/>
      <c r="EL248" s="78"/>
      <c r="EM248" s="78"/>
      <c r="EN248" s="78"/>
      <c r="EO248" s="78"/>
      <c r="EP248" s="78"/>
      <c r="EQ248" s="78"/>
      <c r="ER248" s="78"/>
      <c r="ES248" s="78"/>
      <c r="ET248" s="78"/>
      <c r="EU248" s="78"/>
      <c r="EV248" s="78"/>
      <c r="EW248" s="78"/>
      <c r="EX248" s="78"/>
      <c r="EY248" s="78"/>
      <c r="EZ248" s="78"/>
      <c r="FA248" s="78"/>
      <c r="FB248" s="78"/>
      <c r="FC248" s="78"/>
      <c r="FD248" s="78"/>
      <c r="FE248" s="78"/>
      <c r="FF248" s="78"/>
      <c r="FG248" s="78"/>
      <c r="FH248" s="78"/>
      <c r="FI248" s="78"/>
      <c r="FJ248" s="78"/>
      <c r="FK248" s="78"/>
      <c r="FL248" s="78"/>
      <c r="FM248" s="78"/>
      <c r="FN248" s="78"/>
      <c r="FO248" s="78"/>
      <c r="FP248" s="78"/>
      <c r="FQ248" s="78"/>
      <c r="FR248" s="78"/>
      <c r="FS248" s="78"/>
      <c r="FT248" s="78"/>
      <c r="FU248" s="78"/>
      <c r="FV248" s="78"/>
      <c r="FW248" s="78"/>
      <c r="FX248" s="78">
        <v>2.1893808152526617E-3</v>
      </c>
      <c r="FY248" s="78">
        <v>2</v>
      </c>
      <c r="FZ248" s="78">
        <v>0</v>
      </c>
    </row>
    <row r="249" spans="1:182" x14ac:dyDescent="0.2">
      <c r="A249" t="s">
        <v>186</v>
      </c>
      <c r="B249" t="s">
        <v>245</v>
      </c>
      <c r="C249" t="s">
        <v>2</v>
      </c>
      <c r="D249" t="s">
        <v>203</v>
      </c>
      <c r="E249" t="s">
        <v>241</v>
      </c>
      <c r="F249" t="s">
        <v>180</v>
      </c>
      <c r="G249" t="s">
        <v>1</v>
      </c>
      <c r="H249" s="78">
        <v>12</v>
      </c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8"/>
      <c r="CN249" s="78"/>
      <c r="CO249" s="78"/>
      <c r="CP249" s="78"/>
      <c r="CQ249" s="78"/>
      <c r="CR249" s="78"/>
      <c r="CS249" s="78"/>
      <c r="CT249" s="78"/>
      <c r="CU249" s="78"/>
      <c r="CV249" s="78"/>
      <c r="CW249" s="78"/>
      <c r="CX249" s="78"/>
      <c r="CY249" s="78"/>
      <c r="CZ249" s="78"/>
      <c r="DA249" s="78"/>
      <c r="DB249" s="78"/>
      <c r="DC249" s="78"/>
      <c r="DD249" s="78"/>
      <c r="DE249" s="78"/>
      <c r="DF249" s="78"/>
      <c r="DG249" s="78"/>
      <c r="DH249" s="78"/>
      <c r="DI249" s="78"/>
      <c r="DJ249" s="78"/>
      <c r="DK249" s="78"/>
      <c r="DL249" s="78"/>
      <c r="DM249" s="78"/>
      <c r="DN249" s="78"/>
      <c r="DO249" s="78"/>
      <c r="DP249" s="78"/>
      <c r="DQ249" s="78"/>
      <c r="DR249" s="78"/>
      <c r="DS249" s="78"/>
      <c r="DT249" s="78"/>
      <c r="DU249" s="78"/>
      <c r="DV249" s="78"/>
      <c r="DW249" s="78"/>
      <c r="DX249" s="78"/>
      <c r="DY249" s="78"/>
      <c r="DZ249" s="78"/>
      <c r="EA249" s="78"/>
      <c r="EB249" s="78"/>
      <c r="EC249" s="78"/>
      <c r="ED249" s="78"/>
      <c r="EE249" s="78"/>
      <c r="EF249" s="78"/>
      <c r="EG249" s="78"/>
      <c r="EH249" s="78"/>
      <c r="EI249" s="78"/>
      <c r="EJ249" s="78"/>
      <c r="EK249" s="78"/>
      <c r="EL249" s="78"/>
      <c r="EM249" s="78"/>
      <c r="EN249" s="78"/>
      <c r="EO249" s="78"/>
      <c r="EP249" s="78"/>
      <c r="EQ249" s="78"/>
      <c r="ER249" s="78"/>
      <c r="ES249" s="78"/>
      <c r="ET249" s="78"/>
      <c r="EU249" s="78"/>
      <c r="EV249" s="78"/>
      <c r="EW249" s="78"/>
      <c r="EX249" s="78"/>
      <c r="EY249" s="78"/>
      <c r="EZ249" s="78"/>
      <c r="FA249" s="78"/>
      <c r="FB249" s="78"/>
      <c r="FC249" s="78"/>
      <c r="FD249" s="78"/>
      <c r="FE249" s="78"/>
      <c r="FF249" s="78"/>
      <c r="FG249" s="78"/>
      <c r="FH249" s="78"/>
      <c r="FI249" s="78"/>
      <c r="FJ249" s="78"/>
      <c r="FK249" s="78"/>
      <c r="FL249" s="78"/>
      <c r="FM249" s="78"/>
      <c r="FN249" s="78"/>
      <c r="FO249" s="78"/>
      <c r="FP249" s="78"/>
      <c r="FQ249" s="78"/>
      <c r="FR249" s="78"/>
      <c r="FS249" s="78"/>
      <c r="FT249" s="78"/>
      <c r="FU249" s="78"/>
      <c r="FV249" s="78"/>
      <c r="FW249" s="78"/>
      <c r="FX249" s="78">
        <v>7.1125006070360541E-4</v>
      </c>
      <c r="FY249" s="78">
        <v>0</v>
      </c>
      <c r="FZ249" s="78">
        <v>0</v>
      </c>
    </row>
    <row r="250" spans="1:182" x14ac:dyDescent="0.2">
      <c r="A250" t="s">
        <v>186</v>
      </c>
      <c r="B250" t="s">
        <v>245</v>
      </c>
      <c r="C250" t="s">
        <v>2</v>
      </c>
      <c r="D250" t="s">
        <v>203</v>
      </c>
      <c r="E250" t="s">
        <v>241</v>
      </c>
      <c r="F250" t="s">
        <v>181</v>
      </c>
      <c r="G250" t="s">
        <v>1</v>
      </c>
      <c r="H250" s="78">
        <v>1</v>
      </c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8"/>
      <c r="CN250" s="78"/>
      <c r="CO250" s="78"/>
      <c r="CP250" s="78"/>
      <c r="CQ250" s="78"/>
      <c r="CR250" s="78"/>
      <c r="CS250" s="78"/>
      <c r="CT250" s="78"/>
      <c r="CU250" s="78"/>
      <c r="CV250" s="78"/>
      <c r="CW250" s="78"/>
      <c r="CX250" s="78"/>
      <c r="CY250" s="78"/>
      <c r="CZ250" s="78"/>
      <c r="DA250" s="78"/>
      <c r="DB250" s="78"/>
      <c r="DC250" s="78"/>
      <c r="DD250" s="78"/>
      <c r="DE250" s="78"/>
      <c r="DF250" s="78"/>
      <c r="DG250" s="78"/>
      <c r="DH250" s="78"/>
      <c r="DI250" s="78"/>
      <c r="DJ250" s="78"/>
      <c r="DK250" s="78"/>
      <c r="DL250" s="78"/>
      <c r="DM250" s="78"/>
      <c r="DN250" s="78"/>
      <c r="DO250" s="78"/>
      <c r="DP250" s="78"/>
      <c r="DQ250" s="78"/>
      <c r="DR250" s="78"/>
      <c r="DS250" s="78"/>
      <c r="DT250" s="78"/>
      <c r="DU250" s="78"/>
      <c r="DV250" s="78"/>
      <c r="DW250" s="78"/>
      <c r="DX250" s="78"/>
      <c r="DY250" s="78"/>
      <c r="DZ250" s="78"/>
      <c r="EA250" s="78"/>
      <c r="EB250" s="78"/>
      <c r="EC250" s="78"/>
      <c r="ED250" s="78"/>
      <c r="EE250" s="78"/>
      <c r="EF250" s="78"/>
      <c r="EG250" s="78"/>
      <c r="EH250" s="78"/>
      <c r="EI250" s="78"/>
      <c r="EJ250" s="78"/>
      <c r="EK250" s="78"/>
      <c r="EL250" s="78"/>
      <c r="EM250" s="78"/>
      <c r="EN250" s="78"/>
      <c r="EO250" s="78"/>
      <c r="EP250" s="78"/>
      <c r="EQ250" s="78"/>
      <c r="ER250" s="78"/>
      <c r="ES250" s="78"/>
      <c r="ET250" s="78"/>
      <c r="EU250" s="78"/>
      <c r="EV250" s="78"/>
      <c r="EW250" s="78"/>
      <c r="EX250" s="78"/>
      <c r="EY250" s="78"/>
      <c r="EZ250" s="78"/>
      <c r="FA250" s="78"/>
      <c r="FB250" s="78"/>
      <c r="FC250" s="78"/>
      <c r="FD250" s="78"/>
      <c r="FE250" s="78"/>
      <c r="FF250" s="78"/>
      <c r="FG250" s="78"/>
      <c r="FH250" s="78"/>
      <c r="FI250" s="78"/>
      <c r="FJ250" s="78"/>
      <c r="FK250" s="78"/>
      <c r="FL250" s="78"/>
      <c r="FM250" s="78"/>
      <c r="FN250" s="78"/>
      <c r="FO250" s="78"/>
      <c r="FP250" s="78"/>
      <c r="FQ250" s="78"/>
      <c r="FR250" s="78"/>
      <c r="FS250" s="78"/>
      <c r="FT250" s="78"/>
      <c r="FU250" s="78"/>
      <c r="FV250" s="78"/>
      <c r="FW250" s="78"/>
      <c r="FX250" s="78">
        <v>6.4393556385766715E-5</v>
      </c>
      <c r="FY250" s="78">
        <v>0</v>
      </c>
      <c r="FZ250" s="78">
        <v>0</v>
      </c>
    </row>
    <row r="251" spans="1:182" x14ac:dyDescent="0.2">
      <c r="A251" t="s">
        <v>186</v>
      </c>
      <c r="B251" t="s">
        <v>245</v>
      </c>
      <c r="C251" t="s">
        <v>2</v>
      </c>
      <c r="D251" t="s">
        <v>203</v>
      </c>
      <c r="E251" t="s">
        <v>241</v>
      </c>
      <c r="F251" t="s">
        <v>182</v>
      </c>
      <c r="G251" t="s">
        <v>1</v>
      </c>
      <c r="H251" s="78">
        <v>123</v>
      </c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8"/>
      <c r="CN251" s="78"/>
      <c r="CO251" s="78"/>
      <c r="CP251" s="78"/>
      <c r="CQ251" s="78"/>
      <c r="CR251" s="78"/>
      <c r="CS251" s="78"/>
      <c r="CT251" s="78"/>
      <c r="CU251" s="78"/>
      <c r="CV251" s="78"/>
      <c r="CW251" s="78"/>
      <c r="CX251" s="78"/>
      <c r="CY251" s="78"/>
      <c r="CZ251" s="78"/>
      <c r="DA251" s="78"/>
      <c r="DB251" s="78"/>
      <c r="DC251" s="78"/>
      <c r="DD251" s="78"/>
      <c r="DE251" s="78"/>
      <c r="DF251" s="78"/>
      <c r="DG251" s="78"/>
      <c r="DH251" s="78"/>
      <c r="DI251" s="78"/>
      <c r="DJ251" s="78"/>
      <c r="DK251" s="78"/>
      <c r="DL251" s="78"/>
      <c r="DM251" s="78"/>
      <c r="DN251" s="78"/>
      <c r="DO251" s="78"/>
      <c r="DP251" s="78"/>
      <c r="DQ251" s="78"/>
      <c r="DR251" s="78"/>
      <c r="DS251" s="78"/>
      <c r="DT251" s="78"/>
      <c r="DU251" s="78"/>
      <c r="DV251" s="78"/>
      <c r="DW251" s="78"/>
      <c r="DX251" s="78"/>
      <c r="DY251" s="78"/>
      <c r="DZ251" s="78"/>
      <c r="EA251" s="78"/>
      <c r="EB251" s="78"/>
      <c r="EC251" s="78"/>
      <c r="ED251" s="78"/>
      <c r="EE251" s="78"/>
      <c r="EF251" s="78"/>
      <c r="EG251" s="78"/>
      <c r="EH251" s="78"/>
      <c r="EI251" s="78"/>
      <c r="EJ251" s="78"/>
      <c r="EK251" s="78"/>
      <c r="EL251" s="78"/>
      <c r="EM251" s="78"/>
      <c r="EN251" s="78"/>
      <c r="EO251" s="78"/>
      <c r="EP251" s="78"/>
      <c r="EQ251" s="78"/>
      <c r="ER251" s="78"/>
      <c r="ES251" s="78"/>
      <c r="ET251" s="78"/>
      <c r="EU251" s="78"/>
      <c r="EV251" s="78"/>
      <c r="EW251" s="78"/>
      <c r="EX251" s="78"/>
      <c r="EY251" s="78"/>
      <c r="EZ251" s="78"/>
      <c r="FA251" s="78"/>
      <c r="FB251" s="78"/>
      <c r="FC251" s="78"/>
      <c r="FD251" s="78"/>
      <c r="FE251" s="78"/>
      <c r="FF251" s="78"/>
      <c r="FG251" s="78"/>
      <c r="FH251" s="78"/>
      <c r="FI251" s="78"/>
      <c r="FJ251" s="78"/>
      <c r="FK251" s="78"/>
      <c r="FL251" s="78"/>
      <c r="FM251" s="78"/>
      <c r="FN251" s="78"/>
      <c r="FO251" s="78"/>
      <c r="FP251" s="78"/>
      <c r="FQ251" s="78"/>
      <c r="FR251" s="78"/>
      <c r="FS251" s="78"/>
      <c r="FT251" s="78"/>
      <c r="FU251" s="78"/>
      <c r="FV251" s="78"/>
      <c r="FW251" s="78"/>
      <c r="FX251" s="78">
        <v>7.9204076901078224E-3</v>
      </c>
      <c r="FY251" s="78">
        <v>8</v>
      </c>
      <c r="FZ251" s="78">
        <v>0</v>
      </c>
    </row>
    <row r="252" spans="1:182" x14ac:dyDescent="0.2">
      <c r="A252" t="s">
        <v>186</v>
      </c>
      <c r="B252" t="s">
        <v>245</v>
      </c>
      <c r="C252" t="s">
        <v>2</v>
      </c>
      <c r="D252" t="s">
        <v>203</v>
      </c>
      <c r="E252" t="s">
        <v>241</v>
      </c>
      <c r="F252" t="s">
        <v>183</v>
      </c>
      <c r="G252" t="s">
        <v>1</v>
      </c>
      <c r="H252" s="78">
        <v>227</v>
      </c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8"/>
      <c r="CN252" s="78"/>
      <c r="CO252" s="78"/>
      <c r="CP252" s="78"/>
      <c r="CQ252" s="78"/>
      <c r="CR252" s="78"/>
      <c r="CS252" s="78"/>
      <c r="CT252" s="78"/>
      <c r="CU252" s="78"/>
      <c r="CV252" s="78"/>
      <c r="CW252" s="78"/>
      <c r="CX252" s="78"/>
      <c r="CY252" s="78"/>
      <c r="CZ252" s="78"/>
      <c r="DA252" s="78"/>
      <c r="DB252" s="78"/>
      <c r="DC252" s="78"/>
      <c r="DD252" s="78"/>
      <c r="DE252" s="78"/>
      <c r="DF252" s="78"/>
      <c r="DG252" s="78"/>
      <c r="DH252" s="78"/>
      <c r="DI252" s="78"/>
      <c r="DJ252" s="78"/>
      <c r="DK252" s="78"/>
      <c r="DL252" s="78"/>
      <c r="DM252" s="78"/>
      <c r="DN252" s="78"/>
      <c r="DO252" s="78"/>
      <c r="DP252" s="78"/>
      <c r="DQ252" s="78"/>
      <c r="DR252" s="78"/>
      <c r="DS252" s="78"/>
      <c r="DT252" s="78"/>
      <c r="DU252" s="78"/>
      <c r="DV252" s="78"/>
      <c r="DW252" s="78"/>
      <c r="DX252" s="78"/>
      <c r="DY252" s="78"/>
      <c r="DZ252" s="78"/>
      <c r="EA252" s="78"/>
      <c r="EB252" s="78"/>
      <c r="EC252" s="78"/>
      <c r="ED252" s="78"/>
      <c r="EE252" s="78"/>
      <c r="EF252" s="78"/>
      <c r="EG252" s="78"/>
      <c r="EH252" s="78"/>
      <c r="EI252" s="78"/>
      <c r="EJ252" s="78"/>
      <c r="EK252" s="78"/>
      <c r="EL252" s="78"/>
      <c r="EM252" s="78"/>
      <c r="EN252" s="78"/>
      <c r="EO252" s="78"/>
      <c r="EP252" s="78"/>
      <c r="EQ252" s="78"/>
      <c r="ER252" s="78"/>
      <c r="ES252" s="78"/>
      <c r="ET252" s="78"/>
      <c r="EU252" s="78"/>
      <c r="EV252" s="78"/>
      <c r="EW252" s="78"/>
      <c r="EX252" s="78"/>
      <c r="EY252" s="78"/>
      <c r="EZ252" s="78"/>
      <c r="FA252" s="78"/>
      <c r="FB252" s="78"/>
      <c r="FC252" s="78"/>
      <c r="FD252" s="78"/>
      <c r="FE252" s="78"/>
      <c r="FF252" s="78"/>
      <c r="FG252" s="78"/>
      <c r="FH252" s="78"/>
      <c r="FI252" s="78"/>
      <c r="FJ252" s="78"/>
      <c r="FK252" s="78"/>
      <c r="FL252" s="78"/>
      <c r="FM252" s="78"/>
      <c r="FN252" s="78"/>
      <c r="FO252" s="78"/>
      <c r="FP252" s="78"/>
      <c r="FQ252" s="78"/>
      <c r="FR252" s="78"/>
      <c r="FS252" s="78"/>
      <c r="FT252" s="78"/>
      <c r="FU252" s="78"/>
      <c r="FV252" s="78"/>
      <c r="FW252" s="78"/>
      <c r="FX252" s="78">
        <v>1.4298995025455952E-2</v>
      </c>
      <c r="FY252" s="78">
        <v>4</v>
      </c>
      <c r="FZ252" s="78">
        <v>0</v>
      </c>
    </row>
    <row r="253" spans="1:182" x14ac:dyDescent="0.2">
      <c r="A253" t="s">
        <v>186</v>
      </c>
      <c r="B253" t="s">
        <v>245</v>
      </c>
      <c r="C253" t="s">
        <v>2</v>
      </c>
      <c r="D253" t="s">
        <v>203</v>
      </c>
      <c r="E253" t="s">
        <v>241</v>
      </c>
      <c r="F253" t="s">
        <v>184</v>
      </c>
      <c r="G253" t="s">
        <v>1</v>
      </c>
      <c r="H253" s="78">
        <v>39</v>
      </c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78"/>
      <c r="CB253" s="78"/>
      <c r="CC253" s="78"/>
      <c r="CD253" s="78"/>
      <c r="CE253" s="78"/>
      <c r="CF253" s="78"/>
      <c r="CG253" s="78"/>
      <c r="CH253" s="78"/>
      <c r="CI253" s="78"/>
      <c r="CJ253" s="78"/>
      <c r="CK253" s="78"/>
      <c r="CL253" s="78"/>
      <c r="CM253" s="78"/>
      <c r="CN253" s="78"/>
      <c r="CO253" s="78"/>
      <c r="CP253" s="78"/>
      <c r="CQ253" s="78"/>
      <c r="CR253" s="78"/>
      <c r="CS253" s="78"/>
      <c r="CT253" s="78"/>
      <c r="CU253" s="78"/>
      <c r="CV253" s="78"/>
      <c r="CW253" s="78"/>
      <c r="CX253" s="78"/>
      <c r="CY253" s="78"/>
      <c r="CZ253" s="78"/>
      <c r="DA253" s="78"/>
      <c r="DB253" s="78"/>
      <c r="DC253" s="78"/>
      <c r="DD253" s="78"/>
      <c r="DE253" s="78"/>
      <c r="DF253" s="78"/>
      <c r="DG253" s="78"/>
      <c r="DH253" s="78"/>
      <c r="DI253" s="78"/>
      <c r="DJ253" s="78"/>
      <c r="DK253" s="78"/>
      <c r="DL253" s="78"/>
      <c r="DM253" s="78"/>
      <c r="DN253" s="78"/>
      <c r="DO253" s="78"/>
      <c r="DP253" s="78"/>
      <c r="DQ253" s="78"/>
      <c r="DR253" s="78"/>
      <c r="DS253" s="78"/>
      <c r="DT253" s="78"/>
      <c r="DU253" s="78"/>
      <c r="DV253" s="78"/>
      <c r="DW253" s="78"/>
      <c r="DX253" s="78"/>
      <c r="DY253" s="78"/>
      <c r="DZ253" s="78"/>
      <c r="EA253" s="78"/>
      <c r="EB253" s="78"/>
      <c r="EC253" s="78"/>
      <c r="ED253" s="78"/>
      <c r="EE253" s="78"/>
      <c r="EF253" s="78"/>
      <c r="EG253" s="78"/>
      <c r="EH253" s="78"/>
      <c r="EI253" s="78"/>
      <c r="EJ253" s="78"/>
      <c r="EK253" s="78"/>
      <c r="EL253" s="78"/>
      <c r="EM253" s="78"/>
      <c r="EN253" s="78"/>
      <c r="EO253" s="78"/>
      <c r="EP253" s="78"/>
      <c r="EQ253" s="78"/>
      <c r="ER253" s="78"/>
      <c r="ES253" s="78"/>
      <c r="ET253" s="78"/>
      <c r="EU253" s="78"/>
      <c r="EV253" s="78"/>
      <c r="EW253" s="78"/>
      <c r="EX253" s="78"/>
      <c r="EY253" s="78"/>
      <c r="EZ253" s="78"/>
      <c r="FA253" s="78"/>
      <c r="FB253" s="78"/>
      <c r="FC253" s="78"/>
      <c r="FD253" s="78"/>
      <c r="FE253" s="78"/>
      <c r="FF253" s="78"/>
      <c r="FG253" s="78"/>
      <c r="FH253" s="78"/>
      <c r="FI253" s="78"/>
      <c r="FJ253" s="78"/>
      <c r="FK253" s="78"/>
      <c r="FL253" s="78"/>
      <c r="FM253" s="78"/>
      <c r="FN253" s="78"/>
      <c r="FO253" s="78"/>
      <c r="FP253" s="78"/>
      <c r="FQ253" s="78"/>
      <c r="FR253" s="78"/>
      <c r="FS253" s="78"/>
      <c r="FT253" s="78"/>
      <c r="FU253" s="78"/>
      <c r="FV253" s="78"/>
      <c r="FW253" s="78"/>
      <c r="FX253" s="78">
        <v>2.3860398214310408E-3</v>
      </c>
      <c r="FY253" s="78">
        <v>0</v>
      </c>
      <c r="FZ253" s="78">
        <v>0</v>
      </c>
    </row>
    <row r="254" spans="1:182" x14ac:dyDescent="0.2">
      <c r="A254" t="s">
        <v>186</v>
      </c>
      <c r="B254" t="s">
        <v>245</v>
      </c>
      <c r="C254" t="s">
        <v>2</v>
      </c>
      <c r="D254" t="s">
        <v>203</v>
      </c>
      <c r="E254" t="s">
        <v>241</v>
      </c>
      <c r="F254" t="s">
        <v>185</v>
      </c>
      <c r="G254" t="s">
        <v>1</v>
      </c>
      <c r="H254" s="78">
        <v>13</v>
      </c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8"/>
      <c r="CN254" s="78"/>
      <c r="CO254" s="78"/>
      <c r="CP254" s="78"/>
      <c r="CQ254" s="78"/>
      <c r="CR254" s="78"/>
      <c r="CS254" s="78"/>
      <c r="CT254" s="78"/>
      <c r="CU254" s="78"/>
      <c r="CV254" s="78"/>
      <c r="CW254" s="78"/>
      <c r="CX254" s="78"/>
      <c r="CY254" s="78"/>
      <c r="CZ254" s="78"/>
      <c r="DA254" s="78"/>
      <c r="DB254" s="78"/>
      <c r="DC254" s="78"/>
      <c r="DD254" s="78"/>
      <c r="DE254" s="78"/>
      <c r="DF254" s="78"/>
      <c r="DG254" s="78"/>
      <c r="DH254" s="78"/>
      <c r="DI254" s="78"/>
      <c r="DJ254" s="78"/>
      <c r="DK254" s="78"/>
      <c r="DL254" s="78"/>
      <c r="DM254" s="78"/>
      <c r="DN254" s="78"/>
      <c r="DO254" s="78"/>
      <c r="DP254" s="78"/>
      <c r="DQ254" s="78"/>
      <c r="DR254" s="78"/>
      <c r="DS254" s="78"/>
      <c r="DT254" s="78"/>
      <c r="DU254" s="78"/>
      <c r="DV254" s="78"/>
      <c r="DW254" s="78"/>
      <c r="DX254" s="78"/>
      <c r="DY254" s="78"/>
      <c r="DZ254" s="78"/>
      <c r="EA254" s="78"/>
      <c r="EB254" s="78"/>
      <c r="EC254" s="78"/>
      <c r="ED254" s="78"/>
      <c r="EE254" s="78"/>
      <c r="EF254" s="78"/>
      <c r="EG254" s="78"/>
      <c r="EH254" s="78"/>
      <c r="EI254" s="78"/>
      <c r="EJ254" s="78"/>
      <c r="EK254" s="78"/>
      <c r="EL254" s="78"/>
      <c r="EM254" s="78"/>
      <c r="EN254" s="78"/>
      <c r="EO254" s="78"/>
      <c r="EP254" s="78"/>
      <c r="EQ254" s="78"/>
      <c r="ER254" s="78"/>
      <c r="ES254" s="78"/>
      <c r="ET254" s="78"/>
      <c r="EU254" s="78"/>
      <c r="EV254" s="78"/>
      <c r="EW254" s="78"/>
      <c r="EX254" s="78"/>
      <c r="EY254" s="78"/>
      <c r="EZ254" s="78"/>
      <c r="FA254" s="78"/>
      <c r="FB254" s="78"/>
      <c r="FC254" s="78"/>
      <c r="FD254" s="78"/>
      <c r="FE254" s="78"/>
      <c r="FF254" s="78"/>
      <c r="FG254" s="78"/>
      <c r="FH254" s="78"/>
      <c r="FI254" s="78"/>
      <c r="FJ254" s="78"/>
      <c r="FK254" s="78"/>
      <c r="FL254" s="78"/>
      <c r="FM254" s="78"/>
      <c r="FN254" s="78"/>
      <c r="FO254" s="78"/>
      <c r="FP254" s="78"/>
      <c r="FQ254" s="78"/>
      <c r="FR254" s="78"/>
      <c r="FS254" s="78"/>
      <c r="FT254" s="78"/>
      <c r="FU254" s="78"/>
      <c r="FV254" s="78"/>
      <c r="FW254" s="78"/>
      <c r="FX254" s="78">
        <v>7.1994186146184802E-4</v>
      </c>
      <c r="FY254" s="78">
        <v>1</v>
      </c>
      <c r="FZ254" s="78">
        <v>0</v>
      </c>
    </row>
    <row r="255" spans="1:182" x14ac:dyDescent="0.2">
      <c r="A255" t="s">
        <v>186</v>
      </c>
      <c r="B255" t="s">
        <v>245</v>
      </c>
      <c r="C255" t="s">
        <v>2</v>
      </c>
      <c r="D255" t="s">
        <v>203</v>
      </c>
      <c r="E255" t="s">
        <v>242</v>
      </c>
      <c r="F255" t="s">
        <v>1</v>
      </c>
      <c r="G255" t="s">
        <v>198</v>
      </c>
      <c r="H255" s="78">
        <v>2732</v>
      </c>
      <c r="I255" s="78">
        <v>2.6900947093963623</v>
      </c>
      <c r="J255" s="78">
        <v>2.2035531997680664</v>
      </c>
      <c r="K255" s="78">
        <v>2.1846349239349365</v>
      </c>
      <c r="L255" s="78">
        <v>2.0414028167724609</v>
      </c>
      <c r="M255" s="78">
        <v>2.4041097164154053</v>
      </c>
      <c r="N255" s="78">
        <v>2.4807038307189941</v>
      </c>
      <c r="O255" s="78">
        <v>2.5989429950714111</v>
      </c>
      <c r="P255" s="78">
        <v>3.1361944675445557</v>
      </c>
      <c r="Q255" s="78">
        <v>2.5315124988555908</v>
      </c>
      <c r="R255" s="78">
        <v>2.1947064399719238</v>
      </c>
      <c r="S255" s="78">
        <v>2.0772757530212402</v>
      </c>
      <c r="T255" s="78">
        <v>2.1242611408233643</v>
      </c>
      <c r="U255" s="78">
        <v>2.321791410446167</v>
      </c>
      <c r="V255" s="78">
        <v>2.0412445068359375</v>
      </c>
      <c r="W255" s="78">
        <v>2.045255184173584</v>
      </c>
      <c r="X255" s="78">
        <v>1.8965944051742554</v>
      </c>
      <c r="Y255" s="78">
        <v>2.5829331874847412</v>
      </c>
      <c r="Z255" s="78">
        <v>3.4924688339233398</v>
      </c>
      <c r="AA255" s="78">
        <v>3.7742373943328857</v>
      </c>
      <c r="AB255" s="78">
        <v>3.6956989765167236</v>
      </c>
      <c r="AC255" s="78">
        <v>3.5753555297851563</v>
      </c>
      <c r="AD255" s="78">
        <v>3.7972278594970703</v>
      </c>
      <c r="AE255" s="78">
        <v>3.6600682735443115</v>
      </c>
      <c r="AF255" s="78">
        <v>3.3330504894256592</v>
      </c>
      <c r="AG255" s="78">
        <v>-0.83144992589950562</v>
      </c>
      <c r="AH255" s="78">
        <v>-1.4767872095108032</v>
      </c>
      <c r="AI255" s="78">
        <v>-1.3114104270935059</v>
      </c>
      <c r="AJ255" s="78">
        <v>-1.0618460178375244</v>
      </c>
      <c r="AK255" s="78">
        <v>-0.67720448970794678</v>
      </c>
      <c r="AL255" s="78">
        <v>-0.54900550842285156</v>
      </c>
      <c r="AM255" s="78">
        <v>-0.24913100898265839</v>
      </c>
      <c r="AN255" s="78">
        <v>-0.14137758314609528</v>
      </c>
      <c r="AO255" s="78">
        <v>-0.14814996719360352</v>
      </c>
      <c r="AP255" s="78">
        <v>-0.23943230509757996</v>
      </c>
      <c r="AQ255" s="78">
        <v>-0.15171103179454803</v>
      </c>
      <c r="AR255" s="78">
        <v>-3.1833171844482422E-2</v>
      </c>
      <c r="AS255" s="78">
        <v>-0.20494747161865234</v>
      </c>
      <c r="AT255" s="78">
        <v>-0.41193485260009766</v>
      </c>
      <c r="AU255" s="78">
        <v>-0.48210501670837402</v>
      </c>
      <c r="AV255" s="78">
        <v>-0.21906901895999908</v>
      </c>
      <c r="AW255" s="78">
        <v>0.13584363460540771</v>
      </c>
      <c r="AX255" s="78">
        <v>0.45389124751091003</v>
      </c>
      <c r="AY255" s="78">
        <v>0.28902885317802429</v>
      </c>
      <c r="AZ255" s="78">
        <v>1.8272066488862038E-2</v>
      </c>
      <c r="BA255" s="78">
        <v>0.16770635545253754</v>
      </c>
      <c r="BB255" s="78">
        <v>0.2766583263874054</v>
      </c>
      <c r="BC255" s="78">
        <v>0.26750755310058594</v>
      </c>
      <c r="BD255" s="78">
        <v>0.15694189071655273</v>
      </c>
      <c r="BE255" s="78">
        <v>-0.62488681077957153</v>
      </c>
      <c r="BF255" s="78">
        <v>-1.2444156408309937</v>
      </c>
      <c r="BG255" s="78">
        <v>-1.0888570547103882</v>
      </c>
      <c r="BH255" s="78">
        <v>-0.85873192548751831</v>
      </c>
      <c r="BI255" s="78">
        <v>-0.50673609972000122</v>
      </c>
      <c r="BJ255" s="78">
        <v>-0.41638362407684326</v>
      </c>
      <c r="BK255" s="78">
        <v>-0.14423215389251709</v>
      </c>
      <c r="BL255" s="78">
        <v>-4.2315829545259476E-2</v>
      </c>
      <c r="BM255" s="78">
        <v>-2.8463328257203102E-2</v>
      </c>
      <c r="BN255" s="78">
        <v>-0.11837606132030487</v>
      </c>
      <c r="BO255" s="78">
        <v>-5.4976429790258408E-2</v>
      </c>
      <c r="BP255" s="78">
        <v>5.7013902813196182E-2</v>
      </c>
      <c r="BQ255" s="78">
        <v>-9.2398084700107574E-2</v>
      </c>
      <c r="BR255" s="78">
        <v>-0.3108769953250885</v>
      </c>
      <c r="BS255" s="78">
        <v>-0.36689090728759766</v>
      </c>
      <c r="BT255" s="78">
        <v>-0.12391716986894608</v>
      </c>
      <c r="BU255" s="78">
        <v>0.23966309428215027</v>
      </c>
      <c r="BV255" s="78">
        <v>0.5657770037651062</v>
      </c>
      <c r="BW255" s="78">
        <v>0.40529468655586243</v>
      </c>
      <c r="BX255" s="78">
        <v>0.13485954701900482</v>
      </c>
      <c r="BY255" s="78">
        <v>0.282755047082901</v>
      </c>
      <c r="BZ255" s="78">
        <v>0.40408554673194885</v>
      </c>
      <c r="CA255" s="78">
        <v>0.42235606908798218</v>
      </c>
      <c r="CB255" s="78">
        <v>0.33542662858963013</v>
      </c>
      <c r="CC255" s="78">
        <v>-0.48182186484336853</v>
      </c>
      <c r="CD255" s="78">
        <v>-1.0834757089614868</v>
      </c>
      <c r="CE255" s="78">
        <v>-0.93471735715866089</v>
      </c>
      <c r="CF255" s="78">
        <v>-0.71805572509765625</v>
      </c>
      <c r="CG255" s="78">
        <v>-0.38867026567459106</v>
      </c>
      <c r="CH255" s="78">
        <v>-0.32453009486198425</v>
      </c>
      <c r="CI255" s="78">
        <v>-7.1579538285732269E-2</v>
      </c>
      <c r="CJ255" s="78">
        <v>2.6294037699699402E-2</v>
      </c>
      <c r="CK255" s="78">
        <v>5.4431278258562088E-2</v>
      </c>
      <c r="CL255" s="78">
        <v>-3.4532874822616577E-2</v>
      </c>
      <c r="CM255" s="78">
        <v>1.2021658010780811E-2</v>
      </c>
      <c r="CN255" s="78">
        <v>0.11854911595582962</v>
      </c>
      <c r="CO255" s="78">
        <v>-1.4446720480918884E-2</v>
      </c>
      <c r="CP255" s="78">
        <v>-0.24088461697101593</v>
      </c>
      <c r="CQ255" s="78">
        <v>-0.28709396719932556</v>
      </c>
      <c r="CR255" s="78">
        <v>-5.8015290647745132E-2</v>
      </c>
      <c r="CS255" s="78">
        <v>0.31156814098358154</v>
      </c>
      <c r="CT255" s="78">
        <v>0.64326876401901245</v>
      </c>
      <c r="CU255" s="78">
        <v>0.48582005500793457</v>
      </c>
      <c r="CV255" s="78">
        <v>0.21560767292976379</v>
      </c>
      <c r="CW255" s="78">
        <v>0.36243742704391479</v>
      </c>
      <c r="CX255" s="78">
        <v>0.49234127998352051</v>
      </c>
      <c r="CY255" s="78">
        <v>0.52960366010665894</v>
      </c>
      <c r="CZ255" s="78">
        <v>0.45904460549354553</v>
      </c>
      <c r="DA255" s="78">
        <v>-0.33875688910484314</v>
      </c>
      <c r="DB255" s="78">
        <v>-0.92253583669662476</v>
      </c>
      <c r="DC255" s="78">
        <v>-0.78057760000228882</v>
      </c>
      <c r="DD255" s="78">
        <v>-0.57737952470779419</v>
      </c>
      <c r="DE255" s="78">
        <v>-0.27060440182685852</v>
      </c>
      <c r="DF255" s="78">
        <v>-0.23267656564712524</v>
      </c>
      <c r="DG255" s="78">
        <v>1.0730830254033208E-3</v>
      </c>
      <c r="DH255" s="78">
        <v>9.4903901219367981E-2</v>
      </c>
      <c r="DI255" s="78">
        <v>0.13732588291168213</v>
      </c>
      <c r="DJ255" s="78">
        <v>4.9310307949781418E-2</v>
      </c>
      <c r="DK255" s="78">
        <v>7.9019747674465179E-2</v>
      </c>
      <c r="DL255" s="78">
        <v>0.18008433282375336</v>
      </c>
      <c r="DM255" s="78">
        <v>6.3504643738269806E-2</v>
      </c>
      <c r="DN255" s="78">
        <v>-0.17089223861694336</v>
      </c>
      <c r="DO255" s="78">
        <v>-0.20729702711105347</v>
      </c>
      <c r="DP255" s="78">
        <v>7.8865904361009598E-3</v>
      </c>
      <c r="DQ255" s="78">
        <v>0.38347318768501282</v>
      </c>
      <c r="DR255" s="78">
        <v>0.7207605242729187</v>
      </c>
      <c r="DS255" s="78">
        <v>0.56634539365768433</v>
      </c>
      <c r="DT255" s="78">
        <v>0.29635581374168396</v>
      </c>
      <c r="DU255" s="78">
        <v>0.44211980700492859</v>
      </c>
      <c r="DV255" s="78">
        <v>0.58059698343276978</v>
      </c>
      <c r="DW255" s="78">
        <v>0.63685125112533569</v>
      </c>
      <c r="DX255" s="78">
        <v>0.58266258239746094</v>
      </c>
      <c r="DY255" s="78">
        <v>-0.13219381868839264</v>
      </c>
      <c r="DZ255" s="78">
        <v>-0.69016420841217041</v>
      </c>
      <c r="EA255" s="78">
        <v>-0.55802428722381592</v>
      </c>
      <c r="EB255" s="78">
        <v>-0.37426546216011047</v>
      </c>
      <c r="EC255" s="78">
        <v>-0.10013607144355774</v>
      </c>
      <c r="ED255" s="78">
        <v>-0.10005466639995575</v>
      </c>
      <c r="EE255" s="78">
        <v>0.10597193241119385</v>
      </c>
      <c r="EF255" s="78">
        <v>0.19396565854549408</v>
      </c>
      <c r="EG255" s="78">
        <v>0.25701251626014709</v>
      </c>
      <c r="EH255" s="78">
        <v>0.1703665554523468</v>
      </c>
      <c r="EI255" s="78">
        <v>0.17575433850288391</v>
      </c>
      <c r="EJ255" s="78">
        <v>0.26893141865730286</v>
      </c>
      <c r="EK255" s="78">
        <v>0.17605403065681458</v>
      </c>
      <c r="EL255" s="78">
        <v>-6.983436644077301E-2</v>
      </c>
      <c r="EM255" s="78">
        <v>-9.2082910239696503E-2</v>
      </c>
      <c r="EN255" s="78">
        <v>0.10303843766450882</v>
      </c>
      <c r="EO255" s="78">
        <v>0.48729264736175537</v>
      </c>
      <c r="EP255" s="78">
        <v>0.83264631032943726</v>
      </c>
      <c r="EQ255" s="78">
        <v>0.68261128664016724</v>
      </c>
      <c r="ER255" s="78">
        <v>0.4129432737827301</v>
      </c>
      <c r="ES255" s="78">
        <v>0.55716848373413086</v>
      </c>
      <c r="ET255" s="78">
        <v>0.70802426338195801</v>
      </c>
      <c r="EU255" s="78">
        <v>0.79169976711273193</v>
      </c>
      <c r="EV255" s="78">
        <v>0.76114732027053833</v>
      </c>
      <c r="EW255" s="78">
        <v>43.856483459472656</v>
      </c>
      <c r="EX255" s="78">
        <v>43.272853851318359</v>
      </c>
      <c r="EY255" s="78">
        <v>42.422985076904297</v>
      </c>
      <c r="EZ255" s="78">
        <v>41.541435241699219</v>
      </c>
      <c r="FA255" s="78">
        <v>41.289661407470703</v>
      </c>
      <c r="FB255" s="78">
        <v>40.980274200439453</v>
      </c>
      <c r="FC255" s="78">
        <v>40.377159118652344</v>
      </c>
      <c r="FD255" s="78">
        <v>40.128013610839844</v>
      </c>
      <c r="FE255" s="78">
        <v>42.005180358886719</v>
      </c>
      <c r="FF255" s="78">
        <v>47.169414520263672</v>
      </c>
      <c r="FG255" s="78">
        <v>50.738723754882813</v>
      </c>
      <c r="FH255" s="78">
        <v>53.119659423828125</v>
      </c>
      <c r="FI255" s="78">
        <v>55.567436218261719</v>
      </c>
      <c r="FJ255" s="78">
        <v>57.01165771484375</v>
      </c>
      <c r="FK255" s="78">
        <v>58.115867614746094</v>
      </c>
      <c r="FL255" s="78">
        <v>57.612678527832031</v>
      </c>
      <c r="FM255" s="78">
        <v>54.92376708984375</v>
      </c>
      <c r="FN255" s="78">
        <v>51.839393615722656</v>
      </c>
      <c r="FO255" s="78">
        <v>49.948524475097656</v>
      </c>
      <c r="FP255" s="78">
        <v>47.760334014892578</v>
      </c>
      <c r="FQ255" s="78">
        <v>45.867870330810547</v>
      </c>
      <c r="FR255" s="78">
        <v>44.751262664794922</v>
      </c>
      <c r="FS255" s="78">
        <v>43.798313140869141</v>
      </c>
      <c r="FT255" s="78">
        <v>43.273479461669922</v>
      </c>
      <c r="FU255" s="78">
        <v>7.928188145160675E-2</v>
      </c>
      <c r="FV255" s="78">
        <v>0.10799147933721542</v>
      </c>
      <c r="FW255" s="78">
        <v>0.10264770686626434</v>
      </c>
      <c r="FX255" s="78">
        <v>0.12934029102325439</v>
      </c>
      <c r="FY255" s="78">
        <v>102</v>
      </c>
      <c r="FZ255" s="78">
        <v>1</v>
      </c>
    </row>
    <row r="256" spans="1:182" x14ac:dyDescent="0.2">
      <c r="A256" t="s">
        <v>186</v>
      </c>
      <c r="B256" t="s">
        <v>245</v>
      </c>
      <c r="C256" t="s">
        <v>2</v>
      </c>
      <c r="D256" t="s">
        <v>203</v>
      </c>
      <c r="E256" t="s">
        <v>242</v>
      </c>
      <c r="F256" t="s">
        <v>1</v>
      </c>
      <c r="G256" t="s">
        <v>200</v>
      </c>
      <c r="H256" s="78">
        <v>38</v>
      </c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78"/>
      <c r="CB256" s="78"/>
      <c r="CC256" s="78"/>
      <c r="CD256" s="78"/>
      <c r="CE256" s="78"/>
      <c r="CF256" s="78"/>
      <c r="CG256" s="78"/>
      <c r="CH256" s="78"/>
      <c r="CI256" s="78"/>
      <c r="CJ256" s="78"/>
      <c r="CK256" s="78"/>
      <c r="CL256" s="78"/>
      <c r="CM256" s="78"/>
      <c r="CN256" s="78"/>
      <c r="CO256" s="78"/>
      <c r="CP256" s="78"/>
      <c r="CQ256" s="78"/>
      <c r="CR256" s="78"/>
      <c r="CS256" s="78"/>
      <c r="CT256" s="78"/>
      <c r="CU256" s="78"/>
      <c r="CV256" s="78"/>
      <c r="CW256" s="78"/>
      <c r="CX256" s="78"/>
      <c r="CY256" s="78"/>
      <c r="CZ256" s="78"/>
      <c r="DA256" s="78"/>
      <c r="DB256" s="78"/>
      <c r="DC256" s="78"/>
      <c r="DD256" s="78"/>
      <c r="DE256" s="78"/>
      <c r="DF256" s="78"/>
      <c r="DG256" s="78"/>
      <c r="DH256" s="78"/>
      <c r="DI256" s="78"/>
      <c r="DJ256" s="78"/>
      <c r="DK256" s="78"/>
      <c r="DL256" s="78"/>
      <c r="DM256" s="78"/>
      <c r="DN256" s="78"/>
      <c r="DO256" s="78"/>
      <c r="DP256" s="78"/>
      <c r="DQ256" s="78"/>
      <c r="DR256" s="78"/>
      <c r="DS256" s="78"/>
      <c r="DT256" s="78"/>
      <c r="DU256" s="78"/>
      <c r="DV256" s="78"/>
      <c r="DW256" s="78"/>
      <c r="DX256" s="78"/>
      <c r="DY256" s="78"/>
      <c r="DZ256" s="78"/>
      <c r="EA256" s="78"/>
      <c r="EB256" s="78"/>
      <c r="EC256" s="78"/>
      <c r="ED256" s="78"/>
      <c r="EE256" s="78"/>
      <c r="EF256" s="78"/>
      <c r="EG256" s="78"/>
      <c r="EH256" s="78"/>
      <c r="EI256" s="78"/>
      <c r="EJ256" s="78"/>
      <c r="EK256" s="78"/>
      <c r="EL256" s="78"/>
      <c r="EM256" s="78"/>
      <c r="EN256" s="78"/>
      <c r="EO256" s="78"/>
      <c r="EP256" s="78"/>
      <c r="EQ256" s="78"/>
      <c r="ER256" s="78"/>
      <c r="ES256" s="78"/>
      <c r="ET256" s="78"/>
      <c r="EU256" s="78"/>
      <c r="EV256" s="78"/>
      <c r="EW256" s="78"/>
      <c r="EX256" s="78"/>
      <c r="EY256" s="78"/>
      <c r="EZ256" s="78"/>
      <c r="FA256" s="78"/>
      <c r="FB256" s="78"/>
      <c r="FC256" s="78"/>
      <c r="FD256" s="78"/>
      <c r="FE256" s="78"/>
      <c r="FF256" s="78"/>
      <c r="FG256" s="78"/>
      <c r="FH256" s="78"/>
      <c r="FI256" s="78"/>
      <c r="FJ256" s="78"/>
      <c r="FK256" s="78"/>
      <c r="FL256" s="78"/>
      <c r="FM256" s="78"/>
      <c r="FN256" s="78"/>
      <c r="FO256" s="78"/>
      <c r="FP256" s="78"/>
      <c r="FQ256" s="78"/>
      <c r="FR256" s="78"/>
      <c r="FS256" s="78"/>
      <c r="FT256" s="78"/>
      <c r="FU256" s="78"/>
      <c r="FV256" s="78"/>
      <c r="FW256" s="78"/>
      <c r="FX256" s="78">
        <v>1.7705301288515329E-3</v>
      </c>
      <c r="FY256" s="78">
        <v>4</v>
      </c>
      <c r="FZ256" s="78">
        <v>0</v>
      </c>
    </row>
    <row r="257" spans="1:182" x14ac:dyDescent="0.2">
      <c r="A257" t="s">
        <v>186</v>
      </c>
      <c r="B257" t="s">
        <v>245</v>
      </c>
      <c r="C257" t="s">
        <v>2</v>
      </c>
      <c r="D257" t="s">
        <v>203</v>
      </c>
      <c r="E257" t="s">
        <v>242</v>
      </c>
      <c r="F257" t="s">
        <v>1</v>
      </c>
      <c r="G257" t="s">
        <v>1</v>
      </c>
      <c r="H257" s="78">
        <v>2770</v>
      </c>
      <c r="I257" s="78">
        <v>2.7269330024719238</v>
      </c>
      <c r="J257" s="78">
        <v>2.2405626773834229</v>
      </c>
      <c r="K257" s="78">
        <v>2.2082936763763428</v>
      </c>
      <c r="L257" s="78">
        <v>2.0688002109527588</v>
      </c>
      <c r="M257" s="78">
        <v>2.4397637844085693</v>
      </c>
      <c r="N257" s="78">
        <v>2.517589807510376</v>
      </c>
      <c r="O257" s="78">
        <v>2.6369423866271973</v>
      </c>
      <c r="P257" s="78">
        <v>3.1480352878570557</v>
      </c>
      <c r="Q257" s="78">
        <v>2.5403096675872803</v>
      </c>
      <c r="R257" s="78">
        <v>2.2058460712432861</v>
      </c>
      <c r="S257" s="78">
        <v>2.0858380794525146</v>
      </c>
      <c r="T257" s="78">
        <v>2.1337001323699951</v>
      </c>
      <c r="U257" s="78">
        <v>2.3304553031921387</v>
      </c>
      <c r="V257" s="78">
        <v>2.0464391708374023</v>
      </c>
      <c r="W257" s="78">
        <v>2.0495321750640869</v>
      </c>
      <c r="X257" s="78">
        <v>1.9037874937057495</v>
      </c>
      <c r="Y257" s="78">
        <v>2.6024370193481445</v>
      </c>
      <c r="Z257" s="78">
        <v>3.5183312892913818</v>
      </c>
      <c r="AA257" s="78">
        <v>3.8128597736358643</v>
      </c>
      <c r="AB257" s="78">
        <v>3.7272379398345947</v>
      </c>
      <c r="AC257" s="78">
        <v>3.5998568534851074</v>
      </c>
      <c r="AD257" s="78">
        <v>3.8458809852600098</v>
      </c>
      <c r="AE257" s="78">
        <v>3.7040047645568848</v>
      </c>
      <c r="AF257" s="78">
        <v>3.3756153583526611</v>
      </c>
      <c r="AG257" s="78">
        <v>-0.8381844162940979</v>
      </c>
      <c r="AH257" s="78">
        <v>-1.4918943643569946</v>
      </c>
      <c r="AI257" s="78">
        <v>-1.3244469165802002</v>
      </c>
      <c r="AJ257" s="78">
        <v>-1.0718657970428467</v>
      </c>
      <c r="AK257" s="78">
        <v>-0.68263757228851318</v>
      </c>
      <c r="AL257" s="78">
        <v>-0.55354052782058716</v>
      </c>
      <c r="AM257" s="78">
        <v>-0.25014325976371765</v>
      </c>
      <c r="AN257" s="78">
        <v>-0.14102755486965179</v>
      </c>
      <c r="AO257" s="78">
        <v>-0.14741185307502747</v>
      </c>
      <c r="AP257" s="78">
        <v>-0.23993182182312012</v>
      </c>
      <c r="AQ257" s="78">
        <v>-0.15155915915966034</v>
      </c>
      <c r="AR257" s="78">
        <v>-3.0198335647583008E-2</v>
      </c>
      <c r="AS257" s="78">
        <v>-0.20516626536846161</v>
      </c>
      <c r="AT257" s="78">
        <v>-0.41530141234397888</v>
      </c>
      <c r="AU257" s="78">
        <v>-0.48611652851104736</v>
      </c>
      <c r="AV257" s="78">
        <v>-0.21989105641841888</v>
      </c>
      <c r="AW257" s="78">
        <v>0.14016084372997284</v>
      </c>
      <c r="AX257" s="78">
        <v>0.46282088756561279</v>
      </c>
      <c r="AY257" s="78">
        <v>0.29576778411865234</v>
      </c>
      <c r="AZ257" s="78">
        <v>2.125251293182373E-2</v>
      </c>
      <c r="BA257" s="78">
        <v>0.17272931337356567</v>
      </c>
      <c r="BB257" s="78">
        <v>0.28348615765571594</v>
      </c>
      <c r="BC257" s="78">
        <v>0.27484941482543945</v>
      </c>
      <c r="BD257" s="78">
        <v>0.16329853236675262</v>
      </c>
      <c r="BE257" s="78">
        <v>-0.63160198926925659</v>
      </c>
      <c r="BF257" s="78">
        <v>-1.2595009803771973</v>
      </c>
      <c r="BG257" s="78">
        <v>-1.1018728017807007</v>
      </c>
      <c r="BH257" s="78">
        <v>-0.86873269081115723</v>
      </c>
      <c r="BI257" s="78">
        <v>-0.5121532678604126</v>
      </c>
      <c r="BJ257" s="78">
        <v>-0.4209061861038208</v>
      </c>
      <c r="BK257" s="78">
        <v>-0.14523458480834961</v>
      </c>
      <c r="BL257" s="78">
        <v>-4.1956529021263123E-2</v>
      </c>
      <c r="BM257" s="78">
        <v>-2.7713997289538383E-2</v>
      </c>
      <c r="BN257" s="78">
        <v>-0.11886423826217651</v>
      </c>
      <c r="BO257" s="78">
        <v>-5.4815493524074554E-2</v>
      </c>
      <c r="BP257" s="78">
        <v>5.865706130862236E-2</v>
      </c>
      <c r="BQ257" s="78">
        <v>-9.2606328427791595E-2</v>
      </c>
      <c r="BR257" s="78">
        <v>-0.31423404812812805</v>
      </c>
      <c r="BS257" s="78">
        <v>-0.37089163064956665</v>
      </c>
      <c r="BT257" s="78">
        <v>-0.12473028898239136</v>
      </c>
      <c r="BU257" s="78">
        <v>0.24399003386497498</v>
      </c>
      <c r="BV257" s="78">
        <v>0.57471710443496704</v>
      </c>
      <c r="BW257" s="78">
        <v>0.41204452514648438</v>
      </c>
      <c r="BX257" s="78">
        <v>0.13785091042518616</v>
      </c>
      <c r="BY257" s="78">
        <v>0.28778880834579468</v>
      </c>
      <c r="BZ257" s="78">
        <v>0.41092535853385925</v>
      </c>
      <c r="CA257" s="78">
        <v>0.4297124445438385</v>
      </c>
      <c r="CB257" s="78">
        <v>0.34179997444152832</v>
      </c>
      <c r="CC257" s="78">
        <v>-0.48852363228797913</v>
      </c>
      <c r="CD257" s="78">
        <v>-1.098546028137207</v>
      </c>
      <c r="CE257" s="78">
        <v>-0.94771856069564819</v>
      </c>
      <c r="CF257" s="78">
        <v>-0.7280433177947998</v>
      </c>
      <c r="CG257" s="78">
        <v>-0.39407634735107422</v>
      </c>
      <c r="CH257" s="78">
        <v>-0.32904404401779175</v>
      </c>
      <c r="CI257" s="78">
        <v>-7.2575151920318604E-2</v>
      </c>
      <c r="CJ257" s="78">
        <v>2.6659766212105751E-2</v>
      </c>
      <c r="CK257" s="78">
        <v>5.51883764564991E-2</v>
      </c>
      <c r="CL257" s="78">
        <v>-3.5013198852539063E-2</v>
      </c>
      <c r="CM257" s="78">
        <v>1.2188869528472424E-2</v>
      </c>
      <c r="CN257" s="78">
        <v>0.12019804120063782</v>
      </c>
      <c r="CO257" s="78">
        <v>-1.464766263961792E-2</v>
      </c>
      <c r="CP257" s="78">
        <v>-0.24423512816429138</v>
      </c>
      <c r="CQ257" s="78">
        <v>-0.29108721017837524</v>
      </c>
      <c r="CR257" s="78">
        <v>-5.8822236955165863E-2</v>
      </c>
      <c r="CS257" s="78">
        <v>0.31590181589126587</v>
      </c>
      <c r="CT257" s="78">
        <v>0.65221613645553589</v>
      </c>
      <c r="CU257" s="78">
        <v>0.49257743358612061</v>
      </c>
      <c r="CV257" s="78">
        <v>0.2186066061258316</v>
      </c>
      <c r="CW257" s="78">
        <v>0.3674786388874054</v>
      </c>
      <c r="CX257" s="78">
        <v>0.4991893470287323</v>
      </c>
      <c r="CY257" s="78">
        <v>0.53697007894515991</v>
      </c>
      <c r="CZ257" s="78">
        <v>0.46542954444885254</v>
      </c>
      <c r="DA257" s="78">
        <v>-0.34544527530670166</v>
      </c>
      <c r="DB257" s="78">
        <v>-0.9375910758972168</v>
      </c>
      <c r="DC257" s="78">
        <v>-0.79356437921524048</v>
      </c>
      <c r="DD257" s="78">
        <v>-0.58735394477844238</v>
      </c>
      <c r="DE257" s="78">
        <v>-0.27599942684173584</v>
      </c>
      <c r="DF257" s="78">
        <v>-0.23718191683292389</v>
      </c>
      <c r="DG257" s="78">
        <v>8.4276187408249825E-5</v>
      </c>
      <c r="DH257" s="78">
        <v>9.5276057720184326E-2</v>
      </c>
      <c r="DI257" s="78">
        <v>0.13809074461460114</v>
      </c>
      <c r="DJ257" s="78">
        <v>4.8837840557098389E-2</v>
      </c>
      <c r="DK257" s="78">
        <v>7.9193234443664551E-2</v>
      </c>
      <c r="DL257" s="78">
        <v>0.18173901736736298</v>
      </c>
      <c r="DM257" s="78">
        <v>6.3311003148555756E-2</v>
      </c>
      <c r="DN257" s="78">
        <v>-0.17423619329929352</v>
      </c>
      <c r="DO257" s="78">
        <v>-0.21128278970718384</v>
      </c>
      <c r="DP257" s="78">
        <v>7.0858187973499298E-3</v>
      </c>
      <c r="DQ257" s="78">
        <v>0.38781359791755676</v>
      </c>
      <c r="DR257" s="78">
        <v>0.72971516847610474</v>
      </c>
      <c r="DS257" s="78">
        <v>0.57311034202575684</v>
      </c>
      <c r="DT257" s="78">
        <v>0.29936230182647705</v>
      </c>
      <c r="DU257" s="78">
        <v>0.44716846942901611</v>
      </c>
      <c r="DV257" s="78">
        <v>0.58745336532592773</v>
      </c>
      <c r="DW257" s="78">
        <v>0.64422774314880371</v>
      </c>
      <c r="DX257" s="78">
        <v>0.58905911445617676</v>
      </c>
      <c r="DY257" s="78">
        <v>-0.13886283338069916</v>
      </c>
      <c r="DZ257" s="78">
        <v>-0.70519769191741943</v>
      </c>
      <c r="EA257" s="78">
        <v>-0.57099020481109619</v>
      </c>
      <c r="EB257" s="78">
        <v>-0.38422083854675293</v>
      </c>
      <c r="EC257" s="78">
        <v>-0.10551512241363525</v>
      </c>
      <c r="ED257" s="78">
        <v>-0.10454758256673813</v>
      </c>
      <c r="EE257" s="78">
        <v>0.10499294847249985</v>
      </c>
      <c r="EF257" s="78">
        <v>0.194347083568573</v>
      </c>
      <c r="EG257" s="78">
        <v>0.25778859853744507</v>
      </c>
      <c r="EH257" s="78">
        <v>0.16990542411804199</v>
      </c>
      <c r="EI257" s="78">
        <v>0.17593689262866974</v>
      </c>
      <c r="EJ257" s="78">
        <v>0.27059441804885864</v>
      </c>
      <c r="EK257" s="78">
        <v>0.17587094008922577</v>
      </c>
      <c r="EL257" s="78">
        <v>-7.3168851435184479E-2</v>
      </c>
      <c r="EM257" s="78">
        <v>-9.6057884395122528E-2</v>
      </c>
      <c r="EN257" s="78">
        <v>0.10224658250808716</v>
      </c>
      <c r="EO257" s="78">
        <v>0.49164280295372009</v>
      </c>
      <c r="EP257" s="78">
        <v>0.84161138534545898</v>
      </c>
      <c r="EQ257" s="78">
        <v>0.68938708305358887</v>
      </c>
      <c r="ER257" s="78">
        <v>0.41596069931983948</v>
      </c>
      <c r="ES257" s="78">
        <v>0.56222796440124512</v>
      </c>
      <c r="ET257" s="78">
        <v>0.71489250659942627</v>
      </c>
      <c r="EU257" s="78">
        <v>0.79909074306488037</v>
      </c>
      <c r="EV257" s="78">
        <v>0.76756054162979126</v>
      </c>
      <c r="EW257" s="78">
        <v>43.844696044921875</v>
      </c>
      <c r="EX257" s="78">
        <v>43.259616851806641</v>
      </c>
      <c r="EY257" s="78">
        <v>42.391750335693359</v>
      </c>
      <c r="EZ257" s="78">
        <v>41.508575439453125</v>
      </c>
      <c r="FA257" s="78">
        <v>41.252040863037109</v>
      </c>
      <c r="FB257" s="78">
        <v>40.935462951660156</v>
      </c>
      <c r="FC257" s="78">
        <v>40.367183685302734</v>
      </c>
      <c r="FD257" s="78">
        <v>40.131572723388672</v>
      </c>
      <c r="FE257" s="78">
        <v>42.00469970703125</v>
      </c>
      <c r="FF257" s="78">
        <v>47.1619873046875</v>
      </c>
      <c r="FG257" s="78">
        <v>50.740203857421875</v>
      </c>
      <c r="FH257" s="78">
        <v>53.130180358886719</v>
      </c>
      <c r="FI257" s="78">
        <v>55.578384399414063</v>
      </c>
      <c r="FJ257" s="78">
        <v>57.019821166992188</v>
      </c>
      <c r="FK257" s="78">
        <v>58.120529174804688</v>
      </c>
      <c r="FL257" s="78">
        <v>57.621547698974609</v>
      </c>
      <c r="FM257" s="78">
        <v>54.933540344238281</v>
      </c>
      <c r="FN257" s="78">
        <v>51.849845886230469</v>
      </c>
      <c r="FO257" s="78">
        <v>49.981899261474609</v>
      </c>
      <c r="FP257" s="78">
        <v>47.776969909667969</v>
      </c>
      <c r="FQ257" s="78">
        <v>45.868461608886719</v>
      </c>
      <c r="FR257" s="78">
        <v>44.704139709472656</v>
      </c>
      <c r="FS257" s="78">
        <v>43.764076232910156</v>
      </c>
      <c r="FT257" s="78">
        <v>43.277320861816406</v>
      </c>
      <c r="FU257" s="78">
        <v>7.9289309680461884E-2</v>
      </c>
      <c r="FV257" s="78">
        <v>0.10800158977508545</v>
      </c>
      <c r="FW257" s="78">
        <v>0.10265731811523438</v>
      </c>
      <c r="FX257" s="78">
        <v>0.12935240566730499</v>
      </c>
      <c r="FY257" s="78">
        <v>106</v>
      </c>
      <c r="FZ257" s="78">
        <v>1</v>
      </c>
    </row>
    <row r="258" spans="1:182" x14ac:dyDescent="0.2">
      <c r="A258" t="s">
        <v>186</v>
      </c>
      <c r="B258" t="s">
        <v>245</v>
      </c>
      <c r="C258" t="s">
        <v>2</v>
      </c>
      <c r="D258" t="s">
        <v>203</v>
      </c>
      <c r="E258" t="s">
        <v>242</v>
      </c>
      <c r="F258" t="s">
        <v>178</v>
      </c>
      <c r="G258" t="s">
        <v>1</v>
      </c>
      <c r="H258" s="78">
        <v>1986</v>
      </c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78"/>
      <c r="CB258" s="78"/>
      <c r="CC258" s="78"/>
      <c r="CD258" s="78"/>
      <c r="CE258" s="78"/>
      <c r="CF258" s="78"/>
      <c r="CG258" s="78"/>
      <c r="CH258" s="78"/>
      <c r="CI258" s="78"/>
      <c r="CJ258" s="78"/>
      <c r="CK258" s="78"/>
      <c r="CL258" s="78"/>
      <c r="CM258" s="78"/>
      <c r="CN258" s="78"/>
      <c r="CO258" s="78"/>
      <c r="CP258" s="78"/>
      <c r="CQ258" s="78"/>
      <c r="CR258" s="78"/>
      <c r="CS258" s="78"/>
      <c r="CT258" s="78"/>
      <c r="CU258" s="78"/>
      <c r="CV258" s="78"/>
      <c r="CW258" s="78"/>
      <c r="CX258" s="78"/>
      <c r="CY258" s="78"/>
      <c r="CZ258" s="78"/>
      <c r="DA258" s="78"/>
      <c r="DB258" s="78"/>
      <c r="DC258" s="78"/>
      <c r="DD258" s="78"/>
      <c r="DE258" s="78"/>
      <c r="DF258" s="78"/>
      <c r="DG258" s="78"/>
      <c r="DH258" s="78"/>
      <c r="DI258" s="78"/>
      <c r="DJ258" s="78"/>
      <c r="DK258" s="78"/>
      <c r="DL258" s="78"/>
      <c r="DM258" s="78"/>
      <c r="DN258" s="78"/>
      <c r="DO258" s="78"/>
      <c r="DP258" s="78"/>
      <c r="DQ258" s="78"/>
      <c r="DR258" s="78"/>
      <c r="DS258" s="78"/>
      <c r="DT258" s="78"/>
      <c r="DU258" s="78"/>
      <c r="DV258" s="78"/>
      <c r="DW258" s="78"/>
      <c r="DX258" s="78"/>
      <c r="DY258" s="78"/>
      <c r="DZ258" s="78"/>
      <c r="EA258" s="78"/>
      <c r="EB258" s="78"/>
      <c r="EC258" s="78"/>
      <c r="ED258" s="78"/>
      <c r="EE258" s="78"/>
      <c r="EF258" s="78"/>
      <c r="EG258" s="78"/>
      <c r="EH258" s="78"/>
      <c r="EI258" s="78"/>
      <c r="EJ258" s="78"/>
      <c r="EK258" s="78"/>
      <c r="EL258" s="78"/>
      <c r="EM258" s="78"/>
      <c r="EN258" s="78"/>
      <c r="EO258" s="78"/>
      <c r="EP258" s="78"/>
      <c r="EQ258" s="78"/>
      <c r="ER258" s="78"/>
      <c r="ES258" s="78"/>
      <c r="ET258" s="78"/>
      <c r="EU258" s="78"/>
      <c r="EV258" s="78"/>
      <c r="EW258" s="78"/>
      <c r="EX258" s="78"/>
      <c r="EY258" s="78"/>
      <c r="EZ258" s="78"/>
      <c r="FA258" s="78"/>
      <c r="FB258" s="78"/>
      <c r="FC258" s="78"/>
      <c r="FD258" s="78"/>
      <c r="FE258" s="78"/>
      <c r="FF258" s="78"/>
      <c r="FG258" s="78"/>
      <c r="FH258" s="78"/>
      <c r="FI258" s="78"/>
      <c r="FJ258" s="78"/>
      <c r="FK258" s="78"/>
      <c r="FL258" s="78"/>
      <c r="FM258" s="78"/>
      <c r="FN258" s="78"/>
      <c r="FO258" s="78"/>
      <c r="FP258" s="78"/>
      <c r="FQ258" s="78"/>
      <c r="FR258" s="78"/>
      <c r="FS258" s="78"/>
      <c r="FT258" s="78"/>
      <c r="FU258" s="78"/>
      <c r="FV258" s="78"/>
      <c r="FW258" s="78"/>
      <c r="FX258" s="78">
        <v>0.1261589527130127</v>
      </c>
      <c r="FY258" s="78">
        <v>85</v>
      </c>
      <c r="FZ258" s="78">
        <v>0</v>
      </c>
    </row>
    <row r="259" spans="1:182" x14ac:dyDescent="0.2">
      <c r="A259" t="s">
        <v>186</v>
      </c>
      <c r="B259" t="s">
        <v>245</v>
      </c>
      <c r="C259" t="s">
        <v>2</v>
      </c>
      <c r="D259" t="s">
        <v>203</v>
      </c>
      <c r="E259" t="s">
        <v>242</v>
      </c>
      <c r="F259" t="s">
        <v>179</v>
      </c>
      <c r="G259" t="s">
        <v>1</v>
      </c>
      <c r="H259" s="78">
        <v>52</v>
      </c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78"/>
      <c r="CB259" s="78"/>
      <c r="CC259" s="78"/>
      <c r="CD259" s="78"/>
      <c r="CE259" s="78"/>
      <c r="CF259" s="78"/>
      <c r="CG259" s="78"/>
      <c r="CH259" s="78"/>
      <c r="CI259" s="78"/>
      <c r="CJ259" s="78"/>
      <c r="CK259" s="78"/>
      <c r="CL259" s="78"/>
      <c r="CM259" s="78"/>
      <c r="CN259" s="78"/>
      <c r="CO259" s="78"/>
      <c r="CP259" s="78"/>
      <c r="CQ259" s="78"/>
      <c r="CR259" s="78"/>
      <c r="CS259" s="78"/>
      <c r="CT259" s="78"/>
      <c r="CU259" s="78"/>
      <c r="CV259" s="78"/>
      <c r="CW259" s="78"/>
      <c r="CX259" s="78"/>
      <c r="CY259" s="78"/>
      <c r="CZ259" s="78"/>
      <c r="DA259" s="78"/>
      <c r="DB259" s="78"/>
      <c r="DC259" s="78"/>
      <c r="DD259" s="78"/>
      <c r="DE259" s="78"/>
      <c r="DF259" s="78"/>
      <c r="DG259" s="78"/>
      <c r="DH259" s="78"/>
      <c r="DI259" s="78"/>
      <c r="DJ259" s="78"/>
      <c r="DK259" s="78"/>
      <c r="DL259" s="78"/>
      <c r="DM259" s="78"/>
      <c r="DN259" s="78"/>
      <c r="DO259" s="78"/>
      <c r="DP259" s="78"/>
      <c r="DQ259" s="78"/>
      <c r="DR259" s="78"/>
      <c r="DS259" s="78"/>
      <c r="DT259" s="78"/>
      <c r="DU259" s="78"/>
      <c r="DV259" s="78"/>
      <c r="DW259" s="78"/>
      <c r="DX259" s="78"/>
      <c r="DY259" s="78"/>
      <c r="DZ259" s="78"/>
      <c r="EA259" s="78"/>
      <c r="EB259" s="78"/>
      <c r="EC259" s="78"/>
      <c r="ED259" s="78"/>
      <c r="EE259" s="78"/>
      <c r="EF259" s="78"/>
      <c r="EG259" s="78"/>
      <c r="EH259" s="78"/>
      <c r="EI259" s="78"/>
      <c r="EJ259" s="78"/>
      <c r="EK259" s="78"/>
      <c r="EL259" s="78"/>
      <c r="EM259" s="78"/>
      <c r="EN259" s="78"/>
      <c r="EO259" s="78"/>
      <c r="EP259" s="78"/>
      <c r="EQ259" s="78"/>
      <c r="ER259" s="78"/>
      <c r="ES259" s="78"/>
      <c r="ET259" s="78"/>
      <c r="EU259" s="78"/>
      <c r="EV259" s="78"/>
      <c r="EW259" s="78"/>
      <c r="EX259" s="78"/>
      <c r="EY259" s="78"/>
      <c r="EZ259" s="78"/>
      <c r="FA259" s="78"/>
      <c r="FB259" s="78"/>
      <c r="FC259" s="78"/>
      <c r="FD259" s="78"/>
      <c r="FE259" s="78"/>
      <c r="FF259" s="78"/>
      <c r="FG259" s="78"/>
      <c r="FH259" s="78"/>
      <c r="FI259" s="78"/>
      <c r="FJ259" s="78"/>
      <c r="FK259" s="78"/>
      <c r="FL259" s="78"/>
      <c r="FM259" s="78"/>
      <c r="FN259" s="78"/>
      <c r="FO259" s="78"/>
      <c r="FP259" s="78"/>
      <c r="FQ259" s="78"/>
      <c r="FR259" s="78"/>
      <c r="FS259" s="78"/>
      <c r="FT259" s="78"/>
      <c r="FU259" s="78"/>
      <c r="FV259" s="78"/>
      <c r="FW259" s="78"/>
      <c r="FX259" s="78">
        <v>3.2222527079284191E-3</v>
      </c>
      <c r="FY259" s="78">
        <v>2</v>
      </c>
      <c r="FZ259" s="78">
        <v>0</v>
      </c>
    </row>
    <row r="260" spans="1:182" x14ac:dyDescent="0.2">
      <c r="A260" t="s">
        <v>186</v>
      </c>
      <c r="B260" t="s">
        <v>245</v>
      </c>
      <c r="C260" t="s">
        <v>2</v>
      </c>
      <c r="D260" t="s">
        <v>203</v>
      </c>
      <c r="E260" t="s">
        <v>242</v>
      </c>
      <c r="F260" t="s">
        <v>180</v>
      </c>
      <c r="G260" t="s">
        <v>1</v>
      </c>
      <c r="H260" s="78">
        <v>27</v>
      </c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8"/>
      <c r="CN260" s="78"/>
      <c r="CO260" s="78"/>
      <c r="CP260" s="78"/>
      <c r="CQ260" s="78"/>
      <c r="CR260" s="78"/>
      <c r="CS260" s="78"/>
      <c r="CT260" s="78"/>
      <c r="CU260" s="78"/>
      <c r="CV260" s="78"/>
      <c r="CW260" s="78"/>
      <c r="CX260" s="78"/>
      <c r="CY260" s="78"/>
      <c r="CZ260" s="78"/>
      <c r="DA260" s="78"/>
      <c r="DB260" s="78"/>
      <c r="DC260" s="78"/>
      <c r="DD260" s="78"/>
      <c r="DE260" s="78"/>
      <c r="DF260" s="78"/>
      <c r="DG260" s="78"/>
      <c r="DH260" s="78"/>
      <c r="DI260" s="78"/>
      <c r="DJ260" s="78"/>
      <c r="DK260" s="78"/>
      <c r="DL260" s="78"/>
      <c r="DM260" s="78"/>
      <c r="DN260" s="78"/>
      <c r="DO260" s="78"/>
      <c r="DP260" s="78"/>
      <c r="DQ260" s="78"/>
      <c r="DR260" s="78"/>
      <c r="DS260" s="78"/>
      <c r="DT260" s="78"/>
      <c r="DU260" s="78"/>
      <c r="DV260" s="78"/>
      <c r="DW260" s="78"/>
      <c r="DX260" s="78"/>
      <c r="DY260" s="78"/>
      <c r="DZ260" s="78"/>
      <c r="EA260" s="78"/>
      <c r="EB260" s="78"/>
      <c r="EC260" s="78"/>
      <c r="ED260" s="78"/>
      <c r="EE260" s="78"/>
      <c r="EF260" s="78"/>
      <c r="EG260" s="78"/>
      <c r="EH260" s="78"/>
      <c r="EI260" s="78"/>
      <c r="EJ260" s="78"/>
      <c r="EK260" s="78"/>
      <c r="EL260" s="78"/>
      <c r="EM260" s="78"/>
      <c r="EN260" s="78"/>
      <c r="EO260" s="78"/>
      <c r="EP260" s="78"/>
      <c r="EQ260" s="78"/>
      <c r="ER260" s="78"/>
      <c r="ES260" s="78"/>
      <c r="ET260" s="78"/>
      <c r="EU260" s="78"/>
      <c r="EV260" s="78"/>
      <c r="EW260" s="78"/>
      <c r="EX260" s="78"/>
      <c r="EY260" s="78"/>
      <c r="EZ260" s="78"/>
      <c r="FA260" s="78"/>
      <c r="FB260" s="78"/>
      <c r="FC260" s="78"/>
      <c r="FD260" s="78"/>
      <c r="FE260" s="78"/>
      <c r="FF260" s="78"/>
      <c r="FG260" s="78"/>
      <c r="FH260" s="78"/>
      <c r="FI260" s="78"/>
      <c r="FJ260" s="78"/>
      <c r="FK260" s="78"/>
      <c r="FL260" s="78"/>
      <c r="FM260" s="78"/>
      <c r="FN260" s="78"/>
      <c r="FO260" s="78"/>
      <c r="FP260" s="78"/>
      <c r="FQ260" s="78"/>
      <c r="FR260" s="78"/>
      <c r="FS260" s="78"/>
      <c r="FT260" s="78"/>
      <c r="FU260" s="78"/>
      <c r="FV260" s="78"/>
      <c r="FW260" s="78"/>
      <c r="FX260" s="78">
        <v>1.6149821458384395E-3</v>
      </c>
      <c r="FY260" s="78">
        <v>0</v>
      </c>
      <c r="FZ260" s="78">
        <v>0</v>
      </c>
    </row>
    <row r="261" spans="1:182" x14ac:dyDescent="0.2">
      <c r="A261" t="s">
        <v>186</v>
      </c>
      <c r="B261" t="s">
        <v>245</v>
      </c>
      <c r="C261" t="s">
        <v>2</v>
      </c>
      <c r="D261" t="s">
        <v>203</v>
      </c>
      <c r="E261" t="s">
        <v>242</v>
      </c>
      <c r="F261" t="s">
        <v>181</v>
      </c>
      <c r="G261" t="s">
        <v>1</v>
      </c>
      <c r="H261" s="78">
        <v>4</v>
      </c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8"/>
      <c r="CN261" s="78"/>
      <c r="CO261" s="78"/>
      <c r="CP261" s="78"/>
      <c r="CQ261" s="78"/>
      <c r="CR261" s="78"/>
      <c r="CS261" s="78"/>
      <c r="CT261" s="78"/>
      <c r="CU261" s="78"/>
      <c r="CV261" s="78"/>
      <c r="CW261" s="78"/>
      <c r="CX261" s="78"/>
      <c r="CY261" s="78"/>
      <c r="CZ261" s="78"/>
      <c r="DA261" s="78"/>
      <c r="DB261" s="78"/>
      <c r="DC261" s="78"/>
      <c r="DD261" s="78"/>
      <c r="DE261" s="78"/>
      <c r="DF261" s="78"/>
      <c r="DG261" s="78"/>
      <c r="DH261" s="78"/>
      <c r="DI261" s="78"/>
      <c r="DJ261" s="78"/>
      <c r="DK261" s="78"/>
      <c r="DL261" s="78"/>
      <c r="DM261" s="78"/>
      <c r="DN261" s="78"/>
      <c r="DO261" s="78"/>
      <c r="DP261" s="78"/>
      <c r="DQ261" s="78"/>
      <c r="DR261" s="78"/>
      <c r="DS261" s="78"/>
      <c r="DT261" s="78"/>
      <c r="DU261" s="78"/>
      <c r="DV261" s="78"/>
      <c r="DW261" s="78"/>
      <c r="DX261" s="78"/>
      <c r="DY261" s="78"/>
      <c r="DZ261" s="78"/>
      <c r="EA261" s="78"/>
      <c r="EB261" s="78"/>
      <c r="EC261" s="78"/>
      <c r="ED261" s="78"/>
      <c r="EE261" s="78"/>
      <c r="EF261" s="78"/>
      <c r="EG261" s="78"/>
      <c r="EH261" s="78"/>
      <c r="EI261" s="78"/>
      <c r="EJ261" s="78"/>
      <c r="EK261" s="78"/>
      <c r="EL261" s="78"/>
      <c r="EM261" s="78"/>
      <c r="EN261" s="78"/>
      <c r="EO261" s="78"/>
      <c r="EP261" s="78"/>
      <c r="EQ261" s="78"/>
      <c r="ER261" s="78"/>
      <c r="ES261" s="78"/>
      <c r="ET261" s="78"/>
      <c r="EU261" s="78"/>
      <c r="EV261" s="78"/>
      <c r="EW261" s="78"/>
      <c r="EX261" s="78"/>
      <c r="EY261" s="78"/>
      <c r="EZ261" s="78"/>
      <c r="FA261" s="78"/>
      <c r="FB261" s="78"/>
      <c r="FC261" s="78"/>
      <c r="FD261" s="78"/>
      <c r="FE261" s="78"/>
      <c r="FF261" s="78"/>
      <c r="FG261" s="78"/>
      <c r="FH261" s="78"/>
      <c r="FI261" s="78"/>
      <c r="FJ261" s="78"/>
      <c r="FK261" s="78"/>
      <c r="FL261" s="78"/>
      <c r="FM261" s="78"/>
      <c r="FN261" s="78"/>
      <c r="FO261" s="78"/>
      <c r="FP261" s="78"/>
      <c r="FQ261" s="78"/>
      <c r="FR261" s="78"/>
      <c r="FS261" s="78"/>
      <c r="FT261" s="78"/>
      <c r="FU261" s="78"/>
      <c r="FV261" s="78"/>
      <c r="FW261" s="78"/>
      <c r="FX261" s="78">
        <v>2.5757422554306686E-4</v>
      </c>
      <c r="FY261" s="78">
        <v>0</v>
      </c>
      <c r="FZ261" s="78">
        <v>0</v>
      </c>
    </row>
    <row r="262" spans="1:182" x14ac:dyDescent="0.2">
      <c r="A262" t="s">
        <v>186</v>
      </c>
      <c r="B262" t="s">
        <v>245</v>
      </c>
      <c r="C262" t="s">
        <v>2</v>
      </c>
      <c r="D262" t="s">
        <v>203</v>
      </c>
      <c r="E262" t="s">
        <v>242</v>
      </c>
      <c r="F262" t="s">
        <v>182</v>
      </c>
      <c r="G262" t="s">
        <v>1</v>
      </c>
      <c r="H262" s="78">
        <v>232</v>
      </c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8"/>
      <c r="CN262" s="78"/>
      <c r="CO262" s="78"/>
      <c r="CP262" s="78"/>
      <c r="CQ262" s="78"/>
      <c r="CR262" s="78"/>
      <c r="CS262" s="78"/>
      <c r="CT262" s="78"/>
      <c r="CU262" s="78"/>
      <c r="CV262" s="78"/>
      <c r="CW262" s="78"/>
      <c r="CX262" s="78"/>
      <c r="CY262" s="78"/>
      <c r="CZ262" s="78"/>
      <c r="DA262" s="78"/>
      <c r="DB262" s="78"/>
      <c r="DC262" s="78"/>
      <c r="DD262" s="78"/>
      <c r="DE262" s="78"/>
      <c r="DF262" s="78"/>
      <c r="DG262" s="78"/>
      <c r="DH262" s="78"/>
      <c r="DI262" s="78"/>
      <c r="DJ262" s="78"/>
      <c r="DK262" s="78"/>
      <c r="DL262" s="78"/>
      <c r="DM262" s="78"/>
      <c r="DN262" s="78"/>
      <c r="DO262" s="78"/>
      <c r="DP262" s="78"/>
      <c r="DQ262" s="78"/>
      <c r="DR262" s="78"/>
      <c r="DS262" s="78"/>
      <c r="DT262" s="78"/>
      <c r="DU262" s="78"/>
      <c r="DV262" s="78"/>
      <c r="DW262" s="78"/>
      <c r="DX262" s="78"/>
      <c r="DY262" s="78"/>
      <c r="DZ262" s="78"/>
      <c r="EA262" s="78"/>
      <c r="EB262" s="78"/>
      <c r="EC262" s="78"/>
      <c r="ED262" s="78"/>
      <c r="EE262" s="78"/>
      <c r="EF262" s="78"/>
      <c r="EG262" s="78"/>
      <c r="EH262" s="78"/>
      <c r="EI262" s="78"/>
      <c r="EJ262" s="78"/>
      <c r="EK262" s="78"/>
      <c r="EL262" s="78"/>
      <c r="EM262" s="78"/>
      <c r="EN262" s="78"/>
      <c r="EO262" s="78"/>
      <c r="EP262" s="78"/>
      <c r="EQ262" s="78"/>
      <c r="ER262" s="78"/>
      <c r="ES262" s="78"/>
      <c r="ET262" s="78"/>
      <c r="EU262" s="78"/>
      <c r="EV262" s="78"/>
      <c r="EW262" s="78"/>
      <c r="EX262" s="78"/>
      <c r="EY262" s="78"/>
      <c r="EZ262" s="78"/>
      <c r="FA262" s="78"/>
      <c r="FB262" s="78"/>
      <c r="FC262" s="78"/>
      <c r="FD262" s="78"/>
      <c r="FE262" s="78"/>
      <c r="FF262" s="78"/>
      <c r="FG262" s="78"/>
      <c r="FH262" s="78"/>
      <c r="FI262" s="78"/>
      <c r="FJ262" s="78"/>
      <c r="FK262" s="78"/>
      <c r="FL262" s="78"/>
      <c r="FM262" s="78"/>
      <c r="FN262" s="78"/>
      <c r="FO262" s="78"/>
      <c r="FP262" s="78"/>
      <c r="FQ262" s="78"/>
      <c r="FR262" s="78"/>
      <c r="FS262" s="78"/>
      <c r="FT262" s="78"/>
      <c r="FU262" s="78"/>
      <c r="FV262" s="78"/>
      <c r="FW262" s="78"/>
      <c r="FX262" s="78">
        <v>1.4939305372536182E-2</v>
      </c>
      <c r="FY262" s="78">
        <v>11</v>
      </c>
      <c r="FZ262" s="78">
        <v>0</v>
      </c>
    </row>
    <row r="263" spans="1:182" x14ac:dyDescent="0.2">
      <c r="A263" t="s">
        <v>186</v>
      </c>
      <c r="B263" t="s">
        <v>245</v>
      </c>
      <c r="C263" t="s">
        <v>2</v>
      </c>
      <c r="D263" t="s">
        <v>203</v>
      </c>
      <c r="E263" t="s">
        <v>242</v>
      </c>
      <c r="F263" t="s">
        <v>183</v>
      </c>
      <c r="G263" t="s">
        <v>1</v>
      </c>
      <c r="H263" s="78">
        <v>366</v>
      </c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8"/>
      <c r="CN263" s="78"/>
      <c r="CO263" s="78"/>
      <c r="CP263" s="78"/>
      <c r="CQ263" s="78"/>
      <c r="CR263" s="78"/>
      <c r="CS263" s="78"/>
      <c r="CT263" s="78"/>
      <c r="CU263" s="78"/>
      <c r="CV263" s="78"/>
      <c r="CW263" s="78"/>
      <c r="CX263" s="78"/>
      <c r="CY263" s="78"/>
      <c r="CZ263" s="78"/>
      <c r="DA263" s="78"/>
      <c r="DB263" s="78"/>
      <c r="DC263" s="78"/>
      <c r="DD263" s="78"/>
      <c r="DE263" s="78"/>
      <c r="DF263" s="78"/>
      <c r="DG263" s="78"/>
      <c r="DH263" s="78"/>
      <c r="DI263" s="78"/>
      <c r="DJ263" s="78"/>
      <c r="DK263" s="78"/>
      <c r="DL263" s="78"/>
      <c r="DM263" s="78"/>
      <c r="DN263" s="78"/>
      <c r="DO263" s="78"/>
      <c r="DP263" s="78"/>
      <c r="DQ263" s="78"/>
      <c r="DR263" s="78"/>
      <c r="DS263" s="78"/>
      <c r="DT263" s="78"/>
      <c r="DU263" s="78"/>
      <c r="DV263" s="78"/>
      <c r="DW263" s="78"/>
      <c r="DX263" s="78"/>
      <c r="DY263" s="78"/>
      <c r="DZ263" s="78"/>
      <c r="EA263" s="78"/>
      <c r="EB263" s="78"/>
      <c r="EC263" s="78"/>
      <c r="ED263" s="78"/>
      <c r="EE263" s="78"/>
      <c r="EF263" s="78"/>
      <c r="EG263" s="78"/>
      <c r="EH263" s="78"/>
      <c r="EI263" s="78"/>
      <c r="EJ263" s="78"/>
      <c r="EK263" s="78"/>
      <c r="EL263" s="78"/>
      <c r="EM263" s="78"/>
      <c r="EN263" s="78"/>
      <c r="EO263" s="78"/>
      <c r="EP263" s="78"/>
      <c r="EQ263" s="78"/>
      <c r="ER263" s="78"/>
      <c r="ES263" s="78"/>
      <c r="ET263" s="78"/>
      <c r="EU263" s="78"/>
      <c r="EV263" s="78"/>
      <c r="EW263" s="78"/>
      <c r="EX263" s="78"/>
      <c r="EY263" s="78"/>
      <c r="EZ263" s="78"/>
      <c r="FA263" s="78"/>
      <c r="FB263" s="78"/>
      <c r="FC263" s="78"/>
      <c r="FD263" s="78"/>
      <c r="FE263" s="78"/>
      <c r="FF263" s="78"/>
      <c r="FG263" s="78"/>
      <c r="FH263" s="78"/>
      <c r="FI263" s="78"/>
      <c r="FJ263" s="78"/>
      <c r="FK263" s="78"/>
      <c r="FL263" s="78"/>
      <c r="FM263" s="78"/>
      <c r="FN263" s="78"/>
      <c r="FO263" s="78"/>
      <c r="FP263" s="78"/>
      <c r="FQ263" s="78"/>
      <c r="FR263" s="78"/>
      <c r="FS263" s="78"/>
      <c r="FT263" s="78"/>
      <c r="FU263" s="78"/>
      <c r="FV263" s="78"/>
      <c r="FW263" s="78"/>
      <c r="FX263" s="78">
        <v>2.3503737524151802E-2</v>
      </c>
      <c r="FY263" s="78">
        <v>4</v>
      </c>
      <c r="FZ263" s="78">
        <v>0</v>
      </c>
    </row>
    <row r="264" spans="1:182" x14ac:dyDescent="0.2">
      <c r="A264" t="s">
        <v>186</v>
      </c>
      <c r="B264" t="s">
        <v>245</v>
      </c>
      <c r="C264" t="s">
        <v>2</v>
      </c>
      <c r="D264" t="s">
        <v>203</v>
      </c>
      <c r="E264" t="s">
        <v>242</v>
      </c>
      <c r="F264" t="s">
        <v>184</v>
      </c>
      <c r="G264" t="s">
        <v>1</v>
      </c>
      <c r="H264" s="78">
        <v>82</v>
      </c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78"/>
      <c r="CB264" s="78"/>
      <c r="CC264" s="78"/>
      <c r="CD264" s="78"/>
      <c r="CE264" s="78"/>
      <c r="CF264" s="78"/>
      <c r="CG264" s="78"/>
      <c r="CH264" s="78"/>
      <c r="CI264" s="78"/>
      <c r="CJ264" s="78"/>
      <c r="CK264" s="78"/>
      <c r="CL264" s="78"/>
      <c r="CM264" s="78"/>
      <c r="CN264" s="78"/>
      <c r="CO264" s="78"/>
      <c r="CP264" s="78"/>
      <c r="CQ264" s="78"/>
      <c r="CR264" s="78"/>
      <c r="CS264" s="78"/>
      <c r="CT264" s="78"/>
      <c r="CU264" s="78"/>
      <c r="CV264" s="78"/>
      <c r="CW264" s="78"/>
      <c r="CX264" s="78"/>
      <c r="CY264" s="78"/>
      <c r="CZ264" s="78"/>
      <c r="DA264" s="78"/>
      <c r="DB264" s="78"/>
      <c r="DC264" s="78"/>
      <c r="DD264" s="78"/>
      <c r="DE264" s="78"/>
      <c r="DF264" s="78"/>
      <c r="DG264" s="78"/>
      <c r="DH264" s="78"/>
      <c r="DI264" s="78"/>
      <c r="DJ264" s="78"/>
      <c r="DK264" s="78"/>
      <c r="DL264" s="78"/>
      <c r="DM264" s="78"/>
      <c r="DN264" s="78"/>
      <c r="DO264" s="78"/>
      <c r="DP264" s="78"/>
      <c r="DQ264" s="78"/>
      <c r="DR264" s="78"/>
      <c r="DS264" s="78"/>
      <c r="DT264" s="78"/>
      <c r="DU264" s="78"/>
      <c r="DV264" s="78"/>
      <c r="DW264" s="78"/>
      <c r="DX264" s="78"/>
      <c r="DY264" s="78"/>
      <c r="DZ264" s="78"/>
      <c r="EA264" s="78"/>
      <c r="EB264" s="78"/>
      <c r="EC264" s="78"/>
      <c r="ED264" s="78"/>
      <c r="EE264" s="78"/>
      <c r="EF264" s="78"/>
      <c r="EG264" s="78"/>
      <c r="EH264" s="78"/>
      <c r="EI264" s="78"/>
      <c r="EJ264" s="78"/>
      <c r="EK264" s="78"/>
      <c r="EL264" s="78"/>
      <c r="EM264" s="78"/>
      <c r="EN264" s="78"/>
      <c r="EO264" s="78"/>
      <c r="EP264" s="78"/>
      <c r="EQ264" s="78"/>
      <c r="ER264" s="78"/>
      <c r="ES264" s="78"/>
      <c r="ET264" s="78"/>
      <c r="EU264" s="78"/>
      <c r="EV264" s="78"/>
      <c r="EW264" s="78"/>
      <c r="EX264" s="78"/>
      <c r="EY264" s="78"/>
      <c r="EZ264" s="78"/>
      <c r="FA264" s="78"/>
      <c r="FB264" s="78"/>
      <c r="FC264" s="78"/>
      <c r="FD264" s="78"/>
      <c r="FE264" s="78"/>
      <c r="FF264" s="78"/>
      <c r="FG264" s="78"/>
      <c r="FH264" s="78"/>
      <c r="FI264" s="78"/>
      <c r="FJ264" s="78"/>
      <c r="FK264" s="78"/>
      <c r="FL264" s="78"/>
      <c r="FM264" s="78"/>
      <c r="FN264" s="78"/>
      <c r="FO264" s="78"/>
      <c r="FP264" s="78"/>
      <c r="FQ264" s="78"/>
      <c r="FR264" s="78"/>
      <c r="FS264" s="78"/>
      <c r="FT264" s="78"/>
      <c r="FU264" s="78"/>
      <c r="FV264" s="78"/>
      <c r="FW264" s="78"/>
      <c r="FX264" s="78">
        <v>5.090758204460144E-3</v>
      </c>
      <c r="FY264" s="78">
        <v>3</v>
      </c>
      <c r="FZ264" s="78">
        <v>0</v>
      </c>
    </row>
    <row r="265" spans="1:182" x14ac:dyDescent="0.2">
      <c r="A265" t="s">
        <v>186</v>
      </c>
      <c r="B265" t="s">
        <v>245</v>
      </c>
      <c r="C265" t="s">
        <v>2</v>
      </c>
      <c r="D265" t="s">
        <v>203</v>
      </c>
      <c r="E265" t="s">
        <v>242</v>
      </c>
      <c r="F265" t="s">
        <v>185</v>
      </c>
      <c r="G265" t="s">
        <v>1</v>
      </c>
      <c r="H265" s="78">
        <v>21</v>
      </c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8"/>
      <c r="CN265" s="78"/>
      <c r="CO265" s="78"/>
      <c r="CP265" s="78"/>
      <c r="CQ265" s="78"/>
      <c r="CR265" s="78"/>
      <c r="CS265" s="78"/>
      <c r="CT265" s="78"/>
      <c r="CU265" s="78"/>
      <c r="CV265" s="78"/>
      <c r="CW265" s="78"/>
      <c r="CX265" s="78"/>
      <c r="CY265" s="78"/>
      <c r="CZ265" s="78"/>
      <c r="DA265" s="78"/>
      <c r="DB265" s="78"/>
      <c r="DC265" s="78"/>
      <c r="DD265" s="78"/>
      <c r="DE265" s="78"/>
      <c r="DF265" s="78"/>
      <c r="DG265" s="78"/>
      <c r="DH265" s="78"/>
      <c r="DI265" s="78"/>
      <c r="DJ265" s="78"/>
      <c r="DK265" s="78"/>
      <c r="DL265" s="78"/>
      <c r="DM265" s="78"/>
      <c r="DN265" s="78"/>
      <c r="DO265" s="78"/>
      <c r="DP265" s="78"/>
      <c r="DQ265" s="78"/>
      <c r="DR265" s="78"/>
      <c r="DS265" s="78"/>
      <c r="DT265" s="78"/>
      <c r="DU265" s="78"/>
      <c r="DV265" s="78"/>
      <c r="DW265" s="78"/>
      <c r="DX265" s="78"/>
      <c r="DY265" s="78"/>
      <c r="DZ265" s="78"/>
      <c r="EA265" s="78"/>
      <c r="EB265" s="78"/>
      <c r="EC265" s="78"/>
      <c r="ED265" s="78"/>
      <c r="EE265" s="78"/>
      <c r="EF265" s="78"/>
      <c r="EG265" s="78"/>
      <c r="EH265" s="78"/>
      <c r="EI265" s="78"/>
      <c r="EJ265" s="78"/>
      <c r="EK265" s="78"/>
      <c r="EL265" s="78"/>
      <c r="EM265" s="78"/>
      <c r="EN265" s="78"/>
      <c r="EO265" s="78"/>
      <c r="EP265" s="78"/>
      <c r="EQ265" s="78"/>
      <c r="ER265" s="78"/>
      <c r="ES265" s="78"/>
      <c r="ET265" s="78"/>
      <c r="EU265" s="78"/>
      <c r="EV265" s="78"/>
      <c r="EW265" s="78"/>
      <c r="EX265" s="78"/>
      <c r="EY265" s="78"/>
      <c r="EZ265" s="78"/>
      <c r="FA265" s="78"/>
      <c r="FB265" s="78"/>
      <c r="FC265" s="78"/>
      <c r="FD265" s="78"/>
      <c r="FE265" s="78"/>
      <c r="FF265" s="78"/>
      <c r="FG265" s="78"/>
      <c r="FH265" s="78"/>
      <c r="FI265" s="78"/>
      <c r="FJ265" s="78"/>
      <c r="FK265" s="78"/>
      <c r="FL265" s="78"/>
      <c r="FM265" s="78"/>
      <c r="FN265" s="78"/>
      <c r="FO265" s="78"/>
      <c r="FP265" s="78"/>
      <c r="FQ265" s="78"/>
      <c r="FR265" s="78"/>
      <c r="FS265" s="78"/>
      <c r="FT265" s="78"/>
      <c r="FU265" s="78"/>
      <c r="FV265" s="78"/>
      <c r="FW265" s="78"/>
      <c r="FX265" s="78">
        <v>1.1750721605494618E-3</v>
      </c>
      <c r="FY265" s="78">
        <v>1</v>
      </c>
      <c r="FZ265" s="78">
        <v>0</v>
      </c>
    </row>
    <row r="266" spans="1:182" x14ac:dyDescent="0.2">
      <c r="A266" t="s">
        <v>186</v>
      </c>
      <c r="B266" t="s">
        <v>245</v>
      </c>
      <c r="C266" t="s">
        <v>194</v>
      </c>
      <c r="D266" t="s">
        <v>202</v>
      </c>
      <c r="E266" t="s">
        <v>238</v>
      </c>
      <c r="F266" t="s">
        <v>1</v>
      </c>
      <c r="G266" t="s">
        <v>198</v>
      </c>
      <c r="H266" s="78">
        <v>3625</v>
      </c>
      <c r="I266" s="78">
        <v>1.2239395380020142</v>
      </c>
      <c r="J266" s="78">
        <v>1.1104930639266968</v>
      </c>
      <c r="K266" s="78">
        <v>1.0275702476501465</v>
      </c>
      <c r="L266" s="78">
        <v>0.91091269254684448</v>
      </c>
      <c r="M266" s="78">
        <v>0.84704923629760742</v>
      </c>
      <c r="N266" s="78">
        <v>0.80946236848831177</v>
      </c>
      <c r="O266" s="78">
        <v>0.90686386823654175</v>
      </c>
      <c r="P266" s="78">
        <v>1.0246460437774658</v>
      </c>
      <c r="Q266" s="78">
        <v>0.96133905649185181</v>
      </c>
      <c r="R266" s="78">
        <v>0.90387433767318726</v>
      </c>
      <c r="S266" s="78">
        <v>0.85212045907974243</v>
      </c>
      <c r="T266" s="78">
        <v>0.79432648420333862</v>
      </c>
      <c r="U266" s="78">
        <v>0.74433338642120361</v>
      </c>
      <c r="V266" s="78">
        <v>0.73454874753952026</v>
      </c>
      <c r="W266" s="78">
        <v>0.76431578397750854</v>
      </c>
      <c r="X266" s="78">
        <v>0.76209151744842529</v>
      </c>
      <c r="Y266" s="78">
        <v>0.87350732088088989</v>
      </c>
      <c r="Z266" s="78">
        <v>1.1123156547546387</v>
      </c>
      <c r="AA266" s="78">
        <v>1.2383544445037842</v>
      </c>
      <c r="AB266" s="78">
        <v>1.2375267744064331</v>
      </c>
      <c r="AC266" s="78">
        <v>1.2318629026412964</v>
      </c>
      <c r="AD266" s="78">
        <v>1.2036669254302979</v>
      </c>
      <c r="AE266" s="78">
        <v>1.1316056251525879</v>
      </c>
      <c r="AF266" s="78">
        <v>1.1179068088531494</v>
      </c>
      <c r="AG266" s="78">
        <v>-0.19968800246715546</v>
      </c>
      <c r="AH266" s="78">
        <v>-0.33949455618858337</v>
      </c>
      <c r="AI266" s="78">
        <v>-0.2857947051525116</v>
      </c>
      <c r="AJ266" s="78">
        <v>-0.24483954906463623</v>
      </c>
      <c r="AK266" s="78">
        <v>-0.19063027203083038</v>
      </c>
      <c r="AL266" s="78">
        <v>-0.16516603529453278</v>
      </c>
      <c r="AM266" s="78">
        <v>-9.2578090727329254E-2</v>
      </c>
      <c r="AN266" s="78">
        <v>-7.3562376201152802E-2</v>
      </c>
      <c r="AO266" s="78">
        <v>-4.8303753137588501E-2</v>
      </c>
      <c r="AP266" s="78">
        <v>-4.0559493005275726E-2</v>
      </c>
      <c r="AQ266" s="78">
        <v>-2.2511731833219528E-2</v>
      </c>
      <c r="AR266" s="78">
        <v>-1.7260001972317696E-2</v>
      </c>
      <c r="AS266" s="78">
        <v>-5.1870528608560562E-2</v>
      </c>
      <c r="AT266" s="78">
        <v>-1.4128976501524448E-2</v>
      </c>
      <c r="AU266" s="78">
        <v>-3.0085600446909666E-3</v>
      </c>
      <c r="AV266" s="78">
        <v>3.3957503736019135E-2</v>
      </c>
      <c r="AW266" s="78">
        <v>4.9083027988672256E-2</v>
      </c>
      <c r="AX266" s="78">
        <v>9.7527705132961273E-2</v>
      </c>
      <c r="AY266" s="78">
        <v>8.8869474828243256E-2</v>
      </c>
      <c r="AZ266" s="78">
        <v>0.10737999528646469</v>
      </c>
      <c r="BA266" s="78">
        <v>9.8785825073719025E-2</v>
      </c>
      <c r="BB266" s="78">
        <v>0.1341511607170105</v>
      </c>
      <c r="BC266" s="78">
        <v>0.15218527615070343</v>
      </c>
      <c r="BD266" s="78">
        <v>0.13508741557598114</v>
      </c>
      <c r="BE266" s="78">
        <v>-0.16191251575946808</v>
      </c>
      <c r="BF266" s="78">
        <v>-0.30514430999755859</v>
      </c>
      <c r="BG266" s="78">
        <v>-0.25549614429473877</v>
      </c>
      <c r="BH266" s="78">
        <v>-0.21849477291107178</v>
      </c>
      <c r="BI266" s="78">
        <v>-0.16640008985996246</v>
      </c>
      <c r="BJ266" s="78">
        <v>-0.14584639668464661</v>
      </c>
      <c r="BK266" s="78">
        <v>-7.6478324830532074E-2</v>
      </c>
      <c r="BL266" s="78">
        <v>-5.9879515320062637E-2</v>
      </c>
      <c r="BM266" s="78">
        <v>-3.1849756836891174E-2</v>
      </c>
      <c r="BN266" s="78">
        <v>-2.7247890830039978E-2</v>
      </c>
      <c r="BO266" s="78">
        <v>-1.0380624793469906E-2</v>
      </c>
      <c r="BP266" s="78">
        <v>-5.1722768694162369E-3</v>
      </c>
      <c r="BQ266" s="78">
        <v>-3.9578236639499664E-2</v>
      </c>
      <c r="BR266" s="78">
        <v>-2.1336760837584734E-3</v>
      </c>
      <c r="BS266" s="78">
        <v>9.2262169346213341E-3</v>
      </c>
      <c r="BT266" s="78">
        <v>4.6308696269989014E-2</v>
      </c>
      <c r="BU266" s="78">
        <v>6.3657417893409729E-2</v>
      </c>
      <c r="BV266" s="78">
        <v>0.11343827098608017</v>
      </c>
      <c r="BW266" s="78">
        <v>0.10318771004676819</v>
      </c>
      <c r="BX266" s="78">
        <v>0.12320102751255035</v>
      </c>
      <c r="BY266" s="78">
        <v>0.11695892363786697</v>
      </c>
      <c r="BZ266" s="78">
        <v>0.15418288111686707</v>
      </c>
      <c r="CA266" s="78">
        <v>0.17639733850955963</v>
      </c>
      <c r="CB266" s="78">
        <v>0.1617048978805542</v>
      </c>
      <c r="CC266" s="78">
        <v>-0.13574929535388947</v>
      </c>
      <c r="CD266" s="78">
        <v>-0.28135344386100769</v>
      </c>
      <c r="CE266" s="78">
        <v>-0.23451149463653564</v>
      </c>
      <c r="CF266" s="78">
        <v>-0.20024843513965607</v>
      </c>
      <c r="CG266" s="78">
        <v>-0.14961832761764526</v>
      </c>
      <c r="CH266" s="78">
        <v>-0.132465660572052</v>
      </c>
      <c r="CI266" s="78">
        <v>-6.5327681601047516E-2</v>
      </c>
      <c r="CJ266" s="78">
        <v>-5.0402812659740448E-2</v>
      </c>
      <c r="CK266" s="78">
        <v>-2.0453769713640213E-2</v>
      </c>
      <c r="CL266" s="78">
        <v>-1.8028311431407928E-2</v>
      </c>
      <c r="CM266" s="78">
        <v>-1.978658139705658E-3</v>
      </c>
      <c r="CN266" s="78">
        <v>3.1996443867683411E-3</v>
      </c>
      <c r="CO266" s="78">
        <v>-3.1064631417393684E-2</v>
      </c>
      <c r="CP266" s="78">
        <v>6.1742323450744152E-3</v>
      </c>
      <c r="CQ266" s="78">
        <v>1.7699986696243286E-2</v>
      </c>
      <c r="CR266" s="78">
        <v>5.4863099008798599E-2</v>
      </c>
      <c r="CS266" s="78">
        <v>7.3751591145992279E-2</v>
      </c>
      <c r="CT266" s="78">
        <v>0.12445787340402603</v>
      </c>
      <c r="CU266" s="78">
        <v>0.11310447007417679</v>
      </c>
      <c r="CV266" s="78">
        <v>0.13415861129760742</v>
      </c>
      <c r="CW266" s="78">
        <v>0.12954555451869965</v>
      </c>
      <c r="CX266" s="78">
        <v>0.16805677115917206</v>
      </c>
      <c r="CY266" s="78">
        <v>0.19316653907299042</v>
      </c>
      <c r="CZ266" s="78">
        <v>0.18014007806777954</v>
      </c>
      <c r="DA266" s="78">
        <v>-0.10958611220121384</v>
      </c>
      <c r="DB266" s="78">
        <v>-0.25756257772445679</v>
      </c>
      <c r="DC266" s="78">
        <v>-0.21352683007717133</v>
      </c>
      <c r="DD266" s="78">
        <v>-0.18200211226940155</v>
      </c>
      <c r="DE266" s="78">
        <v>-0.13283658027648926</v>
      </c>
      <c r="DF266" s="78">
        <v>-0.1190849170088768</v>
      </c>
      <c r="DG266" s="78">
        <v>-5.4177027195692062E-2</v>
      </c>
      <c r="DH266" s="78">
        <v>-4.0926113724708557E-2</v>
      </c>
      <c r="DI266" s="78">
        <v>-9.0577807277441025E-3</v>
      </c>
      <c r="DJ266" s="78">
        <v>-8.8087329640984535E-3</v>
      </c>
      <c r="DK266" s="78">
        <v>6.4233085140585899E-3</v>
      </c>
      <c r="DL266" s="78">
        <v>1.1571565642952919E-2</v>
      </c>
      <c r="DM266" s="78">
        <v>-2.2551029920578003E-2</v>
      </c>
      <c r="DN266" s="78">
        <v>1.448214054107666E-2</v>
      </c>
      <c r="DO266" s="78">
        <v>2.6173759251832962E-2</v>
      </c>
      <c r="DP266" s="78">
        <v>6.3417501747608185E-2</v>
      </c>
      <c r="DQ266" s="78">
        <v>8.3845779299736023E-2</v>
      </c>
      <c r="DR266" s="78">
        <v>0.1354774683713913</v>
      </c>
      <c r="DS266" s="78">
        <v>0.12302122265100479</v>
      </c>
      <c r="DT266" s="78">
        <v>0.14511620998382568</v>
      </c>
      <c r="DU266" s="78">
        <v>0.14213219285011292</v>
      </c>
      <c r="DV266" s="78">
        <v>0.18193066120147705</v>
      </c>
      <c r="DW266" s="78">
        <v>0.2099357396364212</v>
      </c>
      <c r="DX266" s="78">
        <v>0.19857525825500488</v>
      </c>
      <c r="DY266" s="78">
        <v>-7.1810618042945862E-2</v>
      </c>
      <c r="DZ266" s="78">
        <v>-0.2232123464345932</v>
      </c>
      <c r="EA266" s="78">
        <v>-0.18322829902172089</v>
      </c>
      <c r="EB266" s="78">
        <v>-0.1556573212146759</v>
      </c>
      <c r="EC266" s="78">
        <v>-0.10860638320446014</v>
      </c>
      <c r="ED266" s="78">
        <v>-9.9765263497829437E-2</v>
      </c>
      <c r="EE266" s="78">
        <v>-3.8077265024185181E-2</v>
      </c>
      <c r="EF266" s="78">
        <v>-2.7243254706263542E-2</v>
      </c>
      <c r="EG266" s="78">
        <v>7.3962165042757988E-3</v>
      </c>
      <c r="EH266" s="78">
        <v>4.5028729364275932E-3</v>
      </c>
      <c r="EI266" s="78">
        <v>1.8554413691163063E-2</v>
      </c>
      <c r="EJ266" s="78">
        <v>2.3659290745854378E-2</v>
      </c>
      <c r="EK266" s="78">
        <v>-1.025873888283968E-2</v>
      </c>
      <c r="EL266" s="78">
        <v>2.6477443054318428E-2</v>
      </c>
      <c r="EM266" s="78">
        <v>3.8408536463975906E-2</v>
      </c>
      <c r="EN266" s="78">
        <v>7.5768694281578064E-2</v>
      </c>
      <c r="EO266" s="78">
        <v>9.8420165479183197E-2</v>
      </c>
      <c r="EP266" s="78">
        <v>0.15138803422451019</v>
      </c>
      <c r="EQ266" s="78">
        <v>0.13733944296836853</v>
      </c>
      <c r="ER266" s="78">
        <v>0.16093723475933075</v>
      </c>
      <c r="ES266" s="78">
        <v>0.16030532121658325</v>
      </c>
      <c r="ET266" s="78">
        <v>0.20196238160133362</v>
      </c>
      <c r="EU266" s="78">
        <v>0.2341478019952774</v>
      </c>
      <c r="EV266" s="78">
        <v>0.22519277036190033</v>
      </c>
      <c r="EW266" s="78">
        <v>47.564723968505859</v>
      </c>
      <c r="EX266" s="78">
        <v>46.971977233886719</v>
      </c>
      <c r="EY266" s="78">
        <v>46.544883728027344</v>
      </c>
      <c r="EZ266" s="78">
        <v>46.176811218261719</v>
      </c>
      <c r="FA266" s="78">
        <v>45.834541320800781</v>
      </c>
      <c r="FB266" s="78">
        <v>45.666446685791016</v>
      </c>
      <c r="FC266" s="78">
        <v>45.487892150878906</v>
      </c>
      <c r="FD266" s="78">
        <v>45.647758483886719</v>
      </c>
      <c r="FE266" s="78">
        <v>46.760997772216797</v>
      </c>
      <c r="FF266" s="78">
        <v>49.558815002441406</v>
      </c>
      <c r="FG266" s="78">
        <v>52.264015197753906</v>
      </c>
      <c r="FH266" s="78">
        <v>54.513660430908203</v>
      </c>
      <c r="FI266" s="78">
        <v>56.115848541259766</v>
      </c>
      <c r="FJ266" s="78">
        <v>57.137962341308594</v>
      </c>
      <c r="FK266" s="78">
        <v>58.108154296875</v>
      </c>
      <c r="FL266" s="78">
        <v>57.94354248046875</v>
      </c>
      <c r="FM266" s="78">
        <v>57.165763854980469</v>
      </c>
      <c r="FN266" s="78">
        <v>55.025505065917969</v>
      </c>
      <c r="FO266" s="78">
        <v>53.202617645263672</v>
      </c>
      <c r="FP266" s="78">
        <v>52.014183044433594</v>
      </c>
      <c r="FQ266" s="78">
        <v>51.099830627441406</v>
      </c>
      <c r="FR266" s="78">
        <v>50.381801605224609</v>
      </c>
      <c r="FS266" s="78">
        <v>49.393177032470703</v>
      </c>
      <c r="FT266" s="78">
        <v>48.353805541992188</v>
      </c>
      <c r="FU266" s="78">
        <v>9.5999380573630333E-3</v>
      </c>
      <c r="FV266" s="78">
        <v>1.6899773851037025E-2</v>
      </c>
      <c r="FW266" s="78">
        <v>1.3393803499639034E-2</v>
      </c>
      <c r="FX266" s="78">
        <v>2.1244646981358528E-2</v>
      </c>
      <c r="FY266" s="78">
        <v>164.18182373046875</v>
      </c>
      <c r="FZ266" s="78">
        <v>1</v>
      </c>
    </row>
    <row r="267" spans="1:182" x14ac:dyDescent="0.2">
      <c r="A267" t="s">
        <v>186</v>
      </c>
      <c r="B267" t="s">
        <v>245</v>
      </c>
      <c r="C267" t="s">
        <v>194</v>
      </c>
      <c r="D267" t="s">
        <v>202</v>
      </c>
      <c r="E267" t="s">
        <v>238</v>
      </c>
      <c r="F267" t="s">
        <v>1</v>
      </c>
      <c r="G267" t="s">
        <v>200</v>
      </c>
      <c r="H267" s="78">
        <v>65</v>
      </c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8"/>
      <c r="CN267" s="78"/>
      <c r="CO267" s="78"/>
      <c r="CP267" s="78"/>
      <c r="CQ267" s="78"/>
      <c r="CR267" s="78"/>
      <c r="CS267" s="78"/>
      <c r="CT267" s="78"/>
      <c r="CU267" s="78"/>
      <c r="CV267" s="78"/>
      <c r="CW267" s="78"/>
      <c r="CX267" s="78"/>
      <c r="CY267" s="78"/>
      <c r="CZ267" s="78"/>
      <c r="DA267" s="78"/>
      <c r="DB267" s="78"/>
      <c r="DC267" s="78"/>
      <c r="DD267" s="78"/>
      <c r="DE267" s="78"/>
      <c r="DF267" s="78"/>
      <c r="DG267" s="78"/>
      <c r="DH267" s="78"/>
      <c r="DI267" s="78"/>
      <c r="DJ267" s="78"/>
      <c r="DK267" s="78"/>
      <c r="DL267" s="78"/>
      <c r="DM267" s="78"/>
      <c r="DN267" s="78"/>
      <c r="DO267" s="78"/>
      <c r="DP267" s="78"/>
      <c r="DQ267" s="78"/>
      <c r="DR267" s="78"/>
      <c r="DS267" s="78"/>
      <c r="DT267" s="78"/>
      <c r="DU267" s="78"/>
      <c r="DV267" s="78"/>
      <c r="DW267" s="78"/>
      <c r="DX267" s="78"/>
      <c r="DY267" s="78"/>
      <c r="DZ267" s="78"/>
      <c r="EA267" s="78"/>
      <c r="EB267" s="78"/>
      <c r="EC267" s="78"/>
      <c r="ED267" s="78"/>
      <c r="EE267" s="78"/>
      <c r="EF267" s="78"/>
      <c r="EG267" s="78"/>
      <c r="EH267" s="78"/>
      <c r="EI267" s="78"/>
      <c r="EJ267" s="78"/>
      <c r="EK267" s="78"/>
      <c r="EL267" s="78"/>
      <c r="EM267" s="78"/>
      <c r="EN267" s="78"/>
      <c r="EO267" s="78"/>
      <c r="EP267" s="78"/>
      <c r="EQ267" s="78"/>
      <c r="ER267" s="78"/>
      <c r="ES267" s="78"/>
      <c r="ET267" s="78"/>
      <c r="EU267" s="78"/>
      <c r="EV267" s="78"/>
      <c r="EW267" s="78"/>
      <c r="EX267" s="78"/>
      <c r="EY267" s="78"/>
      <c r="EZ267" s="78"/>
      <c r="FA267" s="78"/>
      <c r="FB267" s="78"/>
      <c r="FC267" s="78"/>
      <c r="FD267" s="78"/>
      <c r="FE267" s="78"/>
      <c r="FF267" s="78"/>
      <c r="FG267" s="78"/>
      <c r="FH267" s="78"/>
      <c r="FI267" s="78"/>
      <c r="FJ267" s="78"/>
      <c r="FK267" s="78"/>
      <c r="FL267" s="78"/>
      <c r="FM267" s="78"/>
      <c r="FN267" s="78"/>
      <c r="FO267" s="78"/>
      <c r="FP267" s="78"/>
      <c r="FQ267" s="78"/>
      <c r="FR267" s="78"/>
      <c r="FS267" s="78"/>
      <c r="FT267" s="78"/>
      <c r="FU267" s="78"/>
      <c r="FV267" s="78"/>
      <c r="FW267" s="78"/>
      <c r="FX267" s="78">
        <v>1.6310261562466621E-2</v>
      </c>
      <c r="FY267" s="78">
        <v>9.3636360168457031</v>
      </c>
      <c r="FZ267" s="78">
        <v>0</v>
      </c>
    </row>
    <row r="268" spans="1:182" x14ac:dyDescent="0.2">
      <c r="A268" t="s">
        <v>186</v>
      </c>
      <c r="B268" t="s">
        <v>245</v>
      </c>
      <c r="C268" t="s">
        <v>194</v>
      </c>
      <c r="D268" t="s">
        <v>202</v>
      </c>
      <c r="E268" t="s">
        <v>238</v>
      </c>
      <c r="F268" t="s">
        <v>1</v>
      </c>
      <c r="G268" t="s">
        <v>1</v>
      </c>
      <c r="H268" s="78">
        <v>3690</v>
      </c>
      <c r="I268" s="78">
        <v>1.2243897914886475</v>
      </c>
      <c r="J268" s="78">
        <v>1.1093382835388184</v>
      </c>
      <c r="K268" s="78">
        <v>1.0258033275604248</v>
      </c>
      <c r="L268" s="78">
        <v>0.9101828932762146</v>
      </c>
      <c r="M268" s="78">
        <v>0.84636849164962769</v>
      </c>
      <c r="N268" s="78">
        <v>0.80673521757125854</v>
      </c>
      <c r="O268" s="78">
        <v>0.90416651964187622</v>
      </c>
      <c r="P268" s="78">
        <v>1.0216771364212036</v>
      </c>
      <c r="Q268" s="78">
        <v>0.95865881443023682</v>
      </c>
      <c r="R268" s="78">
        <v>0.90250009298324585</v>
      </c>
      <c r="S268" s="78">
        <v>0.85077637434005737</v>
      </c>
      <c r="T268" s="78">
        <v>0.79270374774932861</v>
      </c>
      <c r="U268" s="78">
        <v>0.74273848533630371</v>
      </c>
      <c r="V268" s="78">
        <v>0.73309940099716187</v>
      </c>
      <c r="W268" s="78">
        <v>0.76236939430236816</v>
      </c>
      <c r="X268" s="78">
        <v>0.76051110029220581</v>
      </c>
      <c r="Y268" s="78">
        <v>0.8714216947555542</v>
      </c>
      <c r="Z268" s="78">
        <v>1.1111602783203125</v>
      </c>
      <c r="AA268" s="78">
        <v>1.238053560256958</v>
      </c>
      <c r="AB268" s="78">
        <v>1.2371259927749634</v>
      </c>
      <c r="AC268" s="78">
        <v>1.2319228649139404</v>
      </c>
      <c r="AD268" s="78">
        <v>1.2041687965393066</v>
      </c>
      <c r="AE268" s="78">
        <v>1.1340080499649048</v>
      </c>
      <c r="AF268" s="78">
        <v>1.1196597814559937</v>
      </c>
      <c r="AG268" s="78">
        <v>-0.19856764376163483</v>
      </c>
      <c r="AH268" s="78">
        <v>-0.3384757936000824</v>
      </c>
      <c r="AI268" s="78">
        <v>-0.28489607572555542</v>
      </c>
      <c r="AJ268" s="78">
        <v>-0.24405823647975922</v>
      </c>
      <c r="AK268" s="78">
        <v>-0.18991164863109589</v>
      </c>
      <c r="AL268" s="78">
        <v>-0.16459307074546814</v>
      </c>
      <c r="AM268" s="78">
        <v>-9.2100605368614197E-2</v>
      </c>
      <c r="AN268" s="78">
        <v>-7.3156565427780151E-2</v>
      </c>
      <c r="AO268" s="78">
        <v>-4.7815766185522079E-2</v>
      </c>
      <c r="AP268" s="78">
        <v>-4.0164697915315628E-2</v>
      </c>
      <c r="AQ268" s="78">
        <v>-2.2151947021484375E-2</v>
      </c>
      <c r="AR268" s="78">
        <v>-1.690150611102581E-2</v>
      </c>
      <c r="AS268" s="78">
        <v>-5.1505964249372482E-2</v>
      </c>
      <c r="AT268" s="78">
        <v>-1.3773222453892231E-2</v>
      </c>
      <c r="AU268" s="78">
        <v>-2.6457039639353752E-3</v>
      </c>
      <c r="AV268" s="78">
        <v>3.4323815256357193E-2</v>
      </c>
      <c r="AW268" s="78">
        <v>4.9515273422002792E-2</v>
      </c>
      <c r="AX268" s="78">
        <v>9.7999580204486847E-2</v>
      </c>
      <c r="AY268" s="78">
        <v>8.9294135570526123E-2</v>
      </c>
      <c r="AZ268" s="78">
        <v>0.10784921795129776</v>
      </c>
      <c r="BA268" s="78">
        <v>9.9324792623519897E-2</v>
      </c>
      <c r="BB268" s="78">
        <v>0.1347452700138092</v>
      </c>
      <c r="BC268" s="78">
        <v>0.15290333330631256</v>
      </c>
      <c r="BD268" s="78">
        <v>0.13587683439254761</v>
      </c>
      <c r="BE268" s="78">
        <v>-0.16145405173301697</v>
      </c>
      <c r="BF268" s="78">
        <v>-0.3047274649143219</v>
      </c>
      <c r="BG268" s="78">
        <v>-0.25512844324111938</v>
      </c>
      <c r="BH268" s="78">
        <v>-0.21817503869533539</v>
      </c>
      <c r="BI268" s="78">
        <v>-0.16610601544380188</v>
      </c>
      <c r="BJ268" s="78">
        <v>-0.14561194181442261</v>
      </c>
      <c r="BK268" s="78">
        <v>-7.6282940804958344E-2</v>
      </c>
      <c r="BL268" s="78">
        <v>-5.9713467955589294E-2</v>
      </c>
      <c r="BM268" s="78">
        <v>-3.1650077551603317E-2</v>
      </c>
      <c r="BN268" s="78">
        <v>-2.7086341753602028E-2</v>
      </c>
      <c r="BO268" s="78">
        <v>-1.0233405046164989E-2</v>
      </c>
      <c r="BP268" s="78">
        <v>-5.0255828537046909E-3</v>
      </c>
      <c r="BQ268" s="78">
        <v>-3.9429057389497757E-2</v>
      </c>
      <c r="BR268" s="78">
        <v>-1.9881040789186954E-3</v>
      </c>
      <c r="BS268" s="78">
        <v>9.374694898724556E-3</v>
      </c>
      <c r="BT268" s="78">
        <v>4.6458590775728226E-2</v>
      </c>
      <c r="BU268" s="78">
        <v>6.3834287226200104E-2</v>
      </c>
      <c r="BV268" s="78">
        <v>0.11363135278224945</v>
      </c>
      <c r="BW268" s="78">
        <v>0.10336147993803024</v>
      </c>
      <c r="BX268" s="78">
        <v>0.12339303642511368</v>
      </c>
      <c r="BY268" s="78">
        <v>0.11717946827411652</v>
      </c>
      <c r="BZ268" s="78">
        <v>0.1544259786605835</v>
      </c>
      <c r="CA268" s="78">
        <v>0.17669115960597992</v>
      </c>
      <c r="CB268" s="78">
        <v>0.16202791035175323</v>
      </c>
      <c r="CC268" s="78">
        <v>-0.13574929535388947</v>
      </c>
      <c r="CD268" s="78">
        <v>-0.28135347366333008</v>
      </c>
      <c r="CE268" s="78">
        <v>-0.23451149463653564</v>
      </c>
      <c r="CF268" s="78">
        <v>-0.20024843513965607</v>
      </c>
      <c r="CG268" s="78">
        <v>-0.14961832761764526</v>
      </c>
      <c r="CH268" s="78">
        <v>-0.132465660572052</v>
      </c>
      <c r="CI268" s="78">
        <v>-6.5327674150466919E-2</v>
      </c>
      <c r="CJ268" s="78">
        <v>-5.0402812659740448E-2</v>
      </c>
      <c r="CK268" s="78">
        <v>-2.0453769713640213E-2</v>
      </c>
      <c r="CL268" s="78">
        <v>-1.8028309568762779E-2</v>
      </c>
      <c r="CM268" s="78">
        <v>-1.978658139705658E-3</v>
      </c>
      <c r="CN268" s="78">
        <v>3.1996441539376974E-3</v>
      </c>
      <c r="CO268" s="78">
        <v>-3.1064631417393684E-2</v>
      </c>
      <c r="CP268" s="78">
        <v>6.1742323450744152E-3</v>
      </c>
      <c r="CQ268" s="78">
        <v>1.7699986696243286E-2</v>
      </c>
      <c r="CR268" s="78">
        <v>5.4863099008798599E-2</v>
      </c>
      <c r="CS268" s="78">
        <v>7.3751591145992279E-2</v>
      </c>
      <c r="CT268" s="78">
        <v>0.12445785850286484</v>
      </c>
      <c r="CU268" s="78">
        <v>0.11310447007417679</v>
      </c>
      <c r="CV268" s="78">
        <v>0.13415862619876862</v>
      </c>
      <c r="CW268" s="78">
        <v>0.12954556941986084</v>
      </c>
      <c r="CX268" s="78">
        <v>0.16805677115917206</v>
      </c>
      <c r="CY268" s="78">
        <v>0.19316652417182922</v>
      </c>
      <c r="CZ268" s="78">
        <v>0.18014007806777954</v>
      </c>
      <c r="DA268" s="78">
        <v>-0.11004454642534256</v>
      </c>
      <c r="DB268" s="78">
        <v>-0.25797945261001587</v>
      </c>
      <c r="DC268" s="78">
        <v>-0.21389451622962952</v>
      </c>
      <c r="DD268" s="78">
        <v>-0.18232183158397675</v>
      </c>
      <c r="DE268" s="78">
        <v>-0.13313060998916626</v>
      </c>
      <c r="DF268" s="78">
        <v>-0.1193193793296814</v>
      </c>
      <c r="DG268" s="78">
        <v>-5.4372411221265793E-2</v>
      </c>
      <c r="DH268" s="78">
        <v>-4.10921610891819E-2</v>
      </c>
      <c r="DI268" s="78">
        <v>-9.257463738322258E-3</v>
      </c>
      <c r="DJ268" s="78">
        <v>-8.9702783152461052E-3</v>
      </c>
      <c r="DK268" s="78">
        <v>6.2760883010923862E-3</v>
      </c>
      <c r="DL268" s="78">
        <v>1.1424871161580086E-2</v>
      </c>
      <c r="DM268" s="78">
        <v>-2.2700205445289612E-2</v>
      </c>
      <c r="DN268" s="78">
        <v>1.4336568303406239E-2</v>
      </c>
      <c r="DO268" s="78">
        <v>2.6025278493762016E-2</v>
      </c>
      <c r="DP268" s="78">
        <v>6.3267610967159271E-2</v>
      </c>
      <c r="DQ268" s="78">
        <v>8.3668909966945648E-2</v>
      </c>
      <c r="DR268" s="78">
        <v>0.13528437912464142</v>
      </c>
      <c r="DS268" s="78">
        <v>0.12284747511148453</v>
      </c>
      <c r="DT268" s="78">
        <v>0.14492422342300415</v>
      </c>
      <c r="DU268" s="78">
        <v>0.14191165566444397</v>
      </c>
      <c r="DV268" s="78">
        <v>0.18168756365776062</v>
      </c>
      <c r="DW268" s="78">
        <v>0.20964188873767853</v>
      </c>
      <c r="DX268" s="78">
        <v>0.19825224578380585</v>
      </c>
      <c r="DY268" s="78">
        <v>-7.2930954396724701E-2</v>
      </c>
      <c r="DZ268" s="78">
        <v>-0.22423112392425537</v>
      </c>
      <c r="EA268" s="78">
        <v>-0.18412688374519348</v>
      </c>
      <c r="EB268" s="78">
        <v>-0.15643866360187531</v>
      </c>
      <c r="EC268" s="78">
        <v>-0.10932499915361404</v>
      </c>
      <c r="ED268" s="78">
        <v>-0.10033824294805527</v>
      </c>
      <c r="EE268" s="78">
        <v>-3.855474665760994E-2</v>
      </c>
      <c r="EF268" s="78">
        <v>-2.7649058029055595E-2</v>
      </c>
      <c r="EG268" s="78">
        <v>6.9082258269190788E-3</v>
      </c>
      <c r="EH268" s="78">
        <v>4.1080806404352188E-3</v>
      </c>
      <c r="EI268" s="78">
        <v>1.8194630742073059E-2</v>
      </c>
      <c r="EJ268" s="78">
        <v>2.3300794884562492E-2</v>
      </c>
      <c r="EK268" s="78">
        <v>-1.062330137938261E-2</v>
      </c>
      <c r="EL268" s="78">
        <v>2.6121687144041061E-2</v>
      </c>
      <c r="EM268" s="78">
        <v>3.8045678287744522E-2</v>
      </c>
      <c r="EN268" s="78">
        <v>7.5402386486530304E-2</v>
      </c>
      <c r="EO268" s="78">
        <v>9.7987920045852661E-2</v>
      </c>
      <c r="EP268" s="78">
        <v>0.15091615915298462</v>
      </c>
      <c r="EQ268" s="78">
        <v>0.13691480457782745</v>
      </c>
      <c r="ER268" s="78">
        <v>0.16046802699565887</v>
      </c>
      <c r="ES268" s="78">
        <v>0.15976633131504059</v>
      </c>
      <c r="ET268" s="78">
        <v>0.20136827230453491</v>
      </c>
      <c r="EU268" s="78">
        <v>0.23342971503734589</v>
      </c>
      <c r="EV268" s="78">
        <v>0.22440332174301147</v>
      </c>
      <c r="EW268" s="78">
        <v>47.586204528808594</v>
      </c>
      <c r="EX268" s="78">
        <v>46.991447448730469</v>
      </c>
      <c r="EY268" s="78">
        <v>46.560894012451172</v>
      </c>
      <c r="EZ268" s="78">
        <v>46.192157745361328</v>
      </c>
      <c r="FA268" s="78">
        <v>45.849948883056641</v>
      </c>
      <c r="FB268" s="78">
        <v>45.663448333740234</v>
      </c>
      <c r="FC268" s="78">
        <v>45.490352630615234</v>
      </c>
      <c r="FD268" s="78">
        <v>45.649562835693359</v>
      </c>
      <c r="FE268" s="78">
        <v>46.760818481445313</v>
      </c>
      <c r="FF268" s="78">
        <v>49.559062957763672</v>
      </c>
      <c r="FG268" s="78">
        <v>52.266551971435547</v>
      </c>
      <c r="FH268" s="78">
        <v>54.516853332519531</v>
      </c>
      <c r="FI268" s="78">
        <v>56.127536773681641</v>
      </c>
      <c r="FJ268" s="78">
        <v>57.149398803710938</v>
      </c>
      <c r="FK268" s="78">
        <v>58.124946594238281</v>
      </c>
      <c r="FL268" s="78">
        <v>57.961383819580078</v>
      </c>
      <c r="FM268" s="78">
        <v>57.181747436523438</v>
      </c>
      <c r="FN268" s="78">
        <v>55.044277191162109</v>
      </c>
      <c r="FO268" s="78">
        <v>53.219417572021484</v>
      </c>
      <c r="FP268" s="78">
        <v>52.026012420654297</v>
      </c>
      <c r="FQ268" s="78">
        <v>51.104114532470703</v>
      </c>
      <c r="FR268" s="78">
        <v>50.386459350585938</v>
      </c>
      <c r="FS268" s="78">
        <v>49.404998779296875</v>
      </c>
      <c r="FT268" s="78">
        <v>48.373722076416016</v>
      </c>
      <c r="FU268" s="78">
        <v>9.431726299226284E-3</v>
      </c>
      <c r="FV268" s="78">
        <v>1.6603654250502586E-2</v>
      </c>
      <c r="FW268" s="78">
        <v>1.3159116730093956E-2</v>
      </c>
      <c r="FX268" s="78">
        <v>2.0872395485639572E-2</v>
      </c>
      <c r="FY268" s="78">
        <v>173.54545593261719</v>
      </c>
      <c r="FZ268" s="78">
        <v>1</v>
      </c>
    </row>
    <row r="269" spans="1:182" x14ac:dyDescent="0.2">
      <c r="A269" t="s">
        <v>186</v>
      </c>
      <c r="B269" t="s">
        <v>245</v>
      </c>
      <c r="C269" t="s">
        <v>194</v>
      </c>
      <c r="D269" t="s">
        <v>202</v>
      </c>
      <c r="E269" t="s">
        <v>238</v>
      </c>
      <c r="F269" t="s">
        <v>178</v>
      </c>
      <c r="G269" t="s">
        <v>1</v>
      </c>
      <c r="H269" s="78">
        <v>2669</v>
      </c>
      <c r="I269" s="78">
        <v>1.1621912717819214</v>
      </c>
      <c r="J269" s="78">
        <v>1.0923089981079102</v>
      </c>
      <c r="K269" s="78">
        <v>1.0148736238479614</v>
      </c>
      <c r="L269" s="78">
        <v>0.91223126649856567</v>
      </c>
      <c r="M269" s="78">
        <v>0.85921245813369751</v>
      </c>
      <c r="N269" s="78">
        <v>0.83029675483703613</v>
      </c>
      <c r="O269" s="78">
        <v>0.94059890508651733</v>
      </c>
      <c r="P269" s="78">
        <v>1.0772942304611206</v>
      </c>
      <c r="Q269" s="78">
        <v>0.93082660436630249</v>
      </c>
      <c r="R269" s="78">
        <v>0.87978816032409668</v>
      </c>
      <c r="S269" s="78">
        <v>0.82899773120880127</v>
      </c>
      <c r="T269" s="78">
        <v>0.7893255352973938</v>
      </c>
      <c r="U269" s="78">
        <v>0.74091452360153198</v>
      </c>
      <c r="V269" s="78">
        <v>0.74009782075881958</v>
      </c>
      <c r="W269" s="78">
        <v>0.74576401710510254</v>
      </c>
      <c r="X269" s="78">
        <v>0.77213954925537109</v>
      </c>
      <c r="Y269" s="78">
        <v>0.88253492116928101</v>
      </c>
      <c r="Z269" s="78">
        <v>1.1316646337509155</v>
      </c>
      <c r="AA269" s="78">
        <v>1.2810629606246948</v>
      </c>
      <c r="AB269" s="78">
        <v>1.2884436845779419</v>
      </c>
      <c r="AC269" s="78">
        <v>1.2921923398971558</v>
      </c>
      <c r="AD269" s="78">
        <v>1.2648484706878662</v>
      </c>
      <c r="AE269" s="78">
        <v>1.1527718305587769</v>
      </c>
      <c r="AF269" s="78">
        <v>1.0631742477416992</v>
      </c>
      <c r="AG269" s="78">
        <v>-0.22067569196224213</v>
      </c>
      <c r="AH269" s="78">
        <v>-0.35857921838760376</v>
      </c>
      <c r="AI269" s="78">
        <v>-0.3026282787322998</v>
      </c>
      <c r="AJ269" s="78">
        <v>-0.25947645306587219</v>
      </c>
      <c r="AK269" s="78">
        <v>-0.20409230887889862</v>
      </c>
      <c r="AL269" s="78">
        <v>-0.17589986324310303</v>
      </c>
      <c r="AM269" s="78">
        <v>-0.10152296721935272</v>
      </c>
      <c r="AN269" s="78">
        <v>-8.1164442002773285E-2</v>
      </c>
      <c r="AO269" s="78">
        <v>-5.744544044137001E-2</v>
      </c>
      <c r="AP269" s="78">
        <v>-4.7955289483070374E-2</v>
      </c>
      <c r="AQ269" s="78">
        <v>-2.9251653701066971E-2</v>
      </c>
      <c r="AR269" s="78">
        <v>-2.3975826799869537E-2</v>
      </c>
      <c r="AS269" s="78">
        <v>-5.8700006455183029E-2</v>
      </c>
      <c r="AT269" s="78">
        <v>-2.0793450996279716E-2</v>
      </c>
      <c r="AU269" s="78">
        <v>-9.8060872405767441E-3</v>
      </c>
      <c r="AV269" s="78">
        <v>2.709529921412468E-2</v>
      </c>
      <c r="AW269" s="78">
        <v>4.0985636413097382E-2</v>
      </c>
      <c r="AX269" s="78">
        <v>8.86879563331604E-2</v>
      </c>
      <c r="AY269" s="78">
        <v>8.0914415419101715E-2</v>
      </c>
      <c r="AZ269" s="78">
        <v>9.8589986562728882E-2</v>
      </c>
      <c r="BA269" s="78">
        <v>8.868902176618576E-2</v>
      </c>
      <c r="BB269" s="78">
        <v>0.12302175909280777</v>
      </c>
      <c r="BC269" s="78">
        <v>0.13873326778411865</v>
      </c>
      <c r="BD269" s="78">
        <v>0.12029900401830673</v>
      </c>
      <c r="BE269" s="78">
        <v>-0.1705005019903183</v>
      </c>
      <c r="BF269" s="78">
        <v>-0.31295359134674072</v>
      </c>
      <c r="BG269" s="78">
        <v>-0.26238429546356201</v>
      </c>
      <c r="BH269" s="78">
        <v>-0.22448407113552094</v>
      </c>
      <c r="BI269" s="78">
        <v>-0.17190864682197571</v>
      </c>
      <c r="BJ269" s="78">
        <v>-0.15023858845233917</v>
      </c>
      <c r="BK269" s="78">
        <v>-8.0138497054576874E-2</v>
      </c>
      <c r="BL269" s="78">
        <v>-6.29902184009552E-2</v>
      </c>
      <c r="BM269" s="78">
        <v>-3.5590458661317825E-2</v>
      </c>
      <c r="BN269" s="78">
        <v>-3.027418814599514E-2</v>
      </c>
      <c r="BO269" s="78">
        <v>-1.3138547539710999E-2</v>
      </c>
      <c r="BP269" s="78">
        <v>-7.9203369095921516E-3</v>
      </c>
      <c r="BQ269" s="78">
        <v>-4.2372800409793854E-2</v>
      </c>
      <c r="BR269" s="78">
        <v>-4.860724788159132E-3</v>
      </c>
      <c r="BS269" s="78">
        <v>6.4447242766618729E-3</v>
      </c>
      <c r="BT269" s="78">
        <v>4.3500743806362152E-2</v>
      </c>
      <c r="BU269" s="78">
        <v>6.0344032943248749E-2</v>
      </c>
      <c r="BV269" s="78">
        <v>0.10982111096382141</v>
      </c>
      <c r="BW269" s="78">
        <v>9.9932558834552765E-2</v>
      </c>
      <c r="BX269" s="78">
        <v>0.11960422247648239</v>
      </c>
      <c r="BY269" s="78">
        <v>0.11282740533351898</v>
      </c>
      <c r="BZ269" s="78">
        <v>0.14962880313396454</v>
      </c>
      <c r="CA269" s="78">
        <v>0.17089287936687469</v>
      </c>
      <c r="CB269" s="78">
        <v>0.15565359592437744</v>
      </c>
      <c r="CC269" s="78">
        <v>-0.13574929535388947</v>
      </c>
      <c r="CD269" s="78">
        <v>-0.28135344386100769</v>
      </c>
      <c r="CE269" s="78">
        <v>-0.23451149463653564</v>
      </c>
      <c r="CF269" s="78">
        <v>-0.20024845004081726</v>
      </c>
      <c r="CG269" s="78">
        <v>-0.14961832761764526</v>
      </c>
      <c r="CH269" s="78">
        <v>-0.132465660572052</v>
      </c>
      <c r="CI269" s="78">
        <v>-6.5327681601047516E-2</v>
      </c>
      <c r="CJ269" s="78">
        <v>-5.0402816385030746E-2</v>
      </c>
      <c r="CK269" s="78">
        <v>-2.0453769713640213E-2</v>
      </c>
      <c r="CL269" s="78">
        <v>-1.8028309568762779E-2</v>
      </c>
      <c r="CM269" s="78">
        <v>-1.978658139705658E-3</v>
      </c>
      <c r="CN269" s="78">
        <v>3.1996443867683411E-3</v>
      </c>
      <c r="CO269" s="78">
        <v>-3.1064631417393684E-2</v>
      </c>
      <c r="CP269" s="78">
        <v>6.1742323450744152E-3</v>
      </c>
      <c r="CQ269" s="78">
        <v>1.7699984833598137E-2</v>
      </c>
      <c r="CR269" s="78">
        <v>5.4863099008798599E-2</v>
      </c>
      <c r="CS269" s="78">
        <v>7.3751591145992279E-2</v>
      </c>
      <c r="CT269" s="78">
        <v>0.12445787340402603</v>
      </c>
      <c r="CU269" s="78">
        <v>0.11310447007417679</v>
      </c>
      <c r="CV269" s="78">
        <v>0.13415861129760742</v>
      </c>
      <c r="CW269" s="78">
        <v>0.12954556941986084</v>
      </c>
      <c r="CX269" s="78">
        <v>0.16805677115917206</v>
      </c>
      <c r="CY269" s="78">
        <v>0.19316653907299042</v>
      </c>
      <c r="CZ269" s="78">
        <v>0.18014009296894073</v>
      </c>
      <c r="DA269" s="78">
        <v>-0.10099810361862183</v>
      </c>
      <c r="DB269" s="78">
        <v>-0.24975329637527466</v>
      </c>
      <c r="DC269" s="78">
        <v>-0.20663867890834808</v>
      </c>
      <c r="DD269" s="78">
        <v>-0.17601282894611359</v>
      </c>
      <c r="DE269" s="78">
        <v>-0.12732800841331482</v>
      </c>
      <c r="DF269" s="78">
        <v>-0.11469274014234543</v>
      </c>
      <c r="DG269" s="78">
        <v>-5.0516862422227859E-2</v>
      </c>
      <c r="DH269" s="78">
        <v>-3.7815410643815994E-2</v>
      </c>
      <c r="DI269" s="78">
        <v>-5.3170789033174515E-3</v>
      </c>
      <c r="DJ269" s="78">
        <v>-5.7824309915304184E-3</v>
      </c>
      <c r="DK269" s="78">
        <v>9.1812312602996826E-3</v>
      </c>
      <c r="DL269" s="78">
        <v>1.4319626614451408E-2</v>
      </c>
      <c r="DM269" s="78">
        <v>-1.9756462424993515E-2</v>
      </c>
      <c r="DN269" s="78">
        <v>1.7209189012646675E-2</v>
      </c>
      <c r="DO269" s="78">
        <v>2.895524725317955E-2</v>
      </c>
      <c r="DP269" s="78">
        <v>6.6225454211235046E-2</v>
      </c>
      <c r="DQ269" s="78">
        <v>8.7159164249897003E-2</v>
      </c>
      <c r="DR269" s="78">
        <v>0.13909462094306946</v>
      </c>
      <c r="DS269" s="78">
        <v>0.12627638876438141</v>
      </c>
      <c r="DT269" s="78">
        <v>0.14871302247047424</v>
      </c>
      <c r="DU269" s="78">
        <v>0.1462637335062027</v>
      </c>
      <c r="DV269" s="78">
        <v>0.18648472428321838</v>
      </c>
      <c r="DW269" s="78">
        <v>0.21544016897678375</v>
      </c>
      <c r="DX269" s="78">
        <v>0.20462659001350403</v>
      </c>
      <c r="DY269" s="78">
        <v>-5.0822902470827103E-2</v>
      </c>
      <c r="DZ269" s="78">
        <v>-0.20412769913673401</v>
      </c>
      <c r="EA269" s="78">
        <v>-0.16639474034309387</v>
      </c>
      <c r="EB269" s="78">
        <v>-0.14102043211460114</v>
      </c>
      <c r="EC269" s="78">
        <v>-9.5144324004650116E-2</v>
      </c>
      <c r="ED269" s="78">
        <v>-8.903145045042038E-2</v>
      </c>
      <c r="EE269" s="78">
        <v>-2.9132390394806862E-2</v>
      </c>
      <c r="EF269" s="78">
        <v>-1.9641194492578506E-2</v>
      </c>
      <c r="EG269" s="78">
        <v>1.6537899151444435E-2</v>
      </c>
      <c r="EH269" s="78">
        <v>1.1898674070835114E-2</v>
      </c>
      <c r="EI269" s="78">
        <v>2.5294339284300804E-2</v>
      </c>
      <c r="EJ269" s="78">
        <v>3.037511371076107E-2</v>
      </c>
      <c r="EK269" s="78">
        <v>-3.4292603377252817E-3</v>
      </c>
      <c r="EL269" s="78">
        <v>3.3141918480396271E-2</v>
      </c>
      <c r="EM269" s="78">
        <v>4.5206058770418167E-2</v>
      </c>
      <c r="EN269" s="78">
        <v>8.263089507818222E-2</v>
      </c>
      <c r="EO269" s="78">
        <v>0.10651755332946777</v>
      </c>
      <c r="EP269" s="78">
        <v>0.16022777557373047</v>
      </c>
      <c r="EQ269" s="78">
        <v>0.14529451727867126</v>
      </c>
      <c r="ER269" s="78">
        <v>0.16972725093364716</v>
      </c>
      <c r="ES269" s="78">
        <v>0.17040212452411652</v>
      </c>
      <c r="ET269" s="78">
        <v>0.21309179067611694</v>
      </c>
      <c r="EU269" s="78">
        <v>0.24759979546070099</v>
      </c>
      <c r="EV269" s="78">
        <v>0.23998117446899414</v>
      </c>
      <c r="EW269" s="78">
        <v>48.157058715820313</v>
      </c>
      <c r="EX269" s="78">
        <v>47.511451721191406</v>
      </c>
      <c r="EY269" s="78">
        <v>47.213569641113281</v>
      </c>
      <c r="EZ269" s="78">
        <v>46.840885162353516</v>
      </c>
      <c r="FA269" s="78">
        <v>46.640434265136719</v>
      </c>
      <c r="FB269" s="78">
        <v>46.442173004150391</v>
      </c>
      <c r="FC269" s="78">
        <v>46.252498626708984</v>
      </c>
      <c r="FD269" s="78">
        <v>46.307514190673828</v>
      </c>
      <c r="FE269" s="78">
        <v>47.624908447265625</v>
      </c>
      <c r="FF269" s="78">
        <v>50.477302551269531</v>
      </c>
      <c r="FG269" s="78">
        <v>53.067733764648438</v>
      </c>
      <c r="FH269" s="78">
        <v>55.1944580078125</v>
      </c>
      <c r="FI269" s="78">
        <v>56.623680114746094</v>
      </c>
      <c r="FJ269" s="78">
        <v>57.579414367675781</v>
      </c>
      <c r="FK269" s="78">
        <v>58.311668395996094</v>
      </c>
      <c r="FL269" s="78">
        <v>58.33038330078125</v>
      </c>
      <c r="FM269" s="78">
        <v>57.469779968261719</v>
      </c>
      <c r="FN269" s="78">
        <v>55.425128936767578</v>
      </c>
      <c r="FO269" s="78">
        <v>53.605953216552734</v>
      </c>
      <c r="FP269" s="78">
        <v>52.510238647460938</v>
      </c>
      <c r="FQ269" s="78">
        <v>51.548336029052734</v>
      </c>
      <c r="FR269" s="78">
        <v>50.834171295166016</v>
      </c>
      <c r="FS269" s="78">
        <v>49.996189117431641</v>
      </c>
      <c r="FT269" s="78">
        <v>49.173412322998047</v>
      </c>
      <c r="FU269" s="78">
        <v>1.275109127163887E-2</v>
      </c>
      <c r="FV269" s="78">
        <v>2.2447079420089722E-2</v>
      </c>
      <c r="FW269" s="78">
        <v>1.7790284007787704E-2</v>
      </c>
      <c r="FX269" s="78">
        <v>2.8218144550919533E-2</v>
      </c>
      <c r="FY269" s="78">
        <v>138.31817626953125</v>
      </c>
      <c r="FZ269" s="78">
        <v>1</v>
      </c>
    </row>
    <row r="270" spans="1:182" x14ac:dyDescent="0.2">
      <c r="A270" t="s">
        <v>186</v>
      </c>
      <c r="B270" t="s">
        <v>245</v>
      </c>
      <c r="C270" t="s">
        <v>194</v>
      </c>
      <c r="D270" t="s">
        <v>202</v>
      </c>
      <c r="E270" t="s">
        <v>238</v>
      </c>
      <c r="F270" t="s">
        <v>179</v>
      </c>
      <c r="G270" t="s">
        <v>1</v>
      </c>
      <c r="H270" s="78">
        <v>61</v>
      </c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8"/>
      <c r="CN270" s="78"/>
      <c r="CO270" s="78"/>
      <c r="CP270" s="78"/>
      <c r="CQ270" s="78"/>
      <c r="CR270" s="78"/>
      <c r="CS270" s="78"/>
      <c r="CT270" s="78"/>
      <c r="CU270" s="78"/>
      <c r="CV270" s="78"/>
      <c r="CW270" s="78"/>
      <c r="CX270" s="78"/>
      <c r="CY270" s="78"/>
      <c r="CZ270" s="78"/>
      <c r="DA270" s="78"/>
      <c r="DB270" s="78"/>
      <c r="DC270" s="78"/>
      <c r="DD270" s="78"/>
      <c r="DE270" s="78"/>
      <c r="DF270" s="78"/>
      <c r="DG270" s="78"/>
      <c r="DH270" s="78"/>
      <c r="DI270" s="78"/>
      <c r="DJ270" s="78"/>
      <c r="DK270" s="78"/>
      <c r="DL270" s="78"/>
      <c r="DM270" s="78"/>
      <c r="DN270" s="78"/>
      <c r="DO270" s="78"/>
      <c r="DP270" s="78"/>
      <c r="DQ270" s="78"/>
      <c r="DR270" s="78"/>
      <c r="DS270" s="78"/>
      <c r="DT270" s="78"/>
      <c r="DU270" s="78"/>
      <c r="DV270" s="78"/>
      <c r="DW270" s="78"/>
      <c r="DX270" s="78"/>
      <c r="DY270" s="78"/>
      <c r="DZ270" s="78"/>
      <c r="EA270" s="78"/>
      <c r="EB270" s="78"/>
      <c r="EC270" s="78"/>
      <c r="ED270" s="78"/>
      <c r="EE270" s="78"/>
      <c r="EF270" s="78"/>
      <c r="EG270" s="78"/>
      <c r="EH270" s="78"/>
      <c r="EI270" s="78"/>
      <c r="EJ270" s="78"/>
      <c r="EK270" s="78"/>
      <c r="EL270" s="78"/>
      <c r="EM270" s="78"/>
      <c r="EN270" s="78"/>
      <c r="EO270" s="78"/>
      <c r="EP270" s="78"/>
      <c r="EQ270" s="78"/>
      <c r="ER270" s="78"/>
      <c r="ES270" s="78"/>
      <c r="ET270" s="78"/>
      <c r="EU270" s="78"/>
      <c r="EV270" s="78"/>
      <c r="EW270" s="78"/>
      <c r="EX270" s="78"/>
      <c r="EY270" s="78"/>
      <c r="EZ270" s="78"/>
      <c r="FA270" s="78"/>
      <c r="FB270" s="78"/>
      <c r="FC270" s="78"/>
      <c r="FD270" s="78"/>
      <c r="FE270" s="78"/>
      <c r="FF270" s="78"/>
      <c r="FG270" s="78"/>
      <c r="FH270" s="78"/>
      <c r="FI270" s="78"/>
      <c r="FJ270" s="78"/>
      <c r="FK270" s="78"/>
      <c r="FL270" s="78"/>
      <c r="FM270" s="78"/>
      <c r="FN270" s="78"/>
      <c r="FO270" s="78"/>
      <c r="FP270" s="78"/>
      <c r="FQ270" s="78"/>
      <c r="FR270" s="78"/>
      <c r="FS270" s="78"/>
      <c r="FT270" s="78"/>
      <c r="FU270" s="78"/>
      <c r="FV270" s="78"/>
      <c r="FW270" s="78"/>
      <c r="FX270" s="78">
        <v>2.6351498439908028E-2</v>
      </c>
      <c r="FY270" s="78">
        <v>4.1818180084228516</v>
      </c>
      <c r="FZ270" s="78">
        <v>0</v>
      </c>
    </row>
    <row r="271" spans="1:182" x14ac:dyDescent="0.2">
      <c r="A271" t="s">
        <v>186</v>
      </c>
      <c r="B271" t="s">
        <v>245</v>
      </c>
      <c r="C271" t="s">
        <v>194</v>
      </c>
      <c r="D271" t="s">
        <v>202</v>
      </c>
      <c r="E271" t="s">
        <v>238</v>
      </c>
      <c r="F271" t="s">
        <v>180</v>
      </c>
      <c r="G271" t="s">
        <v>1</v>
      </c>
      <c r="H271" s="78">
        <v>32</v>
      </c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8"/>
      <c r="CN271" s="78"/>
      <c r="CO271" s="78"/>
      <c r="CP271" s="78"/>
      <c r="CQ271" s="78"/>
      <c r="CR271" s="78"/>
      <c r="CS271" s="78"/>
      <c r="CT271" s="78"/>
      <c r="CU271" s="78"/>
      <c r="CV271" s="78"/>
      <c r="CW271" s="78"/>
      <c r="CX271" s="78"/>
      <c r="CY271" s="78"/>
      <c r="CZ271" s="78"/>
      <c r="DA271" s="78"/>
      <c r="DB271" s="78"/>
      <c r="DC271" s="78"/>
      <c r="DD271" s="78"/>
      <c r="DE271" s="78"/>
      <c r="DF271" s="78"/>
      <c r="DG271" s="78"/>
      <c r="DH271" s="78"/>
      <c r="DI271" s="78"/>
      <c r="DJ271" s="78"/>
      <c r="DK271" s="78"/>
      <c r="DL271" s="78"/>
      <c r="DM271" s="78"/>
      <c r="DN271" s="78"/>
      <c r="DO271" s="78"/>
      <c r="DP271" s="78"/>
      <c r="DQ271" s="78"/>
      <c r="DR271" s="78"/>
      <c r="DS271" s="78"/>
      <c r="DT271" s="78"/>
      <c r="DU271" s="78"/>
      <c r="DV271" s="78"/>
      <c r="DW271" s="78"/>
      <c r="DX271" s="78"/>
      <c r="DY271" s="78"/>
      <c r="DZ271" s="78"/>
      <c r="EA271" s="78"/>
      <c r="EB271" s="78"/>
      <c r="EC271" s="78"/>
      <c r="ED271" s="78"/>
      <c r="EE271" s="78"/>
      <c r="EF271" s="78"/>
      <c r="EG271" s="78"/>
      <c r="EH271" s="78"/>
      <c r="EI271" s="78"/>
      <c r="EJ271" s="78"/>
      <c r="EK271" s="78"/>
      <c r="EL271" s="78"/>
      <c r="EM271" s="78"/>
      <c r="EN271" s="78"/>
      <c r="EO271" s="78"/>
      <c r="EP271" s="78"/>
      <c r="EQ271" s="78"/>
      <c r="ER271" s="78"/>
      <c r="ES271" s="78"/>
      <c r="ET271" s="78"/>
      <c r="EU271" s="78"/>
      <c r="EV271" s="78"/>
      <c r="EW271" s="78"/>
      <c r="EX271" s="78"/>
      <c r="EY271" s="78"/>
      <c r="EZ271" s="78"/>
      <c r="FA271" s="78"/>
      <c r="FB271" s="78"/>
      <c r="FC271" s="78"/>
      <c r="FD271" s="78"/>
      <c r="FE271" s="78"/>
      <c r="FF271" s="78"/>
      <c r="FG271" s="78"/>
      <c r="FH271" s="78"/>
      <c r="FI271" s="78"/>
      <c r="FJ271" s="78"/>
      <c r="FK271" s="78"/>
      <c r="FL271" s="78"/>
      <c r="FM271" s="78"/>
      <c r="FN271" s="78"/>
      <c r="FO271" s="78"/>
      <c r="FP271" s="78"/>
      <c r="FQ271" s="78"/>
      <c r="FR271" s="78"/>
      <c r="FS271" s="78"/>
      <c r="FT271" s="78"/>
      <c r="FU271" s="78"/>
      <c r="FV271" s="78"/>
      <c r="FW271" s="78"/>
      <c r="FX271" s="78">
        <v>2.5270737707614899E-2</v>
      </c>
      <c r="FY271" s="78">
        <v>1</v>
      </c>
      <c r="FZ271" s="78">
        <v>0</v>
      </c>
    </row>
    <row r="272" spans="1:182" x14ac:dyDescent="0.2">
      <c r="A272" t="s">
        <v>186</v>
      </c>
      <c r="B272" t="s">
        <v>245</v>
      </c>
      <c r="C272" t="s">
        <v>194</v>
      </c>
      <c r="D272" t="s">
        <v>202</v>
      </c>
      <c r="E272" t="s">
        <v>238</v>
      </c>
      <c r="F272" t="s">
        <v>181</v>
      </c>
      <c r="G272" t="s">
        <v>1</v>
      </c>
      <c r="H272" s="78">
        <v>8</v>
      </c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8"/>
      <c r="CN272" s="78"/>
      <c r="CO272" s="78"/>
      <c r="CP272" s="78"/>
      <c r="CQ272" s="78"/>
      <c r="CR272" s="78"/>
      <c r="CS272" s="78"/>
      <c r="CT272" s="78"/>
      <c r="CU272" s="78"/>
      <c r="CV272" s="78"/>
      <c r="CW272" s="78"/>
      <c r="CX272" s="78"/>
      <c r="CY272" s="78"/>
      <c r="CZ272" s="78"/>
      <c r="DA272" s="78"/>
      <c r="DB272" s="78"/>
      <c r="DC272" s="78"/>
      <c r="DD272" s="78"/>
      <c r="DE272" s="78"/>
      <c r="DF272" s="78"/>
      <c r="DG272" s="78"/>
      <c r="DH272" s="78"/>
      <c r="DI272" s="78"/>
      <c r="DJ272" s="78"/>
      <c r="DK272" s="78"/>
      <c r="DL272" s="78"/>
      <c r="DM272" s="78"/>
      <c r="DN272" s="78"/>
      <c r="DO272" s="78"/>
      <c r="DP272" s="78"/>
      <c r="DQ272" s="78"/>
      <c r="DR272" s="78"/>
      <c r="DS272" s="78"/>
      <c r="DT272" s="78"/>
      <c r="DU272" s="78"/>
      <c r="DV272" s="78"/>
      <c r="DW272" s="78"/>
      <c r="DX272" s="78"/>
      <c r="DY272" s="78"/>
      <c r="DZ272" s="78"/>
      <c r="EA272" s="78"/>
      <c r="EB272" s="78"/>
      <c r="EC272" s="78"/>
      <c r="ED272" s="78"/>
      <c r="EE272" s="78"/>
      <c r="EF272" s="78"/>
      <c r="EG272" s="78"/>
      <c r="EH272" s="78"/>
      <c r="EI272" s="78"/>
      <c r="EJ272" s="78"/>
      <c r="EK272" s="78"/>
      <c r="EL272" s="78"/>
      <c r="EM272" s="78"/>
      <c r="EN272" s="78"/>
      <c r="EO272" s="78"/>
      <c r="EP272" s="78"/>
      <c r="EQ272" s="78"/>
      <c r="ER272" s="78"/>
      <c r="ES272" s="78"/>
      <c r="ET272" s="78"/>
      <c r="EU272" s="78"/>
      <c r="EV272" s="78"/>
      <c r="EW272" s="78"/>
      <c r="EX272" s="78"/>
      <c r="EY272" s="78"/>
      <c r="EZ272" s="78"/>
      <c r="FA272" s="78"/>
      <c r="FB272" s="78"/>
      <c r="FC272" s="78"/>
      <c r="FD272" s="78"/>
      <c r="FE272" s="78"/>
      <c r="FF272" s="78"/>
      <c r="FG272" s="78"/>
      <c r="FH272" s="78"/>
      <c r="FI272" s="78"/>
      <c r="FJ272" s="78"/>
      <c r="FK272" s="78"/>
      <c r="FL272" s="78"/>
      <c r="FM272" s="78"/>
      <c r="FN272" s="78"/>
      <c r="FO272" s="78"/>
      <c r="FP272" s="78"/>
      <c r="FQ272" s="78"/>
      <c r="FR272" s="78"/>
      <c r="FS272" s="78"/>
      <c r="FT272" s="78"/>
      <c r="FU272" s="78"/>
      <c r="FV272" s="78"/>
      <c r="FW272" s="78"/>
      <c r="FX272" s="78">
        <v>2.5270737707614899E-2</v>
      </c>
      <c r="FY272" s="78">
        <v>0</v>
      </c>
      <c r="FZ272" s="78">
        <v>0</v>
      </c>
    </row>
    <row r="273" spans="1:182" x14ac:dyDescent="0.2">
      <c r="A273" t="s">
        <v>186</v>
      </c>
      <c r="B273" t="s">
        <v>245</v>
      </c>
      <c r="C273" t="s">
        <v>194</v>
      </c>
      <c r="D273" t="s">
        <v>202</v>
      </c>
      <c r="E273" t="s">
        <v>238</v>
      </c>
      <c r="F273" t="s">
        <v>182</v>
      </c>
      <c r="G273" t="s">
        <v>1</v>
      </c>
      <c r="H273" s="78">
        <v>328</v>
      </c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8"/>
      <c r="CN273" s="78"/>
      <c r="CO273" s="78"/>
      <c r="CP273" s="78"/>
      <c r="CQ273" s="78"/>
      <c r="CR273" s="78"/>
      <c r="CS273" s="78"/>
      <c r="CT273" s="78"/>
      <c r="CU273" s="78"/>
      <c r="CV273" s="78"/>
      <c r="CW273" s="78"/>
      <c r="CX273" s="78"/>
      <c r="CY273" s="78"/>
      <c r="CZ273" s="78"/>
      <c r="DA273" s="78"/>
      <c r="DB273" s="78"/>
      <c r="DC273" s="78"/>
      <c r="DD273" s="78"/>
      <c r="DE273" s="78"/>
      <c r="DF273" s="78"/>
      <c r="DG273" s="78"/>
      <c r="DH273" s="78"/>
      <c r="DI273" s="78"/>
      <c r="DJ273" s="78"/>
      <c r="DK273" s="78"/>
      <c r="DL273" s="78"/>
      <c r="DM273" s="78"/>
      <c r="DN273" s="78"/>
      <c r="DO273" s="78"/>
      <c r="DP273" s="78"/>
      <c r="DQ273" s="78"/>
      <c r="DR273" s="78"/>
      <c r="DS273" s="78"/>
      <c r="DT273" s="78"/>
      <c r="DU273" s="78"/>
      <c r="DV273" s="78"/>
      <c r="DW273" s="78"/>
      <c r="DX273" s="78"/>
      <c r="DY273" s="78"/>
      <c r="DZ273" s="78"/>
      <c r="EA273" s="78"/>
      <c r="EB273" s="78"/>
      <c r="EC273" s="78"/>
      <c r="ED273" s="78"/>
      <c r="EE273" s="78"/>
      <c r="EF273" s="78"/>
      <c r="EG273" s="78"/>
      <c r="EH273" s="78"/>
      <c r="EI273" s="78"/>
      <c r="EJ273" s="78"/>
      <c r="EK273" s="78"/>
      <c r="EL273" s="78"/>
      <c r="EM273" s="78"/>
      <c r="EN273" s="78"/>
      <c r="EO273" s="78"/>
      <c r="EP273" s="78"/>
      <c r="EQ273" s="78"/>
      <c r="ER273" s="78"/>
      <c r="ES273" s="78"/>
      <c r="ET273" s="78"/>
      <c r="EU273" s="78"/>
      <c r="EV273" s="78"/>
      <c r="EW273" s="78"/>
      <c r="EX273" s="78"/>
      <c r="EY273" s="78"/>
      <c r="EZ273" s="78"/>
      <c r="FA273" s="78"/>
      <c r="FB273" s="78"/>
      <c r="FC273" s="78"/>
      <c r="FD273" s="78"/>
      <c r="FE273" s="78"/>
      <c r="FF273" s="78"/>
      <c r="FG273" s="78"/>
      <c r="FH273" s="78"/>
      <c r="FI273" s="78"/>
      <c r="FJ273" s="78"/>
      <c r="FK273" s="78"/>
      <c r="FL273" s="78"/>
      <c r="FM273" s="78"/>
      <c r="FN273" s="78"/>
      <c r="FO273" s="78"/>
      <c r="FP273" s="78"/>
      <c r="FQ273" s="78"/>
      <c r="FR273" s="78"/>
      <c r="FS273" s="78"/>
      <c r="FT273" s="78"/>
      <c r="FU273" s="78"/>
      <c r="FV273" s="78"/>
      <c r="FW273" s="78"/>
      <c r="FX273" s="78">
        <v>2.8158117085695267E-2</v>
      </c>
      <c r="FY273" s="78">
        <v>16.863636016845703</v>
      </c>
      <c r="FZ273" s="78">
        <v>0</v>
      </c>
    </row>
    <row r="274" spans="1:182" x14ac:dyDescent="0.2">
      <c r="A274" t="s">
        <v>186</v>
      </c>
      <c r="B274" t="s">
        <v>245</v>
      </c>
      <c r="C274" t="s">
        <v>194</v>
      </c>
      <c r="D274" t="s">
        <v>202</v>
      </c>
      <c r="E274" t="s">
        <v>238</v>
      </c>
      <c r="F274" t="s">
        <v>183</v>
      </c>
      <c r="G274" t="s">
        <v>1</v>
      </c>
      <c r="H274" s="78">
        <v>450</v>
      </c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78"/>
      <c r="CB274" s="78"/>
      <c r="CC274" s="78"/>
      <c r="CD274" s="78"/>
      <c r="CE274" s="78"/>
      <c r="CF274" s="78"/>
      <c r="CG274" s="78"/>
      <c r="CH274" s="78"/>
      <c r="CI274" s="78"/>
      <c r="CJ274" s="78"/>
      <c r="CK274" s="78"/>
      <c r="CL274" s="78"/>
      <c r="CM274" s="78"/>
      <c r="CN274" s="78"/>
      <c r="CO274" s="78"/>
      <c r="CP274" s="78"/>
      <c r="CQ274" s="78"/>
      <c r="CR274" s="78"/>
      <c r="CS274" s="78"/>
      <c r="CT274" s="78"/>
      <c r="CU274" s="78"/>
      <c r="CV274" s="78"/>
      <c r="CW274" s="78"/>
      <c r="CX274" s="78"/>
      <c r="CY274" s="78"/>
      <c r="CZ274" s="78"/>
      <c r="DA274" s="78"/>
      <c r="DB274" s="78"/>
      <c r="DC274" s="78"/>
      <c r="DD274" s="78"/>
      <c r="DE274" s="78"/>
      <c r="DF274" s="78"/>
      <c r="DG274" s="78"/>
      <c r="DH274" s="78"/>
      <c r="DI274" s="78"/>
      <c r="DJ274" s="78"/>
      <c r="DK274" s="78"/>
      <c r="DL274" s="78"/>
      <c r="DM274" s="78"/>
      <c r="DN274" s="78"/>
      <c r="DO274" s="78"/>
      <c r="DP274" s="78"/>
      <c r="DQ274" s="78"/>
      <c r="DR274" s="78"/>
      <c r="DS274" s="78"/>
      <c r="DT274" s="78"/>
      <c r="DU274" s="78"/>
      <c r="DV274" s="78"/>
      <c r="DW274" s="78"/>
      <c r="DX274" s="78"/>
      <c r="DY274" s="78"/>
      <c r="DZ274" s="78"/>
      <c r="EA274" s="78"/>
      <c r="EB274" s="78"/>
      <c r="EC274" s="78"/>
      <c r="ED274" s="78"/>
      <c r="EE274" s="78"/>
      <c r="EF274" s="78"/>
      <c r="EG274" s="78"/>
      <c r="EH274" s="78"/>
      <c r="EI274" s="78"/>
      <c r="EJ274" s="78"/>
      <c r="EK274" s="78"/>
      <c r="EL274" s="78"/>
      <c r="EM274" s="78"/>
      <c r="EN274" s="78"/>
      <c r="EO274" s="78"/>
      <c r="EP274" s="78"/>
      <c r="EQ274" s="78"/>
      <c r="ER274" s="78"/>
      <c r="ES274" s="78"/>
      <c r="ET274" s="78"/>
      <c r="EU274" s="78"/>
      <c r="EV274" s="78"/>
      <c r="EW274" s="78"/>
      <c r="EX274" s="78"/>
      <c r="EY274" s="78"/>
      <c r="EZ274" s="78"/>
      <c r="FA274" s="78"/>
      <c r="FB274" s="78"/>
      <c r="FC274" s="78"/>
      <c r="FD274" s="78"/>
      <c r="FE274" s="78"/>
      <c r="FF274" s="78"/>
      <c r="FG274" s="78"/>
      <c r="FH274" s="78"/>
      <c r="FI274" s="78"/>
      <c r="FJ274" s="78"/>
      <c r="FK274" s="78"/>
      <c r="FL274" s="78"/>
      <c r="FM274" s="78"/>
      <c r="FN274" s="78"/>
      <c r="FO274" s="78"/>
      <c r="FP274" s="78"/>
      <c r="FQ274" s="78"/>
      <c r="FR274" s="78"/>
      <c r="FS274" s="78"/>
      <c r="FT274" s="78"/>
      <c r="FU274" s="78"/>
      <c r="FV274" s="78"/>
      <c r="FW274" s="78"/>
      <c r="FX274" s="78">
        <v>2.8149347752332687E-2</v>
      </c>
      <c r="FY274" s="78">
        <v>5.6363635063171387</v>
      </c>
      <c r="FZ274" s="78">
        <v>0</v>
      </c>
    </row>
    <row r="275" spans="1:182" x14ac:dyDescent="0.2">
      <c r="A275" t="s">
        <v>186</v>
      </c>
      <c r="B275" t="s">
        <v>245</v>
      </c>
      <c r="C275" t="s">
        <v>194</v>
      </c>
      <c r="D275" t="s">
        <v>202</v>
      </c>
      <c r="E275" t="s">
        <v>238</v>
      </c>
      <c r="F275" t="s">
        <v>184</v>
      </c>
      <c r="G275" t="s">
        <v>1</v>
      </c>
      <c r="H275" s="78">
        <v>117</v>
      </c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78"/>
      <c r="CB275" s="78"/>
      <c r="CC275" s="78"/>
      <c r="CD275" s="78"/>
      <c r="CE275" s="78"/>
      <c r="CF275" s="78"/>
      <c r="CG275" s="78"/>
      <c r="CH275" s="78"/>
      <c r="CI275" s="78"/>
      <c r="CJ275" s="78"/>
      <c r="CK275" s="78"/>
      <c r="CL275" s="78"/>
      <c r="CM275" s="78"/>
      <c r="CN275" s="78"/>
      <c r="CO275" s="78"/>
      <c r="CP275" s="78"/>
      <c r="CQ275" s="78"/>
      <c r="CR275" s="78"/>
      <c r="CS275" s="78"/>
      <c r="CT275" s="78"/>
      <c r="CU275" s="78"/>
      <c r="CV275" s="78"/>
      <c r="CW275" s="78"/>
      <c r="CX275" s="78"/>
      <c r="CY275" s="78"/>
      <c r="CZ275" s="78"/>
      <c r="DA275" s="78"/>
      <c r="DB275" s="78"/>
      <c r="DC275" s="78"/>
      <c r="DD275" s="78"/>
      <c r="DE275" s="78"/>
      <c r="DF275" s="78"/>
      <c r="DG275" s="78"/>
      <c r="DH275" s="78"/>
      <c r="DI275" s="78"/>
      <c r="DJ275" s="78"/>
      <c r="DK275" s="78"/>
      <c r="DL275" s="78"/>
      <c r="DM275" s="78"/>
      <c r="DN275" s="78"/>
      <c r="DO275" s="78"/>
      <c r="DP275" s="78"/>
      <c r="DQ275" s="78"/>
      <c r="DR275" s="78"/>
      <c r="DS275" s="78"/>
      <c r="DT275" s="78"/>
      <c r="DU275" s="78"/>
      <c r="DV275" s="78"/>
      <c r="DW275" s="78"/>
      <c r="DX275" s="78"/>
      <c r="DY275" s="78"/>
      <c r="DZ275" s="78"/>
      <c r="EA275" s="78"/>
      <c r="EB275" s="78"/>
      <c r="EC275" s="78"/>
      <c r="ED275" s="78"/>
      <c r="EE275" s="78"/>
      <c r="EF275" s="78"/>
      <c r="EG275" s="78"/>
      <c r="EH275" s="78"/>
      <c r="EI275" s="78"/>
      <c r="EJ275" s="78"/>
      <c r="EK275" s="78"/>
      <c r="EL275" s="78"/>
      <c r="EM275" s="78"/>
      <c r="EN275" s="78"/>
      <c r="EO275" s="78"/>
      <c r="EP275" s="78"/>
      <c r="EQ275" s="78"/>
      <c r="ER275" s="78"/>
      <c r="ES275" s="78"/>
      <c r="ET275" s="78"/>
      <c r="EU275" s="78"/>
      <c r="EV275" s="78"/>
      <c r="EW275" s="78"/>
      <c r="EX275" s="78"/>
      <c r="EY275" s="78"/>
      <c r="EZ275" s="78"/>
      <c r="FA275" s="78"/>
      <c r="FB275" s="78"/>
      <c r="FC275" s="78"/>
      <c r="FD275" s="78"/>
      <c r="FE275" s="78"/>
      <c r="FF275" s="78"/>
      <c r="FG275" s="78"/>
      <c r="FH275" s="78"/>
      <c r="FI275" s="78"/>
      <c r="FJ275" s="78"/>
      <c r="FK275" s="78"/>
      <c r="FL275" s="78"/>
      <c r="FM275" s="78"/>
      <c r="FN275" s="78"/>
      <c r="FO275" s="78"/>
      <c r="FP275" s="78"/>
      <c r="FQ275" s="78"/>
      <c r="FR275" s="78"/>
      <c r="FS275" s="78"/>
      <c r="FT275" s="78"/>
      <c r="FU275" s="78"/>
      <c r="FV275" s="78"/>
      <c r="FW275" s="78"/>
      <c r="FX275" s="78">
        <v>2.7396015822887421E-2</v>
      </c>
      <c r="FY275" s="78">
        <v>4.9090909957885742</v>
      </c>
      <c r="FZ275" s="78">
        <v>0</v>
      </c>
    </row>
    <row r="276" spans="1:182" x14ac:dyDescent="0.2">
      <c r="A276" t="s">
        <v>186</v>
      </c>
      <c r="B276" t="s">
        <v>245</v>
      </c>
      <c r="C276" t="s">
        <v>194</v>
      </c>
      <c r="D276" t="s">
        <v>202</v>
      </c>
      <c r="E276" t="s">
        <v>238</v>
      </c>
      <c r="F276" t="s">
        <v>185</v>
      </c>
      <c r="G276" t="s">
        <v>1</v>
      </c>
      <c r="H276" s="78">
        <v>25</v>
      </c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78"/>
      <c r="CB276" s="78"/>
      <c r="CC276" s="78"/>
      <c r="CD276" s="78"/>
      <c r="CE276" s="78"/>
      <c r="CF276" s="78"/>
      <c r="CG276" s="78"/>
      <c r="CH276" s="78"/>
      <c r="CI276" s="78"/>
      <c r="CJ276" s="78"/>
      <c r="CK276" s="78"/>
      <c r="CL276" s="78"/>
      <c r="CM276" s="78"/>
      <c r="CN276" s="78"/>
      <c r="CO276" s="78"/>
      <c r="CP276" s="78"/>
      <c r="CQ276" s="78"/>
      <c r="CR276" s="78"/>
      <c r="CS276" s="78"/>
      <c r="CT276" s="78"/>
      <c r="CU276" s="78"/>
      <c r="CV276" s="78"/>
      <c r="CW276" s="78"/>
      <c r="CX276" s="78"/>
      <c r="CY276" s="78"/>
      <c r="CZ276" s="78"/>
      <c r="DA276" s="78"/>
      <c r="DB276" s="78"/>
      <c r="DC276" s="78"/>
      <c r="DD276" s="78"/>
      <c r="DE276" s="78"/>
      <c r="DF276" s="78"/>
      <c r="DG276" s="78"/>
      <c r="DH276" s="78"/>
      <c r="DI276" s="78"/>
      <c r="DJ276" s="78"/>
      <c r="DK276" s="78"/>
      <c r="DL276" s="78"/>
      <c r="DM276" s="78"/>
      <c r="DN276" s="78"/>
      <c r="DO276" s="78"/>
      <c r="DP276" s="78"/>
      <c r="DQ276" s="78"/>
      <c r="DR276" s="78"/>
      <c r="DS276" s="78"/>
      <c r="DT276" s="78"/>
      <c r="DU276" s="78"/>
      <c r="DV276" s="78"/>
      <c r="DW276" s="78"/>
      <c r="DX276" s="78"/>
      <c r="DY276" s="78"/>
      <c r="DZ276" s="78"/>
      <c r="EA276" s="78"/>
      <c r="EB276" s="78"/>
      <c r="EC276" s="78"/>
      <c r="ED276" s="78"/>
      <c r="EE276" s="78"/>
      <c r="EF276" s="78"/>
      <c r="EG276" s="78"/>
      <c r="EH276" s="78"/>
      <c r="EI276" s="78"/>
      <c r="EJ276" s="78"/>
      <c r="EK276" s="78"/>
      <c r="EL276" s="78"/>
      <c r="EM276" s="78"/>
      <c r="EN276" s="78"/>
      <c r="EO276" s="78"/>
      <c r="EP276" s="78"/>
      <c r="EQ276" s="78"/>
      <c r="ER276" s="78"/>
      <c r="ES276" s="78"/>
      <c r="ET276" s="78"/>
      <c r="EU276" s="78"/>
      <c r="EV276" s="78"/>
      <c r="EW276" s="78"/>
      <c r="EX276" s="78"/>
      <c r="EY276" s="78"/>
      <c r="EZ276" s="78"/>
      <c r="FA276" s="78"/>
      <c r="FB276" s="78"/>
      <c r="FC276" s="78"/>
      <c r="FD276" s="78"/>
      <c r="FE276" s="78"/>
      <c r="FF276" s="78"/>
      <c r="FG276" s="78"/>
      <c r="FH276" s="78"/>
      <c r="FI276" s="78"/>
      <c r="FJ276" s="78"/>
      <c r="FK276" s="78"/>
      <c r="FL276" s="78"/>
      <c r="FM276" s="78"/>
      <c r="FN276" s="78"/>
      <c r="FO276" s="78"/>
      <c r="FP276" s="78"/>
      <c r="FQ276" s="78"/>
      <c r="FR276" s="78"/>
      <c r="FS276" s="78"/>
      <c r="FT276" s="78"/>
      <c r="FU276" s="78"/>
      <c r="FV276" s="78"/>
      <c r="FW276" s="78"/>
      <c r="FX276" s="78">
        <v>2.5392552837729454E-2</v>
      </c>
      <c r="FY276" s="78">
        <v>2.6363637447357178</v>
      </c>
      <c r="FZ276" s="78">
        <v>0</v>
      </c>
    </row>
    <row r="277" spans="1:182" x14ac:dyDescent="0.2">
      <c r="A277" t="s">
        <v>186</v>
      </c>
      <c r="B277" t="s">
        <v>245</v>
      </c>
      <c r="C277" t="s">
        <v>194</v>
      </c>
      <c r="D277" t="s">
        <v>202</v>
      </c>
      <c r="E277" t="s">
        <v>239</v>
      </c>
      <c r="F277" t="s">
        <v>1</v>
      </c>
      <c r="G277" t="s">
        <v>198</v>
      </c>
      <c r="H277" s="78">
        <v>3867</v>
      </c>
      <c r="I277" s="78">
        <v>1.1267937421798706</v>
      </c>
      <c r="J277" s="78">
        <v>1.010100245475769</v>
      </c>
      <c r="K277" s="78">
        <v>0.96256262063980103</v>
      </c>
      <c r="L277" s="78">
        <v>0.87772488594055176</v>
      </c>
      <c r="M277" s="78">
        <v>0.82756680250167847</v>
      </c>
      <c r="N277" s="78">
        <v>0.75518858432769775</v>
      </c>
      <c r="O277" s="78">
        <v>0.87487095594406128</v>
      </c>
      <c r="P277" s="78">
        <v>0.91092026233673096</v>
      </c>
      <c r="Q277" s="78">
        <v>0.81788253784179688</v>
      </c>
      <c r="R277" s="78">
        <v>0.76115554571151733</v>
      </c>
      <c r="S277" s="78">
        <v>0.74940669536590576</v>
      </c>
      <c r="T277" s="78">
        <v>0.71994543075561523</v>
      </c>
      <c r="U277" s="78">
        <v>0.66683459281921387</v>
      </c>
      <c r="V277" s="78">
        <v>0.6557803750038147</v>
      </c>
      <c r="W277" s="78">
        <v>0.66676265001296997</v>
      </c>
      <c r="X277" s="78">
        <v>0.69952505826950073</v>
      </c>
      <c r="Y277" s="78">
        <v>0.73698520660400391</v>
      </c>
      <c r="Z277" s="78">
        <v>0.91988211870193481</v>
      </c>
      <c r="AA277" s="78">
        <v>1.1171587705612183</v>
      </c>
      <c r="AB277" s="78">
        <v>1.1494381427764893</v>
      </c>
      <c r="AC277" s="78">
        <v>1.1637759208679199</v>
      </c>
      <c r="AD277" s="78">
        <v>1.1336315870285034</v>
      </c>
      <c r="AE277" s="78">
        <v>1.0865265130996704</v>
      </c>
      <c r="AF277" s="78">
        <v>0.99655693769454956</v>
      </c>
      <c r="AG277" s="78">
        <v>-0.35440558195114136</v>
      </c>
      <c r="AH277" s="78">
        <v>-0.44194996356964111</v>
      </c>
      <c r="AI277" s="78">
        <v>-0.33730897307395935</v>
      </c>
      <c r="AJ277" s="78">
        <v>-0.27320179343223572</v>
      </c>
      <c r="AK277" s="78">
        <v>-0.20030646026134491</v>
      </c>
      <c r="AL277" s="78">
        <v>-0.16499887406826019</v>
      </c>
      <c r="AM277" s="78">
        <v>-9.2707157135009766E-2</v>
      </c>
      <c r="AN277" s="78">
        <v>-0.10515496134757996</v>
      </c>
      <c r="AO277" s="78">
        <v>-8.7712198495864868E-2</v>
      </c>
      <c r="AP277" s="78">
        <v>-5.1989607512950897E-2</v>
      </c>
      <c r="AQ277" s="78">
        <v>-2.668839693069458E-2</v>
      </c>
      <c r="AR277" s="78">
        <v>-8.7249642238020897E-3</v>
      </c>
      <c r="AS277" s="78">
        <v>-5.625702440738678E-2</v>
      </c>
      <c r="AT277" s="78">
        <v>-3.7803716957569122E-2</v>
      </c>
      <c r="AU277" s="78">
        <v>-1.7892630770802498E-2</v>
      </c>
      <c r="AV277" s="78">
        <v>6.7593641579151154E-2</v>
      </c>
      <c r="AW277" s="78">
        <v>5.5408228188753128E-2</v>
      </c>
      <c r="AX277" s="78">
        <v>6.9079108536243439E-2</v>
      </c>
      <c r="AY277" s="78">
        <v>8.2469657063484192E-2</v>
      </c>
      <c r="AZ277" s="78">
        <v>7.2320118546485901E-2</v>
      </c>
      <c r="BA277" s="78">
        <v>0.10416804999113083</v>
      </c>
      <c r="BB277" s="78">
        <v>0.11604037135839462</v>
      </c>
      <c r="BC277" s="78">
        <v>0.13777272403240204</v>
      </c>
      <c r="BD277" s="78">
        <v>8.1261374056339264E-2</v>
      </c>
      <c r="BE277" s="78">
        <v>-0.30891942977905273</v>
      </c>
      <c r="BF277" s="78">
        <v>-0.39989563822746277</v>
      </c>
      <c r="BG277" s="78">
        <v>-0.29941514134407043</v>
      </c>
      <c r="BH277" s="78">
        <v>-0.23865401744842529</v>
      </c>
      <c r="BI277" s="78">
        <v>-0.16883186995983124</v>
      </c>
      <c r="BJ277" s="78">
        <v>-0.14100995659828186</v>
      </c>
      <c r="BK277" s="78">
        <v>-7.2460904717445374E-2</v>
      </c>
      <c r="BL277" s="78">
        <v>-8.5450038313865662E-2</v>
      </c>
      <c r="BM277" s="78">
        <v>-6.8036407232284546E-2</v>
      </c>
      <c r="BN277" s="78">
        <v>-3.2522235065698624E-2</v>
      </c>
      <c r="BO277" s="78">
        <v>-5.8374293148517609E-3</v>
      </c>
      <c r="BP277" s="78">
        <v>1.0061265900731087E-2</v>
      </c>
      <c r="BQ277" s="78">
        <v>-3.7488862872123718E-2</v>
      </c>
      <c r="BR277" s="78">
        <v>-1.8113715574145317E-2</v>
      </c>
      <c r="BS277" s="78">
        <v>1.8021896248683333E-3</v>
      </c>
      <c r="BT277" s="78">
        <v>8.702608197927475E-2</v>
      </c>
      <c r="BU277" s="78">
        <v>7.5555041432380676E-2</v>
      </c>
      <c r="BV277" s="78">
        <v>9.214213490486145E-2</v>
      </c>
      <c r="BW277" s="78">
        <v>0.10753767937421799</v>
      </c>
      <c r="BX277" s="78">
        <v>9.8241731524467468E-2</v>
      </c>
      <c r="BY277" s="78">
        <v>0.13004215061664581</v>
      </c>
      <c r="BZ277" s="78">
        <v>0.14180204272270203</v>
      </c>
      <c r="CA277" s="78">
        <v>0.16573242843151093</v>
      </c>
      <c r="CB277" s="78">
        <v>0.11403509974479675</v>
      </c>
      <c r="CC277" s="78">
        <v>-0.27741581201553345</v>
      </c>
      <c r="CD277" s="78">
        <v>-0.3707689642906189</v>
      </c>
      <c r="CE277" s="78">
        <v>-0.27316999435424805</v>
      </c>
      <c r="CF277" s="78">
        <v>-0.21472629904747009</v>
      </c>
      <c r="CG277" s="78">
        <v>-0.14703266322612762</v>
      </c>
      <c r="CH277" s="78">
        <v>-0.12439528852701187</v>
      </c>
      <c r="CI277" s="78">
        <v>-5.8438412845134735E-2</v>
      </c>
      <c r="CJ277" s="78">
        <v>-7.1802467107772827E-2</v>
      </c>
      <c r="CK277" s="78">
        <v>-5.4409023374319077E-2</v>
      </c>
      <c r="CL277" s="78">
        <v>-1.9039198756217957E-2</v>
      </c>
      <c r="CM277" s="78">
        <v>8.6038867011666298E-3</v>
      </c>
      <c r="CN277" s="78">
        <v>2.3072551935911179E-2</v>
      </c>
      <c r="CO277" s="78">
        <v>-2.449009008705616E-2</v>
      </c>
      <c r="CP277" s="78">
        <v>-4.4764792546629906E-3</v>
      </c>
      <c r="CQ277" s="78">
        <v>1.5442763455212116E-2</v>
      </c>
      <c r="CR277" s="78">
        <v>0.1004849374294281</v>
      </c>
      <c r="CS277" s="78">
        <v>8.9508660137653351E-2</v>
      </c>
      <c r="CT277" s="78">
        <v>0.10811552405357361</v>
      </c>
      <c r="CU277" s="78">
        <v>0.12489971518516541</v>
      </c>
      <c r="CV277" s="78">
        <v>0.1161949634552002</v>
      </c>
      <c r="CW277" s="78">
        <v>0.14796248078346252</v>
      </c>
      <c r="CX277" s="78">
        <v>0.15964449942111969</v>
      </c>
      <c r="CY277" s="78">
        <v>0.18509721755981445</v>
      </c>
      <c r="CZ277" s="78">
        <v>0.13673408329486847</v>
      </c>
      <c r="DA277" s="78">
        <v>-0.24591226875782013</v>
      </c>
      <c r="DB277" s="78">
        <v>-0.34164229035377502</v>
      </c>
      <c r="DC277" s="78">
        <v>-0.24692487716674805</v>
      </c>
      <c r="DD277" s="78">
        <v>-0.19079858064651489</v>
      </c>
      <c r="DE277" s="78">
        <v>-0.12523345649242401</v>
      </c>
      <c r="DF277" s="78">
        <v>-0.10778062790632248</v>
      </c>
      <c r="DG277" s="78">
        <v>-4.4415928423404694E-2</v>
      </c>
      <c r="DH277" s="78">
        <v>-5.8154892176389694E-2</v>
      </c>
      <c r="DI277" s="78">
        <v>-4.0781628340482712E-2</v>
      </c>
      <c r="DJ277" s="78">
        <v>-5.5561596527695656E-3</v>
      </c>
      <c r="DK277" s="78">
        <v>2.3045200854539871E-2</v>
      </c>
      <c r="DL277" s="78">
        <v>3.608383983373642E-2</v>
      </c>
      <c r="DM277" s="78">
        <v>-1.1491316370666027E-2</v>
      </c>
      <c r="DN277" s="78">
        <v>9.1607561334967613E-3</v>
      </c>
      <c r="DO277" s="78">
        <v>2.9083335772156715E-2</v>
      </c>
      <c r="DP277" s="78">
        <v>0.11394378542900085</v>
      </c>
      <c r="DQ277" s="78">
        <v>0.10346229374408722</v>
      </c>
      <c r="DR277" s="78">
        <v>0.12408889830112457</v>
      </c>
      <c r="DS277" s="78">
        <v>0.14226174354553223</v>
      </c>
      <c r="DT277" s="78">
        <v>0.13414819538593292</v>
      </c>
      <c r="DU277" s="78">
        <v>0.16588281095027924</v>
      </c>
      <c r="DV277" s="78">
        <v>0.17748695611953735</v>
      </c>
      <c r="DW277" s="78">
        <v>0.20446200668811798</v>
      </c>
      <c r="DX277" s="78">
        <v>0.15943306684494019</v>
      </c>
      <c r="DY277" s="78">
        <v>-0.20042607188224792</v>
      </c>
      <c r="DZ277" s="78">
        <v>-0.29958799481391907</v>
      </c>
      <c r="EA277" s="78">
        <v>-0.20903107523918152</v>
      </c>
      <c r="EB277" s="78">
        <v>-0.15625077486038208</v>
      </c>
      <c r="EC277" s="78">
        <v>-9.3758881092071533E-2</v>
      </c>
      <c r="ED277" s="78">
        <v>-8.3791695535182953E-2</v>
      </c>
      <c r="EE277" s="78">
        <v>-2.41696797311306E-2</v>
      </c>
      <c r="EF277" s="78">
        <v>-3.8449965417385101E-2</v>
      </c>
      <c r="EG277" s="78">
        <v>-2.1105842664837837E-2</v>
      </c>
      <c r="EH277" s="78">
        <v>1.391120720654726E-2</v>
      </c>
      <c r="EI277" s="78">
        <v>4.3896164745092392E-2</v>
      </c>
      <c r="EJ277" s="78">
        <v>5.4870065301656723E-2</v>
      </c>
      <c r="EK277" s="78">
        <v>7.2768465615808964E-3</v>
      </c>
      <c r="EL277" s="78">
        <v>2.8850758448243141E-2</v>
      </c>
      <c r="EM277" s="78">
        <v>4.8778153955936432E-2</v>
      </c>
      <c r="EN277" s="78">
        <v>0.13337624073028564</v>
      </c>
      <c r="EO277" s="78">
        <v>0.12360910326242447</v>
      </c>
      <c r="EP277" s="78">
        <v>0.14715191721916199</v>
      </c>
      <c r="EQ277" s="78">
        <v>0.16732977330684662</v>
      </c>
      <c r="ER277" s="78">
        <v>0.16006980836391449</v>
      </c>
      <c r="ES277" s="78">
        <v>0.19175691902637482</v>
      </c>
      <c r="ET277" s="78">
        <v>0.20324862003326416</v>
      </c>
      <c r="EU277" s="78">
        <v>0.23242171108722687</v>
      </c>
      <c r="EV277" s="78">
        <v>0.19220679998397827</v>
      </c>
      <c r="EW277" s="78">
        <v>48.898532867431641</v>
      </c>
      <c r="EX277" s="78">
        <v>48.014698028564453</v>
      </c>
      <c r="EY277" s="78">
        <v>47.303211212158203</v>
      </c>
      <c r="EZ277" s="78">
        <v>46.675540924072266</v>
      </c>
      <c r="FA277" s="78">
        <v>46.184894561767578</v>
      </c>
      <c r="FB277" s="78">
        <v>45.714630126953125</v>
      </c>
      <c r="FC277" s="78">
        <v>45.249671936035156</v>
      </c>
      <c r="FD277" s="78">
        <v>45.386562347412109</v>
      </c>
      <c r="FE277" s="78">
        <v>49.264335632324219</v>
      </c>
      <c r="FF277" s="78">
        <v>54.156929016113281</v>
      </c>
      <c r="FG277" s="78">
        <v>58.006233215332031</v>
      </c>
      <c r="FH277" s="78">
        <v>61.359077453613281</v>
      </c>
      <c r="FI277" s="78">
        <v>63.933574676513672</v>
      </c>
      <c r="FJ277" s="78">
        <v>65.86346435546875</v>
      </c>
      <c r="FK277" s="78">
        <v>67.138702392578125</v>
      </c>
      <c r="FL277" s="78">
        <v>67.292549133300781</v>
      </c>
      <c r="FM277" s="78">
        <v>66.315284729003906</v>
      </c>
      <c r="FN277" s="78">
        <v>63.375110626220703</v>
      </c>
      <c r="FO277" s="78">
        <v>59.547939300537109</v>
      </c>
      <c r="FP277" s="78">
        <v>56.760940551757813</v>
      </c>
      <c r="FQ277" s="78">
        <v>54.713710784912109</v>
      </c>
      <c r="FR277" s="78">
        <v>53.46875</v>
      </c>
      <c r="FS277" s="78">
        <v>51.971416473388672</v>
      </c>
      <c r="FT277" s="78">
        <v>50.588920593261719</v>
      </c>
      <c r="FU277" s="78">
        <v>1.5709634870290756E-2</v>
      </c>
      <c r="FV277" s="78">
        <v>2.5600681081414223E-2</v>
      </c>
      <c r="FW277" s="78">
        <v>1.9063014537096024E-2</v>
      </c>
      <c r="FX277" s="78">
        <v>2.629026398062706E-2</v>
      </c>
      <c r="FY277" s="78">
        <v>220</v>
      </c>
      <c r="FZ277" s="78">
        <v>1</v>
      </c>
    </row>
    <row r="278" spans="1:182" x14ac:dyDescent="0.2">
      <c r="A278" t="s">
        <v>186</v>
      </c>
      <c r="B278" t="s">
        <v>245</v>
      </c>
      <c r="C278" t="s">
        <v>194</v>
      </c>
      <c r="D278" t="s">
        <v>202</v>
      </c>
      <c r="E278" t="s">
        <v>239</v>
      </c>
      <c r="F278" t="s">
        <v>1</v>
      </c>
      <c r="G278" t="s">
        <v>200</v>
      </c>
      <c r="H278" s="78">
        <v>89</v>
      </c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  <c r="BX278" s="78"/>
      <c r="BY278" s="78"/>
      <c r="BZ278" s="78"/>
      <c r="CA278" s="78"/>
      <c r="CB278" s="78"/>
      <c r="CC278" s="78"/>
      <c r="CD278" s="78"/>
      <c r="CE278" s="78"/>
      <c r="CF278" s="78"/>
      <c r="CG278" s="78"/>
      <c r="CH278" s="78"/>
      <c r="CI278" s="78"/>
      <c r="CJ278" s="78"/>
      <c r="CK278" s="78"/>
      <c r="CL278" s="78"/>
      <c r="CM278" s="78"/>
      <c r="CN278" s="78"/>
      <c r="CO278" s="78"/>
      <c r="CP278" s="78"/>
      <c r="CQ278" s="78"/>
      <c r="CR278" s="78"/>
      <c r="CS278" s="78"/>
      <c r="CT278" s="78"/>
      <c r="CU278" s="78"/>
      <c r="CV278" s="78"/>
      <c r="CW278" s="78"/>
      <c r="CX278" s="78"/>
      <c r="CY278" s="78"/>
      <c r="CZ278" s="78"/>
      <c r="DA278" s="78"/>
      <c r="DB278" s="78"/>
      <c r="DC278" s="78"/>
      <c r="DD278" s="78"/>
      <c r="DE278" s="78"/>
      <c r="DF278" s="78"/>
      <c r="DG278" s="78"/>
      <c r="DH278" s="78"/>
      <c r="DI278" s="78"/>
      <c r="DJ278" s="78"/>
      <c r="DK278" s="78"/>
      <c r="DL278" s="78"/>
      <c r="DM278" s="78"/>
      <c r="DN278" s="78"/>
      <c r="DO278" s="78"/>
      <c r="DP278" s="78"/>
      <c r="DQ278" s="78"/>
      <c r="DR278" s="78"/>
      <c r="DS278" s="78"/>
      <c r="DT278" s="78"/>
      <c r="DU278" s="78"/>
      <c r="DV278" s="78"/>
      <c r="DW278" s="78"/>
      <c r="DX278" s="78"/>
      <c r="DY278" s="78"/>
      <c r="DZ278" s="78"/>
      <c r="EA278" s="78"/>
      <c r="EB278" s="78"/>
      <c r="EC278" s="78"/>
      <c r="ED278" s="78"/>
      <c r="EE278" s="78"/>
      <c r="EF278" s="78"/>
      <c r="EG278" s="78"/>
      <c r="EH278" s="78"/>
      <c r="EI278" s="78"/>
      <c r="EJ278" s="78"/>
      <c r="EK278" s="78"/>
      <c r="EL278" s="78"/>
      <c r="EM278" s="78"/>
      <c r="EN278" s="78"/>
      <c r="EO278" s="78"/>
      <c r="EP278" s="78"/>
      <c r="EQ278" s="78"/>
      <c r="ER278" s="78"/>
      <c r="ES278" s="78"/>
      <c r="ET278" s="78"/>
      <c r="EU278" s="78"/>
      <c r="EV278" s="78"/>
      <c r="EW278" s="78"/>
      <c r="EX278" s="78"/>
      <c r="EY278" s="78"/>
      <c r="EZ278" s="78"/>
      <c r="FA278" s="78"/>
      <c r="FB278" s="78"/>
      <c r="FC278" s="78"/>
      <c r="FD278" s="78"/>
      <c r="FE278" s="78"/>
      <c r="FF278" s="78"/>
      <c r="FG278" s="78"/>
      <c r="FH278" s="78"/>
      <c r="FI278" s="78"/>
      <c r="FJ278" s="78"/>
      <c r="FK278" s="78"/>
      <c r="FL278" s="78"/>
      <c r="FM278" s="78"/>
      <c r="FN278" s="78"/>
      <c r="FO278" s="78"/>
      <c r="FP278" s="78"/>
      <c r="FQ278" s="78"/>
      <c r="FR278" s="78"/>
      <c r="FS278" s="78"/>
      <c r="FT278" s="78"/>
      <c r="FU278" s="78"/>
      <c r="FV278" s="78"/>
      <c r="FW278" s="78"/>
      <c r="FX278" s="78">
        <v>2.3118926212191582E-2</v>
      </c>
      <c r="FY278" s="78">
        <v>13.052631378173828</v>
      </c>
      <c r="FZ278" s="78">
        <v>0</v>
      </c>
    </row>
    <row r="279" spans="1:182" x14ac:dyDescent="0.2">
      <c r="A279" t="s">
        <v>186</v>
      </c>
      <c r="B279" t="s">
        <v>245</v>
      </c>
      <c r="C279" t="s">
        <v>194</v>
      </c>
      <c r="D279" t="s">
        <v>202</v>
      </c>
      <c r="E279" t="s">
        <v>239</v>
      </c>
      <c r="F279" t="s">
        <v>1</v>
      </c>
      <c r="G279" t="s">
        <v>1</v>
      </c>
      <c r="H279" s="78">
        <v>3956</v>
      </c>
      <c r="I279" s="78">
        <v>1.1249932050704956</v>
      </c>
      <c r="J279" s="78">
        <v>1.0149455070495605</v>
      </c>
      <c r="K279" s="78">
        <v>0.97052460908889771</v>
      </c>
      <c r="L279" s="78">
        <v>0.88328433036804199</v>
      </c>
      <c r="M279" s="78">
        <v>0.82880944013595581</v>
      </c>
      <c r="N279" s="78">
        <v>0.7582973837852478</v>
      </c>
      <c r="O279" s="78">
        <v>0.87533152103424072</v>
      </c>
      <c r="P279" s="78">
        <v>0.90751999616622925</v>
      </c>
      <c r="Q279" s="78">
        <v>0.81490564346313477</v>
      </c>
      <c r="R279" s="78">
        <v>0.75914305448532104</v>
      </c>
      <c r="S279" s="78">
        <v>0.74704712629318237</v>
      </c>
      <c r="T279" s="78">
        <v>0.71776539087295532</v>
      </c>
      <c r="U279" s="78">
        <v>0.66446411609649658</v>
      </c>
      <c r="V279" s="78">
        <v>0.65332823991775513</v>
      </c>
      <c r="W279" s="78">
        <v>0.66563868522644043</v>
      </c>
      <c r="X279" s="78">
        <v>0.69946855306625366</v>
      </c>
      <c r="Y279" s="78">
        <v>0.73767143487930298</v>
      </c>
      <c r="Z279" s="78">
        <v>0.91936147212982178</v>
      </c>
      <c r="AA279" s="78">
        <v>1.1167888641357422</v>
      </c>
      <c r="AB279" s="78">
        <v>1.1467119455337524</v>
      </c>
      <c r="AC279" s="78">
        <v>1.1600480079650879</v>
      </c>
      <c r="AD279" s="78">
        <v>1.131303071975708</v>
      </c>
      <c r="AE279" s="78">
        <v>1.0845825672149658</v>
      </c>
      <c r="AF279" s="78">
        <v>0.99597251415252686</v>
      </c>
      <c r="AG279" s="78">
        <v>-0.35268890857696533</v>
      </c>
      <c r="AH279" s="78">
        <v>-0.44036281108856201</v>
      </c>
      <c r="AI279" s="78">
        <v>-0.33587884902954102</v>
      </c>
      <c r="AJ279" s="78">
        <v>-0.27189797163009644</v>
      </c>
      <c r="AK279" s="78">
        <v>-0.19911861419677734</v>
      </c>
      <c r="AL279" s="78">
        <v>-0.16409353911876678</v>
      </c>
      <c r="AM279" s="78">
        <v>-9.1943062841892242E-2</v>
      </c>
      <c r="AN279" s="78">
        <v>-0.1044112965464592</v>
      </c>
      <c r="AO279" s="78">
        <v>-8.6969628930091858E-2</v>
      </c>
      <c r="AP279" s="78">
        <v>-5.125490203499794E-2</v>
      </c>
      <c r="AQ279" s="78">
        <v>-2.5901472195982933E-2</v>
      </c>
      <c r="AR279" s="78">
        <v>-8.0159660428762436E-3</v>
      </c>
      <c r="AS279" s="78">
        <v>-5.5548705160617828E-2</v>
      </c>
      <c r="AT279" s="78">
        <v>-3.7060610949993134E-2</v>
      </c>
      <c r="AU279" s="78">
        <v>-1.7149340361356735E-2</v>
      </c>
      <c r="AV279" s="78">
        <v>6.8327024579048157E-2</v>
      </c>
      <c r="AW279" s="78">
        <v>5.6168578565120697E-2</v>
      </c>
      <c r="AX279" s="78">
        <v>6.9949515163898468E-2</v>
      </c>
      <c r="AY279" s="78">
        <v>8.341573178768158E-2</v>
      </c>
      <c r="AZ279" s="78">
        <v>7.329840213060379E-2</v>
      </c>
      <c r="BA279" s="78">
        <v>0.10514456033706665</v>
      </c>
      <c r="BB279" s="78">
        <v>0.1170126348733902</v>
      </c>
      <c r="BC279" s="78">
        <v>0.13882793486118317</v>
      </c>
      <c r="BD279" s="78">
        <v>8.2498252391815186E-2</v>
      </c>
      <c r="BE279" s="78">
        <v>-0.30821698904037476</v>
      </c>
      <c r="BF279" s="78">
        <v>-0.3992462158203125</v>
      </c>
      <c r="BG279" s="78">
        <v>-0.29882994294166565</v>
      </c>
      <c r="BH279" s="78">
        <v>-0.23812049627304077</v>
      </c>
      <c r="BI279" s="78">
        <v>-0.16834580898284912</v>
      </c>
      <c r="BJ279" s="78">
        <v>-0.14063948392868042</v>
      </c>
      <c r="BK279" s="78">
        <v>-7.2148241102695465E-2</v>
      </c>
      <c r="BL279" s="78">
        <v>-8.5145726799964905E-2</v>
      </c>
      <c r="BM279" s="78">
        <v>-6.7732557654380798E-2</v>
      </c>
      <c r="BN279" s="78">
        <v>-3.2221604138612747E-2</v>
      </c>
      <c r="BO279" s="78">
        <v>-5.515427328646183E-3</v>
      </c>
      <c r="BP279" s="78">
        <v>1.0351382195949554E-2</v>
      </c>
      <c r="BQ279" s="78">
        <v>-3.7199024111032486E-2</v>
      </c>
      <c r="BR279" s="78">
        <v>-1.7809642478823662E-2</v>
      </c>
      <c r="BS279" s="78">
        <v>2.106337109580636E-3</v>
      </c>
      <c r="BT279" s="78">
        <v>8.7326183915138245E-2</v>
      </c>
      <c r="BU279" s="78">
        <v>7.5866170227527618E-2</v>
      </c>
      <c r="BV279" s="78">
        <v>9.2498302459716797E-2</v>
      </c>
      <c r="BW279" s="78">
        <v>0.10792481154203415</v>
      </c>
      <c r="BX279" s="78">
        <v>9.8642043769359589E-2</v>
      </c>
      <c r="BY279" s="78">
        <v>0.13044174015522003</v>
      </c>
      <c r="BZ279" s="78">
        <v>0.14219988882541656</v>
      </c>
      <c r="CA279" s="78">
        <v>0.16616420447826385</v>
      </c>
      <c r="CB279" s="78">
        <v>0.11454121768474579</v>
      </c>
      <c r="CC279" s="78">
        <v>-0.27741584181785583</v>
      </c>
      <c r="CD279" s="78">
        <v>-0.3707689642906189</v>
      </c>
      <c r="CE279" s="78">
        <v>-0.27316999435424805</v>
      </c>
      <c r="CF279" s="78">
        <v>-0.21472629904747009</v>
      </c>
      <c r="CG279" s="78">
        <v>-0.14703267812728882</v>
      </c>
      <c r="CH279" s="78">
        <v>-0.12439528852701187</v>
      </c>
      <c r="CI279" s="78">
        <v>-5.8438416570425034E-2</v>
      </c>
      <c r="CJ279" s="78">
        <v>-7.1802467107772827E-2</v>
      </c>
      <c r="CK279" s="78">
        <v>-5.4409023374319077E-2</v>
      </c>
      <c r="CL279" s="78">
        <v>-1.9039200618863106E-2</v>
      </c>
      <c r="CM279" s="78">
        <v>8.6038857698440552E-3</v>
      </c>
      <c r="CN279" s="78">
        <v>2.3072550073266029E-2</v>
      </c>
      <c r="CO279" s="78">
        <v>-2.449009008705616E-2</v>
      </c>
      <c r="CP279" s="78">
        <v>-4.4764792546629906E-3</v>
      </c>
      <c r="CQ279" s="78">
        <v>1.5442761592566967E-2</v>
      </c>
      <c r="CR279" s="78">
        <v>0.1004849374294281</v>
      </c>
      <c r="CS279" s="78">
        <v>8.9508667588233948E-2</v>
      </c>
      <c r="CT279" s="78">
        <v>0.10811552405357361</v>
      </c>
      <c r="CU279" s="78">
        <v>0.12489971518516541</v>
      </c>
      <c r="CV279" s="78">
        <v>0.1161949634552002</v>
      </c>
      <c r="CW279" s="78">
        <v>0.14796249568462372</v>
      </c>
      <c r="CX279" s="78">
        <v>0.15964451432228088</v>
      </c>
      <c r="CY279" s="78">
        <v>0.18509721755981445</v>
      </c>
      <c r="CZ279" s="78">
        <v>0.13673406839370728</v>
      </c>
      <c r="DA279" s="78">
        <v>-0.24661470949649811</v>
      </c>
      <c r="DB279" s="78">
        <v>-0.34229171276092529</v>
      </c>
      <c r="DC279" s="78">
        <v>-0.24751009047031403</v>
      </c>
      <c r="DD279" s="78">
        <v>-0.19133211672306061</v>
      </c>
      <c r="DE279" s="78">
        <v>-0.12571954727172852</v>
      </c>
      <c r="DF279" s="78">
        <v>-0.10815110057592392</v>
      </c>
      <c r="DG279" s="78">
        <v>-4.4728592038154602E-2</v>
      </c>
      <c r="DH279" s="78">
        <v>-5.8459196239709854E-2</v>
      </c>
      <c r="DI279" s="78">
        <v>-4.1085485368967056E-2</v>
      </c>
      <c r="DJ279" s="78">
        <v>-5.8567957021296024E-3</v>
      </c>
      <c r="DK279" s="78">
        <v>2.2723199799656868E-2</v>
      </c>
      <c r="DL279" s="78">
        <v>3.5793721675872803E-2</v>
      </c>
      <c r="DM279" s="78">
        <v>-1.178115326911211E-2</v>
      </c>
      <c r="DN279" s="78">
        <v>8.856683038175106E-3</v>
      </c>
      <c r="DO279" s="78">
        <v>2.8779188171029091E-2</v>
      </c>
      <c r="DP279" s="78">
        <v>0.11364369839429855</v>
      </c>
      <c r="DQ279" s="78">
        <v>0.10315116494894028</v>
      </c>
      <c r="DR279" s="78">
        <v>0.12373273819684982</v>
      </c>
      <c r="DS279" s="78">
        <v>0.14187464118003845</v>
      </c>
      <c r="DT279" s="78">
        <v>0.13374787569046021</v>
      </c>
      <c r="DU279" s="78">
        <v>0.1654832512140274</v>
      </c>
      <c r="DV279" s="78">
        <v>0.17708912491798401</v>
      </c>
      <c r="DW279" s="78">
        <v>0.20403023064136505</v>
      </c>
      <c r="DX279" s="78">
        <v>0.15892693400382996</v>
      </c>
      <c r="DY279" s="78">
        <v>-0.20214274525642395</v>
      </c>
      <c r="DZ279" s="78">
        <v>-0.30117514729499817</v>
      </c>
      <c r="EA279" s="78">
        <v>-0.21046119928359985</v>
      </c>
      <c r="EB279" s="78">
        <v>-0.15755462646484375</v>
      </c>
      <c r="EC279" s="78">
        <v>-9.494674950838089E-2</v>
      </c>
      <c r="ED279" s="78">
        <v>-8.4697060286998749E-2</v>
      </c>
      <c r="EE279" s="78">
        <v>-2.4933783337473869E-2</v>
      </c>
      <c r="EF279" s="78">
        <v>-3.9193637669086456E-2</v>
      </c>
      <c r="EG279" s="78">
        <v>-2.1848412230610847E-2</v>
      </c>
      <c r="EH279" s="78">
        <v>1.3176501728594303E-2</v>
      </c>
      <c r="EI279" s="78">
        <v>4.3109245598316193E-2</v>
      </c>
      <c r="EJ279" s="78">
        <v>5.4161068052053452E-2</v>
      </c>
      <c r="EK279" s="78">
        <v>6.5685305744409561E-3</v>
      </c>
      <c r="EL279" s="78">
        <v>2.8107652440667152E-2</v>
      </c>
      <c r="EM279" s="78">
        <v>4.8034869134426117E-2</v>
      </c>
      <c r="EN279" s="78">
        <v>0.13264285027980804</v>
      </c>
      <c r="EO279" s="78">
        <v>0.1228487491607666</v>
      </c>
      <c r="EP279" s="78">
        <v>0.14628152549266815</v>
      </c>
      <c r="EQ279" s="78">
        <v>0.16638369858264923</v>
      </c>
      <c r="ER279" s="78">
        <v>0.159091517329216</v>
      </c>
      <c r="ES279" s="78">
        <v>0.19078043103218079</v>
      </c>
      <c r="ET279" s="78">
        <v>0.20227637887001038</v>
      </c>
      <c r="EU279" s="78">
        <v>0.23136650025844574</v>
      </c>
      <c r="EV279" s="78">
        <v>0.19096989929676056</v>
      </c>
      <c r="EW279" s="78">
        <v>48.921718597412109</v>
      </c>
      <c r="EX279" s="78">
        <v>48.034267425537109</v>
      </c>
      <c r="EY279" s="78">
        <v>47.305675506591797</v>
      </c>
      <c r="EZ279" s="78">
        <v>46.68426513671875</v>
      </c>
      <c r="FA279" s="78">
        <v>46.186592102050781</v>
      </c>
      <c r="FB279" s="78">
        <v>45.713836669921875</v>
      </c>
      <c r="FC279" s="78">
        <v>45.254283905029297</v>
      </c>
      <c r="FD279" s="78">
        <v>45.385738372802734</v>
      </c>
      <c r="FE279" s="78">
        <v>49.257400512695313</v>
      </c>
      <c r="FF279" s="78">
        <v>54.154930114746094</v>
      </c>
      <c r="FG279" s="78">
        <v>58.016231536865234</v>
      </c>
      <c r="FH279" s="78">
        <v>61.37237548828125</v>
      </c>
      <c r="FI279" s="78">
        <v>63.947303771972656</v>
      </c>
      <c r="FJ279" s="78">
        <v>65.87030029296875</v>
      </c>
      <c r="FK279" s="78">
        <v>67.142677307128906</v>
      </c>
      <c r="FL279" s="78">
        <v>67.301170349121094</v>
      </c>
      <c r="FM279" s="78">
        <v>66.318283081054688</v>
      </c>
      <c r="FN279" s="78">
        <v>63.389205932617188</v>
      </c>
      <c r="FO279" s="78">
        <v>59.558689117431641</v>
      </c>
      <c r="FP279" s="78">
        <v>56.773956298828125</v>
      </c>
      <c r="FQ279" s="78">
        <v>54.734836578369141</v>
      </c>
      <c r="FR279" s="78">
        <v>53.481697082519531</v>
      </c>
      <c r="FS279" s="78">
        <v>51.994121551513672</v>
      </c>
      <c r="FT279" s="78">
        <v>50.625743865966797</v>
      </c>
      <c r="FU279" s="78">
        <v>1.5359352342784405E-2</v>
      </c>
      <c r="FV279" s="78">
        <v>2.5029854848980904E-2</v>
      </c>
      <c r="FW279" s="78">
        <v>1.8637960776686668E-2</v>
      </c>
      <c r="FX279" s="78">
        <v>2.5704063475131989E-2</v>
      </c>
      <c r="FY279" s="78">
        <v>233.05262756347656</v>
      </c>
      <c r="FZ279" s="78">
        <v>1</v>
      </c>
    </row>
    <row r="280" spans="1:182" x14ac:dyDescent="0.2">
      <c r="A280" t="s">
        <v>186</v>
      </c>
      <c r="B280" t="s">
        <v>245</v>
      </c>
      <c r="C280" t="s">
        <v>194</v>
      </c>
      <c r="D280" t="s">
        <v>202</v>
      </c>
      <c r="E280" t="s">
        <v>239</v>
      </c>
      <c r="F280" t="s">
        <v>178</v>
      </c>
      <c r="G280" t="s">
        <v>1</v>
      </c>
      <c r="H280" s="78">
        <v>2841</v>
      </c>
      <c r="I280" s="78">
        <v>1.1099727153778076</v>
      </c>
      <c r="J280" s="78">
        <v>1.0505274534225464</v>
      </c>
      <c r="K280" s="78">
        <v>0.99911761283874512</v>
      </c>
      <c r="L280" s="78">
        <v>0.91840928792953491</v>
      </c>
      <c r="M280" s="78">
        <v>0.87418234348297119</v>
      </c>
      <c r="N280" s="78">
        <v>0.79891210794448853</v>
      </c>
      <c r="O280" s="78">
        <v>0.92096912860870361</v>
      </c>
      <c r="P280" s="78">
        <v>0.95173680782318115</v>
      </c>
      <c r="Q280" s="78">
        <v>0.80785840749740601</v>
      </c>
      <c r="R280" s="78">
        <v>0.75348091125488281</v>
      </c>
      <c r="S280" s="78">
        <v>0.75407689809799194</v>
      </c>
      <c r="T280" s="78">
        <v>0.71372300386428833</v>
      </c>
      <c r="U280" s="78">
        <v>0.64934766292572021</v>
      </c>
      <c r="V280" s="78">
        <v>0.6297529935836792</v>
      </c>
      <c r="W280" s="78">
        <v>0.63577103614807129</v>
      </c>
      <c r="X280" s="78">
        <v>0.6889844536781311</v>
      </c>
      <c r="Y280" s="78">
        <v>0.72469007968902588</v>
      </c>
      <c r="Z280" s="78">
        <v>0.89955294132232666</v>
      </c>
      <c r="AA280" s="78">
        <v>1.0893154144287109</v>
      </c>
      <c r="AB280" s="78">
        <v>1.1180813312530518</v>
      </c>
      <c r="AC280" s="78">
        <v>1.1457458734512329</v>
      </c>
      <c r="AD280" s="78">
        <v>1.1291595697402954</v>
      </c>
      <c r="AE280" s="78">
        <v>1.050987720489502</v>
      </c>
      <c r="AF280" s="78">
        <v>0.9715607762336731</v>
      </c>
      <c r="AG280" s="78">
        <v>-0.37981125712394714</v>
      </c>
      <c r="AH280" s="78">
        <v>-0.46543875336647034</v>
      </c>
      <c r="AI280" s="78">
        <v>-0.3584740161895752</v>
      </c>
      <c r="AJ280" s="78">
        <v>-0.29249799251556396</v>
      </c>
      <c r="AK280" s="78">
        <v>-0.21788614988327026</v>
      </c>
      <c r="AL280" s="78">
        <v>-0.17839756608009338</v>
      </c>
      <c r="AM280" s="78">
        <v>-0.10401540249586105</v>
      </c>
      <c r="AN280" s="78">
        <v>-0.11616087704896927</v>
      </c>
      <c r="AO280" s="78">
        <v>-9.8701827228069305E-2</v>
      </c>
      <c r="AP280" s="78">
        <v>-6.2862828373908997E-2</v>
      </c>
      <c r="AQ280" s="78">
        <v>-3.8334406912326813E-2</v>
      </c>
      <c r="AR280" s="78">
        <v>-1.9217746332287788E-2</v>
      </c>
      <c r="AS280" s="78">
        <v>-6.673971563577652E-2</v>
      </c>
      <c r="AT280" s="78">
        <v>-4.880128800868988E-2</v>
      </c>
      <c r="AU280" s="78">
        <v>-2.8892895206809044E-2</v>
      </c>
      <c r="AV280" s="78">
        <v>5.6739918887615204E-2</v>
      </c>
      <c r="AW280" s="78">
        <v>4.4155512005090714E-2</v>
      </c>
      <c r="AX280" s="78">
        <v>5.6197583675384521E-2</v>
      </c>
      <c r="AY280" s="78">
        <v>6.8468272686004639E-2</v>
      </c>
      <c r="AZ280" s="78">
        <v>5.7841971516609192E-2</v>
      </c>
      <c r="BA280" s="78">
        <v>8.9716441929340363E-2</v>
      </c>
      <c r="BB280" s="78">
        <v>0.10165155678987503</v>
      </c>
      <c r="BC280" s="78">
        <v>0.12215624004602432</v>
      </c>
      <c r="BD280" s="78">
        <v>6.2956057488918304E-2</v>
      </c>
      <c r="BE280" s="78">
        <v>-0.31931519508361816</v>
      </c>
      <c r="BF280" s="78">
        <v>-0.40950706601142883</v>
      </c>
      <c r="BG280" s="78">
        <v>-0.30807572603225708</v>
      </c>
      <c r="BH280" s="78">
        <v>-0.24654987454414368</v>
      </c>
      <c r="BI280" s="78">
        <v>-0.17602533102035522</v>
      </c>
      <c r="BJ280" s="78">
        <v>-0.14649257063865662</v>
      </c>
      <c r="BK280" s="78">
        <v>-7.7088154852390289E-2</v>
      </c>
      <c r="BL280" s="78">
        <v>-8.995356410741806E-2</v>
      </c>
      <c r="BM280" s="78">
        <v>-7.2533279657363892E-2</v>
      </c>
      <c r="BN280" s="78">
        <v>-3.6971472203731537E-2</v>
      </c>
      <c r="BO280" s="78">
        <v>-1.0602883063256741E-2</v>
      </c>
      <c r="BP280" s="78">
        <v>5.7677049189805984E-3</v>
      </c>
      <c r="BQ280" s="78">
        <v>-4.1778292506933212E-2</v>
      </c>
      <c r="BR280" s="78">
        <v>-2.2613830864429474E-2</v>
      </c>
      <c r="BS280" s="78">
        <v>-2.6990287005901337E-3</v>
      </c>
      <c r="BT280" s="78">
        <v>8.2584835588932037E-2</v>
      </c>
      <c r="BU280" s="78">
        <v>7.0950523018836975E-2</v>
      </c>
      <c r="BV280" s="78">
        <v>8.6871117353439331E-2</v>
      </c>
      <c r="BW280" s="78">
        <v>0.10180842131376266</v>
      </c>
      <c r="BX280" s="78">
        <v>9.2317402362823486E-2</v>
      </c>
      <c r="BY280" s="78">
        <v>0.12412868440151215</v>
      </c>
      <c r="BZ280" s="78">
        <v>0.13591425120830536</v>
      </c>
      <c r="CA280" s="78">
        <v>0.15934228897094727</v>
      </c>
      <c r="CB280" s="78">
        <v>0.10654471814632416</v>
      </c>
      <c r="CC280" s="78">
        <v>-0.27741584181785583</v>
      </c>
      <c r="CD280" s="78">
        <v>-0.3707689642906189</v>
      </c>
      <c r="CE280" s="78">
        <v>-0.27316999435424805</v>
      </c>
      <c r="CF280" s="78">
        <v>-0.21472631394863129</v>
      </c>
      <c r="CG280" s="78">
        <v>-0.14703266322612762</v>
      </c>
      <c r="CH280" s="78">
        <v>-0.12439528852701187</v>
      </c>
      <c r="CI280" s="78">
        <v>-5.8438412845134735E-2</v>
      </c>
      <c r="CJ280" s="78">
        <v>-7.1802467107772827E-2</v>
      </c>
      <c r="CK280" s="78">
        <v>-5.4409023374319077E-2</v>
      </c>
      <c r="CL280" s="78">
        <v>-1.9039200618863106E-2</v>
      </c>
      <c r="CM280" s="78">
        <v>8.6038857698440552E-3</v>
      </c>
      <c r="CN280" s="78">
        <v>2.3072551935911179E-2</v>
      </c>
      <c r="CO280" s="78">
        <v>-2.4490088224411011E-2</v>
      </c>
      <c r="CP280" s="78">
        <v>-4.4764792546629906E-3</v>
      </c>
      <c r="CQ280" s="78">
        <v>1.5442763455212116E-2</v>
      </c>
      <c r="CR280" s="78">
        <v>0.1004849299788475</v>
      </c>
      <c r="CS280" s="78">
        <v>8.9508667588233948E-2</v>
      </c>
      <c r="CT280" s="78">
        <v>0.10811551660299301</v>
      </c>
      <c r="CU280" s="78">
        <v>0.12489971518516541</v>
      </c>
      <c r="CV280" s="78">
        <v>0.1161949634552002</v>
      </c>
      <c r="CW280" s="78">
        <v>0.14796249568462372</v>
      </c>
      <c r="CX280" s="78">
        <v>0.15964449942111969</v>
      </c>
      <c r="CY280" s="78">
        <v>0.18509721755981445</v>
      </c>
      <c r="CZ280" s="78">
        <v>0.13673408329486847</v>
      </c>
      <c r="DA280" s="78">
        <v>-0.23551647365093231</v>
      </c>
      <c r="DB280" s="78">
        <v>-0.33203080296516418</v>
      </c>
      <c r="DC280" s="78">
        <v>-0.2382643073797226</v>
      </c>
      <c r="DD280" s="78">
        <v>-0.1829027533531189</v>
      </c>
      <c r="DE280" s="78">
        <v>-0.11804000288248062</v>
      </c>
      <c r="DF280" s="78">
        <v>-0.10229800641536713</v>
      </c>
      <c r="DG280" s="78">
        <v>-3.9788678288459778E-2</v>
      </c>
      <c r="DH280" s="78">
        <v>-5.3651366382837296E-2</v>
      </c>
      <c r="DI280" s="78">
        <v>-3.6284763365983963E-2</v>
      </c>
      <c r="DJ280" s="78">
        <v>-1.1069263564422727E-3</v>
      </c>
      <c r="DK280" s="78">
        <v>2.7810653671622276E-2</v>
      </c>
      <c r="DL280" s="78">
        <v>4.0377400815486908E-2</v>
      </c>
      <c r="DM280" s="78">
        <v>-7.2018825449049473E-3</v>
      </c>
      <c r="DN280" s="78">
        <v>1.3660873286426067E-2</v>
      </c>
      <c r="DO280" s="78">
        <v>3.3584553748369217E-2</v>
      </c>
      <c r="DP280" s="78">
        <v>0.11838503926992416</v>
      </c>
      <c r="DQ280" s="78">
        <v>0.10806680470705032</v>
      </c>
      <c r="DR280" s="78">
        <v>0.1293599009513855</v>
      </c>
      <c r="DS280" s="78">
        <v>0.14799101650714874</v>
      </c>
      <c r="DT280" s="78">
        <v>0.1400725245475769</v>
      </c>
      <c r="DU280" s="78">
        <v>0.17179630696773529</v>
      </c>
      <c r="DV280" s="78">
        <v>0.18337471783161163</v>
      </c>
      <c r="DW280" s="78">
        <v>0.21085216104984283</v>
      </c>
      <c r="DX280" s="78">
        <v>0.16692344844341278</v>
      </c>
      <c r="DY280" s="78">
        <v>-0.17502044141292572</v>
      </c>
      <c r="DZ280" s="78">
        <v>-0.27609914541244507</v>
      </c>
      <c r="EA280" s="78">
        <v>-0.18786601722240448</v>
      </c>
      <c r="EB280" s="78">
        <v>-0.13695460557937622</v>
      </c>
      <c r="EC280" s="78">
        <v>-7.6179191470146179E-2</v>
      </c>
      <c r="ED280" s="78">
        <v>-7.0393025875091553E-2</v>
      </c>
      <c r="EE280" s="78">
        <v>-1.2861424125730991E-2</v>
      </c>
      <c r="EF280" s="78">
        <v>-2.7444057166576385E-2</v>
      </c>
      <c r="EG280" s="78">
        <v>-1.0116212069988251E-2</v>
      </c>
      <c r="EH280" s="78">
        <v>2.4784428998827934E-2</v>
      </c>
      <c r="EI280" s="78">
        <v>5.5542174726724625E-2</v>
      </c>
      <c r="EJ280" s="78">
        <v>6.5362855792045593E-2</v>
      </c>
      <c r="EK280" s="78">
        <v>1.7759539186954498E-2</v>
      </c>
      <c r="EL280" s="78">
        <v>3.9848331362009048E-2</v>
      </c>
      <c r="EM280" s="78">
        <v>5.9778414666652679E-2</v>
      </c>
      <c r="EN280" s="78">
        <v>0.1442299485206604</v>
      </c>
      <c r="EO280" s="78">
        <v>0.13486182689666748</v>
      </c>
      <c r="EP280" s="78">
        <v>0.1600334495306015</v>
      </c>
      <c r="EQ280" s="78">
        <v>0.18133115768432617</v>
      </c>
      <c r="ER280" s="78">
        <v>0.1745479553937912</v>
      </c>
      <c r="ES280" s="78">
        <v>0.20620852708816528</v>
      </c>
      <c r="ET280" s="78">
        <v>0.21763743460178375</v>
      </c>
      <c r="EU280" s="78">
        <v>0.24803818762302399</v>
      </c>
      <c r="EV280" s="78">
        <v>0.21051211655139923</v>
      </c>
      <c r="EW280" s="78">
        <v>50.148178100585938</v>
      </c>
      <c r="EX280" s="78">
        <v>49.137409210205078</v>
      </c>
      <c r="EY280" s="78">
        <v>48.375885009765625</v>
      </c>
      <c r="EZ280" s="78">
        <v>47.828651428222656</v>
      </c>
      <c r="FA280" s="78">
        <v>47.353248596191406</v>
      </c>
      <c r="FB280" s="78">
        <v>46.807022094726563</v>
      </c>
      <c r="FC280" s="78">
        <v>46.426185607910156</v>
      </c>
      <c r="FD280" s="78">
        <v>46.619655609130859</v>
      </c>
      <c r="FE280" s="78">
        <v>50.68878173828125</v>
      </c>
      <c r="FF280" s="78">
        <v>55.226985931396484</v>
      </c>
      <c r="FG280" s="78">
        <v>58.68572998046875</v>
      </c>
      <c r="FH280" s="78">
        <v>61.792362213134766</v>
      </c>
      <c r="FI280" s="78">
        <v>64.39013671875</v>
      </c>
      <c r="FJ280" s="78">
        <v>66.243904113769531</v>
      </c>
      <c r="FK280" s="78">
        <v>67.143974304199219</v>
      </c>
      <c r="FL280" s="78">
        <v>67.475509643554688</v>
      </c>
      <c r="FM280" s="78">
        <v>66.591621398925781</v>
      </c>
      <c r="FN280" s="78">
        <v>64.240936279296875</v>
      </c>
      <c r="FO280" s="78">
        <v>60.307537078857422</v>
      </c>
      <c r="FP280" s="78">
        <v>57.744178771972656</v>
      </c>
      <c r="FQ280" s="78">
        <v>55.5341796875</v>
      </c>
      <c r="FR280" s="78">
        <v>54.243228912353516</v>
      </c>
      <c r="FS280" s="78">
        <v>53.041831970214844</v>
      </c>
      <c r="FT280" s="78">
        <v>51.760883331298828</v>
      </c>
      <c r="FU280" s="78">
        <v>2.089361846446991E-2</v>
      </c>
      <c r="FV280" s="78">
        <v>3.404858335852623E-2</v>
      </c>
      <c r="FW280" s="78">
        <v>2.5353571400046349E-2</v>
      </c>
      <c r="FX280" s="78">
        <v>3.4965723752975464E-2</v>
      </c>
      <c r="FY280" s="78">
        <v>179.63157653808594</v>
      </c>
      <c r="FZ280" s="78">
        <v>1</v>
      </c>
    </row>
    <row r="281" spans="1:182" x14ac:dyDescent="0.2">
      <c r="A281" t="s">
        <v>186</v>
      </c>
      <c r="B281" t="s">
        <v>245</v>
      </c>
      <c r="C281" t="s">
        <v>194</v>
      </c>
      <c r="D281" t="s">
        <v>202</v>
      </c>
      <c r="E281" t="s">
        <v>239</v>
      </c>
      <c r="F281" t="s">
        <v>179</v>
      </c>
      <c r="G281" t="s">
        <v>1</v>
      </c>
      <c r="H281" s="78">
        <v>67</v>
      </c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78"/>
      <c r="CB281" s="78"/>
      <c r="CC281" s="78"/>
      <c r="CD281" s="78"/>
      <c r="CE281" s="78"/>
      <c r="CF281" s="78"/>
      <c r="CG281" s="78"/>
      <c r="CH281" s="78"/>
      <c r="CI281" s="78"/>
      <c r="CJ281" s="78"/>
      <c r="CK281" s="78"/>
      <c r="CL281" s="78"/>
      <c r="CM281" s="78"/>
      <c r="CN281" s="78"/>
      <c r="CO281" s="78"/>
      <c r="CP281" s="78"/>
      <c r="CQ281" s="78"/>
      <c r="CR281" s="78"/>
      <c r="CS281" s="78"/>
      <c r="CT281" s="78"/>
      <c r="CU281" s="78"/>
      <c r="CV281" s="78"/>
      <c r="CW281" s="78"/>
      <c r="CX281" s="78"/>
      <c r="CY281" s="78"/>
      <c r="CZ281" s="78"/>
      <c r="DA281" s="78"/>
      <c r="DB281" s="78"/>
      <c r="DC281" s="78"/>
      <c r="DD281" s="78"/>
      <c r="DE281" s="78"/>
      <c r="DF281" s="78"/>
      <c r="DG281" s="78"/>
      <c r="DH281" s="78"/>
      <c r="DI281" s="78"/>
      <c r="DJ281" s="78"/>
      <c r="DK281" s="78"/>
      <c r="DL281" s="78"/>
      <c r="DM281" s="78"/>
      <c r="DN281" s="78"/>
      <c r="DO281" s="78"/>
      <c r="DP281" s="78"/>
      <c r="DQ281" s="78"/>
      <c r="DR281" s="78"/>
      <c r="DS281" s="78"/>
      <c r="DT281" s="78"/>
      <c r="DU281" s="78"/>
      <c r="DV281" s="78"/>
      <c r="DW281" s="78"/>
      <c r="DX281" s="78"/>
      <c r="DY281" s="78"/>
      <c r="DZ281" s="78"/>
      <c r="EA281" s="78"/>
      <c r="EB281" s="78"/>
      <c r="EC281" s="78"/>
      <c r="ED281" s="78"/>
      <c r="EE281" s="78"/>
      <c r="EF281" s="78"/>
      <c r="EG281" s="78"/>
      <c r="EH281" s="78"/>
      <c r="EI281" s="78"/>
      <c r="EJ281" s="78"/>
      <c r="EK281" s="78"/>
      <c r="EL281" s="78"/>
      <c r="EM281" s="78"/>
      <c r="EN281" s="78"/>
      <c r="EO281" s="78"/>
      <c r="EP281" s="78"/>
      <c r="EQ281" s="78"/>
      <c r="ER281" s="78"/>
      <c r="ES281" s="78"/>
      <c r="ET281" s="78"/>
      <c r="EU281" s="78"/>
      <c r="EV281" s="78"/>
      <c r="EW281" s="78"/>
      <c r="EX281" s="78"/>
      <c r="EY281" s="78"/>
      <c r="EZ281" s="78"/>
      <c r="FA281" s="78"/>
      <c r="FB281" s="78"/>
      <c r="FC281" s="78"/>
      <c r="FD281" s="78"/>
      <c r="FE281" s="78"/>
      <c r="FF281" s="78"/>
      <c r="FG281" s="78"/>
      <c r="FH281" s="78"/>
      <c r="FI281" s="78"/>
      <c r="FJ281" s="78"/>
      <c r="FK281" s="78"/>
      <c r="FL281" s="78"/>
      <c r="FM281" s="78"/>
      <c r="FN281" s="78"/>
      <c r="FO281" s="78"/>
      <c r="FP281" s="78"/>
      <c r="FQ281" s="78"/>
      <c r="FR281" s="78"/>
      <c r="FS281" s="78"/>
      <c r="FT281" s="78"/>
      <c r="FU281" s="78"/>
      <c r="FV281" s="78"/>
      <c r="FW281" s="78"/>
      <c r="FX281" s="78">
        <v>3.3600065857172012E-2</v>
      </c>
      <c r="FY281" s="78">
        <v>5.8421053886413574</v>
      </c>
      <c r="FZ281" s="78">
        <v>0</v>
      </c>
    </row>
    <row r="282" spans="1:182" x14ac:dyDescent="0.2">
      <c r="A282" t="s">
        <v>186</v>
      </c>
      <c r="B282" t="s">
        <v>245</v>
      </c>
      <c r="C282" t="s">
        <v>194</v>
      </c>
      <c r="D282" t="s">
        <v>202</v>
      </c>
      <c r="E282" t="s">
        <v>239</v>
      </c>
      <c r="F282" t="s">
        <v>180</v>
      </c>
      <c r="G282" t="s">
        <v>1</v>
      </c>
      <c r="H282" s="78">
        <v>35</v>
      </c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78"/>
      <c r="CB282" s="78"/>
      <c r="CC282" s="78"/>
      <c r="CD282" s="78"/>
      <c r="CE282" s="78"/>
      <c r="CF282" s="78"/>
      <c r="CG282" s="78"/>
      <c r="CH282" s="78"/>
      <c r="CI282" s="78"/>
      <c r="CJ282" s="78"/>
      <c r="CK282" s="78"/>
      <c r="CL282" s="78"/>
      <c r="CM282" s="78"/>
      <c r="CN282" s="78"/>
      <c r="CO282" s="78"/>
      <c r="CP282" s="78"/>
      <c r="CQ282" s="78"/>
      <c r="CR282" s="78"/>
      <c r="CS282" s="78"/>
      <c r="CT282" s="78"/>
      <c r="CU282" s="78"/>
      <c r="CV282" s="78"/>
      <c r="CW282" s="78"/>
      <c r="CX282" s="78"/>
      <c r="CY282" s="78"/>
      <c r="CZ282" s="78"/>
      <c r="DA282" s="78"/>
      <c r="DB282" s="78"/>
      <c r="DC282" s="78"/>
      <c r="DD282" s="78"/>
      <c r="DE282" s="78"/>
      <c r="DF282" s="78"/>
      <c r="DG282" s="78"/>
      <c r="DH282" s="78"/>
      <c r="DI282" s="78"/>
      <c r="DJ282" s="78"/>
      <c r="DK282" s="78"/>
      <c r="DL282" s="78"/>
      <c r="DM282" s="78"/>
      <c r="DN282" s="78"/>
      <c r="DO282" s="78"/>
      <c r="DP282" s="78"/>
      <c r="DQ282" s="78"/>
      <c r="DR282" s="78"/>
      <c r="DS282" s="78"/>
      <c r="DT282" s="78"/>
      <c r="DU282" s="78"/>
      <c r="DV282" s="78"/>
      <c r="DW282" s="78"/>
      <c r="DX282" s="78"/>
      <c r="DY282" s="78"/>
      <c r="DZ282" s="78"/>
      <c r="EA282" s="78"/>
      <c r="EB282" s="78"/>
      <c r="EC282" s="78"/>
      <c r="ED282" s="78"/>
      <c r="EE282" s="78"/>
      <c r="EF282" s="78"/>
      <c r="EG282" s="78"/>
      <c r="EH282" s="78"/>
      <c r="EI282" s="78"/>
      <c r="EJ282" s="78"/>
      <c r="EK282" s="78"/>
      <c r="EL282" s="78"/>
      <c r="EM282" s="78"/>
      <c r="EN282" s="78"/>
      <c r="EO282" s="78"/>
      <c r="EP282" s="78"/>
      <c r="EQ282" s="78"/>
      <c r="ER282" s="78"/>
      <c r="ES282" s="78"/>
      <c r="ET282" s="78"/>
      <c r="EU282" s="78"/>
      <c r="EV282" s="78"/>
      <c r="EW282" s="78"/>
      <c r="EX282" s="78"/>
      <c r="EY282" s="78"/>
      <c r="EZ282" s="78"/>
      <c r="FA282" s="78"/>
      <c r="FB282" s="78"/>
      <c r="FC282" s="78"/>
      <c r="FD282" s="78"/>
      <c r="FE282" s="78"/>
      <c r="FF282" s="78"/>
      <c r="FG282" s="78"/>
      <c r="FH282" s="78"/>
      <c r="FI282" s="78"/>
      <c r="FJ282" s="78"/>
      <c r="FK282" s="78"/>
      <c r="FL282" s="78"/>
      <c r="FM282" s="78"/>
      <c r="FN282" s="78"/>
      <c r="FO282" s="78"/>
      <c r="FP282" s="78"/>
      <c r="FQ282" s="78"/>
      <c r="FR282" s="78"/>
      <c r="FS282" s="78"/>
      <c r="FT282" s="78"/>
      <c r="FU282" s="78"/>
      <c r="FV282" s="78"/>
      <c r="FW282" s="78"/>
      <c r="FX282" s="78">
        <v>3.3685483038425446E-2</v>
      </c>
      <c r="FY282" s="78">
        <v>1</v>
      </c>
      <c r="FZ282" s="78">
        <v>0</v>
      </c>
    </row>
    <row r="283" spans="1:182" x14ac:dyDescent="0.2">
      <c r="A283" t="s">
        <v>186</v>
      </c>
      <c r="B283" t="s">
        <v>245</v>
      </c>
      <c r="C283" t="s">
        <v>194</v>
      </c>
      <c r="D283" t="s">
        <v>202</v>
      </c>
      <c r="E283" t="s">
        <v>239</v>
      </c>
      <c r="F283" t="s">
        <v>181</v>
      </c>
      <c r="G283" t="s">
        <v>1</v>
      </c>
      <c r="H283" s="78">
        <v>12</v>
      </c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78"/>
      <c r="CB283" s="78"/>
      <c r="CC283" s="78"/>
      <c r="CD283" s="78"/>
      <c r="CE283" s="78"/>
      <c r="CF283" s="78"/>
      <c r="CG283" s="78"/>
      <c r="CH283" s="78"/>
      <c r="CI283" s="78"/>
      <c r="CJ283" s="78"/>
      <c r="CK283" s="78"/>
      <c r="CL283" s="78"/>
      <c r="CM283" s="78"/>
      <c r="CN283" s="78"/>
      <c r="CO283" s="78"/>
      <c r="CP283" s="78"/>
      <c r="CQ283" s="78"/>
      <c r="CR283" s="78"/>
      <c r="CS283" s="78"/>
      <c r="CT283" s="78"/>
      <c r="CU283" s="78"/>
      <c r="CV283" s="78"/>
      <c r="CW283" s="78"/>
      <c r="CX283" s="78"/>
      <c r="CY283" s="78"/>
      <c r="CZ283" s="78"/>
      <c r="DA283" s="78"/>
      <c r="DB283" s="78"/>
      <c r="DC283" s="78"/>
      <c r="DD283" s="78"/>
      <c r="DE283" s="78"/>
      <c r="DF283" s="78"/>
      <c r="DG283" s="78"/>
      <c r="DH283" s="78"/>
      <c r="DI283" s="78"/>
      <c r="DJ283" s="78"/>
      <c r="DK283" s="78"/>
      <c r="DL283" s="78"/>
      <c r="DM283" s="78"/>
      <c r="DN283" s="78"/>
      <c r="DO283" s="78"/>
      <c r="DP283" s="78"/>
      <c r="DQ283" s="78"/>
      <c r="DR283" s="78"/>
      <c r="DS283" s="78"/>
      <c r="DT283" s="78"/>
      <c r="DU283" s="78"/>
      <c r="DV283" s="78"/>
      <c r="DW283" s="78"/>
      <c r="DX283" s="78"/>
      <c r="DY283" s="78"/>
      <c r="DZ283" s="78"/>
      <c r="EA283" s="78"/>
      <c r="EB283" s="78"/>
      <c r="EC283" s="78"/>
      <c r="ED283" s="78"/>
      <c r="EE283" s="78"/>
      <c r="EF283" s="78"/>
      <c r="EG283" s="78"/>
      <c r="EH283" s="78"/>
      <c r="EI283" s="78"/>
      <c r="EJ283" s="78"/>
      <c r="EK283" s="78"/>
      <c r="EL283" s="78"/>
      <c r="EM283" s="78"/>
      <c r="EN283" s="78"/>
      <c r="EO283" s="78"/>
      <c r="EP283" s="78"/>
      <c r="EQ283" s="78"/>
      <c r="ER283" s="78"/>
      <c r="ES283" s="78"/>
      <c r="ET283" s="78"/>
      <c r="EU283" s="78"/>
      <c r="EV283" s="78"/>
      <c r="EW283" s="78"/>
      <c r="EX283" s="78"/>
      <c r="EY283" s="78"/>
      <c r="EZ283" s="78"/>
      <c r="FA283" s="78"/>
      <c r="FB283" s="78"/>
      <c r="FC283" s="78"/>
      <c r="FD283" s="78"/>
      <c r="FE283" s="78"/>
      <c r="FF283" s="78"/>
      <c r="FG283" s="78"/>
      <c r="FH283" s="78"/>
      <c r="FI283" s="78"/>
      <c r="FJ283" s="78"/>
      <c r="FK283" s="78"/>
      <c r="FL283" s="78"/>
      <c r="FM283" s="78"/>
      <c r="FN283" s="78"/>
      <c r="FO283" s="78"/>
      <c r="FP283" s="78"/>
      <c r="FQ283" s="78"/>
      <c r="FR283" s="78"/>
      <c r="FS283" s="78"/>
      <c r="FT283" s="78"/>
      <c r="FU283" s="78"/>
      <c r="FV283" s="78"/>
      <c r="FW283" s="78"/>
      <c r="FX283" s="78">
        <v>2.8192967176437378E-2</v>
      </c>
      <c r="FY283" s="78">
        <v>0</v>
      </c>
      <c r="FZ283" s="78">
        <v>0</v>
      </c>
    </row>
    <row r="284" spans="1:182" x14ac:dyDescent="0.2">
      <c r="A284" t="s">
        <v>186</v>
      </c>
      <c r="B284" t="s">
        <v>245</v>
      </c>
      <c r="C284" t="s">
        <v>194</v>
      </c>
      <c r="D284" t="s">
        <v>202</v>
      </c>
      <c r="E284" t="s">
        <v>239</v>
      </c>
      <c r="F284" t="s">
        <v>182</v>
      </c>
      <c r="G284" t="s">
        <v>1</v>
      </c>
      <c r="H284" s="78">
        <v>350</v>
      </c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  <c r="BX284" s="78"/>
      <c r="BY284" s="78"/>
      <c r="BZ284" s="78"/>
      <c r="CA284" s="78"/>
      <c r="CB284" s="78"/>
      <c r="CC284" s="78"/>
      <c r="CD284" s="78"/>
      <c r="CE284" s="78"/>
      <c r="CF284" s="78"/>
      <c r="CG284" s="78"/>
      <c r="CH284" s="78"/>
      <c r="CI284" s="78"/>
      <c r="CJ284" s="78"/>
      <c r="CK284" s="78"/>
      <c r="CL284" s="78"/>
      <c r="CM284" s="78"/>
      <c r="CN284" s="78"/>
      <c r="CO284" s="78"/>
      <c r="CP284" s="78"/>
      <c r="CQ284" s="78"/>
      <c r="CR284" s="78"/>
      <c r="CS284" s="78"/>
      <c r="CT284" s="78"/>
      <c r="CU284" s="78"/>
      <c r="CV284" s="78"/>
      <c r="CW284" s="78"/>
      <c r="CX284" s="78"/>
      <c r="CY284" s="78"/>
      <c r="CZ284" s="78"/>
      <c r="DA284" s="78"/>
      <c r="DB284" s="78"/>
      <c r="DC284" s="78"/>
      <c r="DD284" s="78"/>
      <c r="DE284" s="78"/>
      <c r="DF284" s="78"/>
      <c r="DG284" s="78"/>
      <c r="DH284" s="78"/>
      <c r="DI284" s="78"/>
      <c r="DJ284" s="78"/>
      <c r="DK284" s="78"/>
      <c r="DL284" s="78"/>
      <c r="DM284" s="78"/>
      <c r="DN284" s="78"/>
      <c r="DO284" s="78"/>
      <c r="DP284" s="78"/>
      <c r="DQ284" s="78"/>
      <c r="DR284" s="78"/>
      <c r="DS284" s="78"/>
      <c r="DT284" s="78"/>
      <c r="DU284" s="78"/>
      <c r="DV284" s="78"/>
      <c r="DW284" s="78"/>
      <c r="DX284" s="78"/>
      <c r="DY284" s="78"/>
      <c r="DZ284" s="78"/>
      <c r="EA284" s="78"/>
      <c r="EB284" s="78"/>
      <c r="EC284" s="78"/>
      <c r="ED284" s="78"/>
      <c r="EE284" s="78"/>
      <c r="EF284" s="78"/>
      <c r="EG284" s="78"/>
      <c r="EH284" s="78"/>
      <c r="EI284" s="78"/>
      <c r="EJ284" s="78"/>
      <c r="EK284" s="78"/>
      <c r="EL284" s="78"/>
      <c r="EM284" s="78"/>
      <c r="EN284" s="78"/>
      <c r="EO284" s="78"/>
      <c r="EP284" s="78"/>
      <c r="EQ284" s="78"/>
      <c r="ER284" s="78"/>
      <c r="ES284" s="78"/>
      <c r="ET284" s="78"/>
      <c r="EU284" s="78"/>
      <c r="EV284" s="78"/>
      <c r="EW284" s="78"/>
      <c r="EX284" s="78"/>
      <c r="EY284" s="78"/>
      <c r="EZ284" s="78"/>
      <c r="FA284" s="78"/>
      <c r="FB284" s="78"/>
      <c r="FC284" s="78"/>
      <c r="FD284" s="78"/>
      <c r="FE284" s="78"/>
      <c r="FF284" s="78"/>
      <c r="FG284" s="78"/>
      <c r="FH284" s="78"/>
      <c r="FI284" s="78"/>
      <c r="FJ284" s="78"/>
      <c r="FK284" s="78"/>
      <c r="FL284" s="78"/>
      <c r="FM284" s="78"/>
      <c r="FN284" s="78"/>
      <c r="FO284" s="78"/>
      <c r="FP284" s="78"/>
      <c r="FQ284" s="78"/>
      <c r="FR284" s="78"/>
      <c r="FS284" s="78"/>
      <c r="FT284" s="78"/>
      <c r="FU284" s="78"/>
      <c r="FV284" s="78"/>
      <c r="FW284" s="78"/>
      <c r="FX284" s="78">
        <v>3.4955635666847229E-2</v>
      </c>
      <c r="FY284" s="78">
        <v>25.052631378173828</v>
      </c>
      <c r="FZ284" s="78">
        <v>0</v>
      </c>
    </row>
    <row r="285" spans="1:182" x14ac:dyDescent="0.2">
      <c r="A285" t="s">
        <v>186</v>
      </c>
      <c r="B285" t="s">
        <v>245</v>
      </c>
      <c r="C285" t="s">
        <v>194</v>
      </c>
      <c r="D285" t="s">
        <v>202</v>
      </c>
      <c r="E285" t="s">
        <v>239</v>
      </c>
      <c r="F285" t="s">
        <v>183</v>
      </c>
      <c r="G285" t="s">
        <v>1</v>
      </c>
      <c r="H285" s="78">
        <v>491</v>
      </c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  <c r="BX285" s="78"/>
      <c r="BY285" s="78"/>
      <c r="BZ285" s="78"/>
      <c r="CA285" s="78"/>
      <c r="CB285" s="78"/>
      <c r="CC285" s="78"/>
      <c r="CD285" s="78"/>
      <c r="CE285" s="78"/>
      <c r="CF285" s="78"/>
      <c r="CG285" s="78"/>
      <c r="CH285" s="78"/>
      <c r="CI285" s="78"/>
      <c r="CJ285" s="78"/>
      <c r="CK285" s="78"/>
      <c r="CL285" s="78"/>
      <c r="CM285" s="78"/>
      <c r="CN285" s="78"/>
      <c r="CO285" s="78"/>
      <c r="CP285" s="78"/>
      <c r="CQ285" s="78"/>
      <c r="CR285" s="78"/>
      <c r="CS285" s="78"/>
      <c r="CT285" s="78"/>
      <c r="CU285" s="78"/>
      <c r="CV285" s="78"/>
      <c r="CW285" s="78"/>
      <c r="CX285" s="78"/>
      <c r="CY285" s="78"/>
      <c r="CZ285" s="78"/>
      <c r="DA285" s="78"/>
      <c r="DB285" s="78"/>
      <c r="DC285" s="78"/>
      <c r="DD285" s="78"/>
      <c r="DE285" s="78"/>
      <c r="DF285" s="78"/>
      <c r="DG285" s="78"/>
      <c r="DH285" s="78"/>
      <c r="DI285" s="78"/>
      <c r="DJ285" s="78"/>
      <c r="DK285" s="78"/>
      <c r="DL285" s="78"/>
      <c r="DM285" s="78"/>
      <c r="DN285" s="78"/>
      <c r="DO285" s="78"/>
      <c r="DP285" s="78"/>
      <c r="DQ285" s="78"/>
      <c r="DR285" s="78"/>
      <c r="DS285" s="78"/>
      <c r="DT285" s="78"/>
      <c r="DU285" s="78"/>
      <c r="DV285" s="78"/>
      <c r="DW285" s="78"/>
      <c r="DX285" s="78"/>
      <c r="DY285" s="78"/>
      <c r="DZ285" s="78"/>
      <c r="EA285" s="78"/>
      <c r="EB285" s="78"/>
      <c r="EC285" s="78"/>
      <c r="ED285" s="78"/>
      <c r="EE285" s="78"/>
      <c r="EF285" s="78"/>
      <c r="EG285" s="78"/>
      <c r="EH285" s="78"/>
      <c r="EI285" s="78"/>
      <c r="EJ285" s="78"/>
      <c r="EK285" s="78"/>
      <c r="EL285" s="78"/>
      <c r="EM285" s="78"/>
      <c r="EN285" s="78"/>
      <c r="EO285" s="78"/>
      <c r="EP285" s="78"/>
      <c r="EQ285" s="78"/>
      <c r="ER285" s="78"/>
      <c r="ES285" s="78"/>
      <c r="ET285" s="78"/>
      <c r="EU285" s="78"/>
      <c r="EV285" s="78"/>
      <c r="EW285" s="78"/>
      <c r="EX285" s="78"/>
      <c r="EY285" s="78"/>
      <c r="EZ285" s="78"/>
      <c r="FA285" s="78"/>
      <c r="FB285" s="78"/>
      <c r="FC285" s="78"/>
      <c r="FD285" s="78"/>
      <c r="FE285" s="78"/>
      <c r="FF285" s="78"/>
      <c r="FG285" s="78"/>
      <c r="FH285" s="78"/>
      <c r="FI285" s="78"/>
      <c r="FJ285" s="78"/>
      <c r="FK285" s="78"/>
      <c r="FL285" s="78"/>
      <c r="FM285" s="78"/>
      <c r="FN285" s="78"/>
      <c r="FO285" s="78"/>
      <c r="FP285" s="78"/>
      <c r="FQ285" s="78"/>
      <c r="FR285" s="78"/>
      <c r="FS285" s="78"/>
      <c r="FT285" s="78"/>
      <c r="FU285" s="78"/>
      <c r="FV285" s="78"/>
      <c r="FW285" s="78"/>
      <c r="FX285" s="78">
        <v>3.5014018416404724E-2</v>
      </c>
      <c r="FY285" s="78">
        <v>8.0526313781738281</v>
      </c>
      <c r="FZ285" s="78">
        <v>0</v>
      </c>
    </row>
    <row r="286" spans="1:182" x14ac:dyDescent="0.2">
      <c r="A286" t="s">
        <v>186</v>
      </c>
      <c r="B286" t="s">
        <v>245</v>
      </c>
      <c r="C286" t="s">
        <v>194</v>
      </c>
      <c r="D286" t="s">
        <v>202</v>
      </c>
      <c r="E286" t="s">
        <v>239</v>
      </c>
      <c r="F286" t="s">
        <v>184</v>
      </c>
      <c r="G286" t="s">
        <v>1</v>
      </c>
      <c r="H286" s="78">
        <v>127</v>
      </c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  <c r="BX286" s="78"/>
      <c r="BY286" s="78"/>
      <c r="BZ286" s="78"/>
      <c r="CA286" s="78"/>
      <c r="CB286" s="78"/>
      <c r="CC286" s="78"/>
      <c r="CD286" s="78"/>
      <c r="CE286" s="78"/>
      <c r="CF286" s="78"/>
      <c r="CG286" s="78"/>
      <c r="CH286" s="78"/>
      <c r="CI286" s="78"/>
      <c r="CJ286" s="78"/>
      <c r="CK286" s="78"/>
      <c r="CL286" s="78"/>
      <c r="CM286" s="78"/>
      <c r="CN286" s="78"/>
      <c r="CO286" s="78"/>
      <c r="CP286" s="78"/>
      <c r="CQ286" s="78"/>
      <c r="CR286" s="78"/>
      <c r="CS286" s="78"/>
      <c r="CT286" s="78"/>
      <c r="CU286" s="78"/>
      <c r="CV286" s="78"/>
      <c r="CW286" s="78"/>
      <c r="CX286" s="78"/>
      <c r="CY286" s="78"/>
      <c r="CZ286" s="78"/>
      <c r="DA286" s="78"/>
      <c r="DB286" s="78"/>
      <c r="DC286" s="78"/>
      <c r="DD286" s="78"/>
      <c r="DE286" s="78"/>
      <c r="DF286" s="78"/>
      <c r="DG286" s="78"/>
      <c r="DH286" s="78"/>
      <c r="DI286" s="78"/>
      <c r="DJ286" s="78"/>
      <c r="DK286" s="78"/>
      <c r="DL286" s="78"/>
      <c r="DM286" s="78"/>
      <c r="DN286" s="78"/>
      <c r="DO286" s="78"/>
      <c r="DP286" s="78"/>
      <c r="DQ286" s="78"/>
      <c r="DR286" s="78"/>
      <c r="DS286" s="78"/>
      <c r="DT286" s="78"/>
      <c r="DU286" s="78"/>
      <c r="DV286" s="78"/>
      <c r="DW286" s="78"/>
      <c r="DX286" s="78"/>
      <c r="DY286" s="78"/>
      <c r="DZ286" s="78"/>
      <c r="EA286" s="78"/>
      <c r="EB286" s="78"/>
      <c r="EC286" s="78"/>
      <c r="ED286" s="78"/>
      <c r="EE286" s="78"/>
      <c r="EF286" s="78"/>
      <c r="EG286" s="78"/>
      <c r="EH286" s="78"/>
      <c r="EI286" s="78"/>
      <c r="EJ286" s="78"/>
      <c r="EK286" s="78"/>
      <c r="EL286" s="78"/>
      <c r="EM286" s="78"/>
      <c r="EN286" s="78"/>
      <c r="EO286" s="78"/>
      <c r="EP286" s="78"/>
      <c r="EQ286" s="78"/>
      <c r="ER286" s="78"/>
      <c r="ES286" s="78"/>
      <c r="ET286" s="78"/>
      <c r="EU286" s="78"/>
      <c r="EV286" s="78"/>
      <c r="EW286" s="78"/>
      <c r="EX286" s="78"/>
      <c r="EY286" s="78"/>
      <c r="EZ286" s="78"/>
      <c r="FA286" s="78"/>
      <c r="FB286" s="78"/>
      <c r="FC286" s="78"/>
      <c r="FD286" s="78"/>
      <c r="FE286" s="78"/>
      <c r="FF286" s="78"/>
      <c r="FG286" s="78"/>
      <c r="FH286" s="78"/>
      <c r="FI286" s="78"/>
      <c r="FJ286" s="78"/>
      <c r="FK286" s="78"/>
      <c r="FL286" s="78"/>
      <c r="FM286" s="78"/>
      <c r="FN286" s="78"/>
      <c r="FO286" s="78"/>
      <c r="FP286" s="78"/>
      <c r="FQ286" s="78"/>
      <c r="FR286" s="78"/>
      <c r="FS286" s="78"/>
      <c r="FT286" s="78"/>
      <c r="FU286" s="78"/>
      <c r="FV286" s="78"/>
      <c r="FW286" s="78"/>
      <c r="FX286" s="78">
        <v>3.4286350011825562E-2</v>
      </c>
      <c r="FY286" s="78">
        <v>8.1578950881958008</v>
      </c>
      <c r="FZ286" s="78">
        <v>0</v>
      </c>
    </row>
    <row r="287" spans="1:182" x14ac:dyDescent="0.2">
      <c r="A287" t="s">
        <v>186</v>
      </c>
      <c r="B287" t="s">
        <v>245</v>
      </c>
      <c r="C287" t="s">
        <v>194</v>
      </c>
      <c r="D287" t="s">
        <v>202</v>
      </c>
      <c r="E287" t="s">
        <v>239</v>
      </c>
      <c r="F287" t="s">
        <v>185</v>
      </c>
      <c r="G287" t="s">
        <v>1</v>
      </c>
      <c r="H287" s="78">
        <v>33</v>
      </c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78"/>
      <c r="CB287" s="78"/>
      <c r="CC287" s="78"/>
      <c r="CD287" s="78"/>
      <c r="CE287" s="78"/>
      <c r="CF287" s="78"/>
      <c r="CG287" s="78"/>
      <c r="CH287" s="78"/>
      <c r="CI287" s="78"/>
      <c r="CJ287" s="78"/>
      <c r="CK287" s="78"/>
      <c r="CL287" s="78"/>
      <c r="CM287" s="78"/>
      <c r="CN287" s="78"/>
      <c r="CO287" s="78"/>
      <c r="CP287" s="78"/>
      <c r="CQ287" s="78"/>
      <c r="CR287" s="78"/>
      <c r="CS287" s="78"/>
      <c r="CT287" s="78"/>
      <c r="CU287" s="78"/>
      <c r="CV287" s="78"/>
      <c r="CW287" s="78"/>
      <c r="CX287" s="78"/>
      <c r="CY287" s="78"/>
      <c r="CZ287" s="78"/>
      <c r="DA287" s="78"/>
      <c r="DB287" s="78"/>
      <c r="DC287" s="78"/>
      <c r="DD287" s="78"/>
      <c r="DE287" s="78"/>
      <c r="DF287" s="78"/>
      <c r="DG287" s="78"/>
      <c r="DH287" s="78"/>
      <c r="DI287" s="78"/>
      <c r="DJ287" s="78"/>
      <c r="DK287" s="78"/>
      <c r="DL287" s="78"/>
      <c r="DM287" s="78"/>
      <c r="DN287" s="78"/>
      <c r="DO287" s="78"/>
      <c r="DP287" s="78"/>
      <c r="DQ287" s="78"/>
      <c r="DR287" s="78"/>
      <c r="DS287" s="78"/>
      <c r="DT287" s="78"/>
      <c r="DU287" s="78"/>
      <c r="DV287" s="78"/>
      <c r="DW287" s="78"/>
      <c r="DX287" s="78"/>
      <c r="DY287" s="78"/>
      <c r="DZ287" s="78"/>
      <c r="EA287" s="78"/>
      <c r="EB287" s="78"/>
      <c r="EC287" s="78"/>
      <c r="ED287" s="78"/>
      <c r="EE287" s="78"/>
      <c r="EF287" s="78"/>
      <c r="EG287" s="78"/>
      <c r="EH287" s="78"/>
      <c r="EI287" s="78"/>
      <c r="EJ287" s="78"/>
      <c r="EK287" s="78"/>
      <c r="EL287" s="78"/>
      <c r="EM287" s="78"/>
      <c r="EN287" s="78"/>
      <c r="EO287" s="78"/>
      <c r="EP287" s="78"/>
      <c r="EQ287" s="78"/>
      <c r="ER287" s="78"/>
      <c r="ES287" s="78"/>
      <c r="ET287" s="78"/>
      <c r="EU287" s="78"/>
      <c r="EV287" s="78"/>
      <c r="EW287" s="78"/>
      <c r="EX287" s="78"/>
      <c r="EY287" s="78"/>
      <c r="EZ287" s="78"/>
      <c r="FA287" s="78"/>
      <c r="FB287" s="78"/>
      <c r="FC287" s="78"/>
      <c r="FD287" s="78"/>
      <c r="FE287" s="78"/>
      <c r="FF287" s="78"/>
      <c r="FG287" s="78"/>
      <c r="FH287" s="78"/>
      <c r="FI287" s="78"/>
      <c r="FJ287" s="78"/>
      <c r="FK287" s="78"/>
      <c r="FL287" s="78"/>
      <c r="FM287" s="78"/>
      <c r="FN287" s="78"/>
      <c r="FO287" s="78"/>
      <c r="FP287" s="78"/>
      <c r="FQ287" s="78"/>
      <c r="FR287" s="78"/>
      <c r="FS287" s="78"/>
      <c r="FT287" s="78"/>
      <c r="FU287" s="78"/>
      <c r="FV287" s="78"/>
      <c r="FW287" s="78"/>
      <c r="FX287" s="78">
        <v>3.2581325620412827E-2</v>
      </c>
      <c r="FY287" s="78">
        <v>5.3157896995544434</v>
      </c>
      <c r="FZ287" s="78">
        <v>0</v>
      </c>
    </row>
    <row r="288" spans="1:182" x14ac:dyDescent="0.2">
      <c r="A288" t="s">
        <v>186</v>
      </c>
      <c r="B288" t="s">
        <v>245</v>
      </c>
      <c r="C288" t="s">
        <v>194</v>
      </c>
      <c r="D288" t="s">
        <v>202</v>
      </c>
      <c r="E288" t="s">
        <v>204</v>
      </c>
      <c r="F288" t="s">
        <v>1</v>
      </c>
      <c r="G288" t="s">
        <v>198</v>
      </c>
      <c r="H288" s="78">
        <v>5507</v>
      </c>
      <c r="I288" s="78">
        <v>0.94119554758071899</v>
      </c>
      <c r="J288" s="78">
        <v>0.91269379854202271</v>
      </c>
      <c r="K288" s="78">
        <v>0.84782320261001587</v>
      </c>
      <c r="L288" s="78">
        <v>0.80612438917160034</v>
      </c>
      <c r="M288" s="78">
        <v>0.7407529354095459</v>
      </c>
      <c r="N288" s="78">
        <v>0.73280811309814453</v>
      </c>
      <c r="O288" s="78">
        <v>0.81445086002349854</v>
      </c>
      <c r="P288" s="78">
        <v>0.86601179838180542</v>
      </c>
      <c r="Q288" s="78">
        <v>0.83616828918457031</v>
      </c>
      <c r="R288" s="78">
        <v>0.84299713373184204</v>
      </c>
      <c r="S288" s="78">
        <v>0.84564393758773804</v>
      </c>
      <c r="T288" s="78">
        <v>0.840953528881073</v>
      </c>
      <c r="U288" s="78">
        <v>0.84430509805679321</v>
      </c>
      <c r="V288" s="78">
        <v>0.80199533700942993</v>
      </c>
      <c r="W288" s="78">
        <v>0.78920698165893555</v>
      </c>
      <c r="X288" s="78">
        <v>0.78047013282775879</v>
      </c>
      <c r="Y288" s="78">
        <v>0.81968629360198975</v>
      </c>
      <c r="Z288" s="78">
        <v>0.89918738603591919</v>
      </c>
      <c r="AA288" s="78">
        <v>1.0397707223892212</v>
      </c>
      <c r="AB288" s="78">
        <v>1.1530461311340332</v>
      </c>
      <c r="AC288" s="78">
        <v>1.1374553442001343</v>
      </c>
      <c r="AD288" s="78">
        <v>1.1016803979873657</v>
      </c>
      <c r="AE288" s="78">
        <v>1.0470072031021118</v>
      </c>
      <c r="AF288" s="78">
        <v>0.93756997585296631</v>
      </c>
      <c r="AG288" s="78">
        <v>-0.22376620769500732</v>
      </c>
      <c r="AH288" s="78">
        <v>-0.24204608798027039</v>
      </c>
      <c r="AI288" s="78">
        <v>-0.20798762142658234</v>
      </c>
      <c r="AJ288" s="78">
        <v>-0.15155813097953796</v>
      </c>
      <c r="AK288" s="78">
        <v>-0.11529594659805298</v>
      </c>
      <c r="AL288" s="78">
        <v>-6.2143284827470779E-2</v>
      </c>
      <c r="AM288" s="78">
        <v>-1.286082249134779E-2</v>
      </c>
      <c r="AN288" s="78">
        <v>-5.3794208914041519E-2</v>
      </c>
      <c r="AO288" s="78">
        <v>-8.6248420178890228E-2</v>
      </c>
      <c r="AP288" s="78">
        <v>-9.3310870230197906E-2</v>
      </c>
      <c r="AQ288" s="78">
        <v>-7.9111292958259583E-2</v>
      </c>
      <c r="AR288" s="78">
        <v>-8.6371086537837982E-2</v>
      </c>
      <c r="AS288" s="78">
        <v>-7.6757006347179413E-2</v>
      </c>
      <c r="AT288" s="78">
        <v>-7.9919740557670593E-2</v>
      </c>
      <c r="AU288" s="78">
        <v>-2.4568213149905205E-2</v>
      </c>
      <c r="AV288" s="78">
        <v>2.1721068769693375E-2</v>
      </c>
      <c r="AW288" s="78">
        <v>4.8457622528076172E-2</v>
      </c>
      <c r="AX288" s="78">
        <v>4.3701618909835815E-2</v>
      </c>
      <c r="AY288" s="78">
        <v>6.6377013921737671E-2</v>
      </c>
      <c r="AZ288" s="78">
        <v>9.6882835030555725E-2</v>
      </c>
      <c r="BA288" s="78">
        <v>6.2382526695728302E-2</v>
      </c>
      <c r="BB288" s="78">
        <v>0.10018069297075272</v>
      </c>
      <c r="BC288" s="78">
        <v>0.12798134982585907</v>
      </c>
      <c r="BD288" s="78">
        <v>6.8011932075023651E-2</v>
      </c>
      <c r="BE288" s="78">
        <v>-0.18838433921337128</v>
      </c>
      <c r="BF288" s="78">
        <v>-0.20969997346401215</v>
      </c>
      <c r="BG288" s="78">
        <v>-0.17933845520019531</v>
      </c>
      <c r="BH288" s="78">
        <v>-0.1265408843755722</v>
      </c>
      <c r="BI288" s="78">
        <v>-9.1776035726070404E-2</v>
      </c>
      <c r="BJ288" s="78">
        <v>-4.297296330332756E-2</v>
      </c>
      <c r="BK288" s="78">
        <v>5.9453896246850491E-3</v>
      </c>
      <c r="BL288" s="78">
        <v>-3.5293720662593842E-2</v>
      </c>
      <c r="BM288" s="78">
        <v>-6.8060696125030518E-2</v>
      </c>
      <c r="BN288" s="78">
        <v>-7.3364436626434326E-2</v>
      </c>
      <c r="BO288" s="78">
        <v>-6.0916807502508163E-2</v>
      </c>
      <c r="BP288" s="78">
        <v>-6.7957207560539246E-2</v>
      </c>
      <c r="BQ288" s="78">
        <v>-5.9781305491924286E-2</v>
      </c>
      <c r="BR288" s="78">
        <v>-6.3062101602554321E-2</v>
      </c>
      <c r="BS288" s="78">
        <v>-7.0109148509800434E-3</v>
      </c>
      <c r="BT288" s="78">
        <v>3.8271579891443253E-2</v>
      </c>
      <c r="BU288" s="78">
        <v>6.4414113759994507E-2</v>
      </c>
      <c r="BV288" s="78">
        <v>6.0357704758644104E-2</v>
      </c>
      <c r="BW288" s="78">
        <v>8.5163705050945282E-2</v>
      </c>
      <c r="BX288" s="78">
        <v>0.11897730827331543</v>
      </c>
      <c r="BY288" s="78">
        <v>8.6935989558696747E-2</v>
      </c>
      <c r="BZ288" s="78">
        <v>0.12408044189214706</v>
      </c>
      <c r="CA288" s="78">
        <v>0.15433783829212189</v>
      </c>
      <c r="CB288" s="78">
        <v>9.6280820667743683E-2</v>
      </c>
      <c r="CC288" s="78">
        <v>-0.16387896239757538</v>
      </c>
      <c r="CD288" s="78">
        <v>-0.18729715049266815</v>
      </c>
      <c r="CE288" s="78">
        <v>-0.15949612855911255</v>
      </c>
      <c r="CF288" s="78">
        <v>-0.10921400785446167</v>
      </c>
      <c r="CG288" s="78">
        <v>-7.5486220419406891E-2</v>
      </c>
      <c r="CH288" s="78">
        <v>-2.9695654287934303E-2</v>
      </c>
      <c r="CI288" s="78">
        <v>1.8970515578985214E-2</v>
      </c>
      <c r="CJ288" s="78">
        <v>-2.248033881187439E-2</v>
      </c>
      <c r="CK288" s="78">
        <v>-5.5463932454586029E-2</v>
      </c>
      <c r="CL288" s="78">
        <v>-5.9549592435359955E-2</v>
      </c>
      <c r="CM288" s="78">
        <v>-4.8315368592739105E-2</v>
      </c>
      <c r="CN288" s="78">
        <v>-5.5203802883625031E-2</v>
      </c>
      <c r="CO288" s="78">
        <v>-4.802398756146431E-2</v>
      </c>
      <c r="CP288" s="78">
        <v>-5.1386550068855286E-2</v>
      </c>
      <c r="CQ288" s="78">
        <v>5.1492149941623211E-3</v>
      </c>
      <c r="CR288" s="78">
        <v>4.9734413623809814E-2</v>
      </c>
      <c r="CS288" s="78">
        <v>7.546551525592804E-2</v>
      </c>
      <c r="CT288" s="78">
        <v>7.1893662214279175E-2</v>
      </c>
      <c r="CU288" s="78">
        <v>9.8175309598445892E-2</v>
      </c>
      <c r="CV288" s="78">
        <v>0.13427987694740295</v>
      </c>
      <c r="CW288" s="78">
        <v>0.10394164174795151</v>
      </c>
      <c r="CX288" s="78">
        <v>0.14063331484794617</v>
      </c>
      <c r="CY288" s="78">
        <v>0.17259226739406586</v>
      </c>
      <c r="CZ288" s="78">
        <v>0.11585976183414459</v>
      </c>
      <c r="DA288" s="78">
        <v>-0.13937360048294067</v>
      </c>
      <c r="DB288" s="78">
        <v>-0.16489432752132416</v>
      </c>
      <c r="DC288" s="78">
        <v>-0.13965380191802979</v>
      </c>
      <c r="DD288" s="78">
        <v>-9.1887146234512329E-2</v>
      </c>
      <c r="DE288" s="78">
        <v>-5.9196401387453079E-2</v>
      </c>
      <c r="DF288" s="78">
        <v>-1.6418347135186195E-2</v>
      </c>
      <c r="DG288" s="78">
        <v>3.1995639204978943E-2</v>
      </c>
      <c r="DH288" s="78">
        <v>-9.6669560298323631E-3</v>
      </c>
      <c r="DI288" s="78">
        <v>-4.2867168784141541E-2</v>
      </c>
      <c r="DJ288" s="78">
        <v>-4.5734744518995285E-2</v>
      </c>
      <c r="DK288" s="78">
        <v>-3.5713925957679749E-2</v>
      </c>
      <c r="DL288" s="78">
        <v>-4.2450401932001114E-2</v>
      </c>
      <c r="DM288" s="78">
        <v>-3.6266669631004333E-2</v>
      </c>
      <c r="DN288" s="78">
        <v>-3.971099853515625E-2</v>
      </c>
      <c r="DO288" s="78">
        <v>1.7309345304965973E-2</v>
      </c>
      <c r="DP288" s="78">
        <v>6.1197251081466675E-2</v>
      </c>
      <c r="DQ288" s="78">
        <v>8.6516916751861572E-2</v>
      </c>
      <c r="DR288" s="78">
        <v>8.3429612219333649E-2</v>
      </c>
      <c r="DS288" s="78">
        <v>0.1111869215965271</v>
      </c>
      <c r="DT288" s="78">
        <v>0.14958246052265167</v>
      </c>
      <c r="DU288" s="78">
        <v>0.12094728648662567</v>
      </c>
      <c r="DV288" s="78">
        <v>0.15718621015548706</v>
      </c>
      <c r="DW288" s="78">
        <v>0.19084669649600983</v>
      </c>
      <c r="DX288" s="78">
        <v>0.1354387104511261</v>
      </c>
      <c r="DY288" s="78">
        <v>-0.10399174690246582</v>
      </c>
      <c r="DZ288" s="78">
        <v>-0.13254821300506592</v>
      </c>
      <c r="EA288" s="78">
        <v>-0.11100464314222336</v>
      </c>
      <c r="EB288" s="78">
        <v>-6.6869892179965973E-2</v>
      </c>
      <c r="EC288" s="78">
        <v>-3.5676494240760803E-2</v>
      </c>
      <c r="ED288" s="78">
        <v>2.7519743889570236E-3</v>
      </c>
      <c r="EE288" s="78">
        <v>5.0801858305931091E-2</v>
      </c>
      <c r="EF288" s="78">
        <v>8.8335331529378891E-3</v>
      </c>
      <c r="EG288" s="78">
        <v>-2.4679442867636681E-2</v>
      </c>
      <c r="EH288" s="78">
        <v>-2.5788309052586555E-2</v>
      </c>
      <c r="EI288" s="78">
        <v>-1.7519444227218628E-2</v>
      </c>
      <c r="EJ288" s="78">
        <v>-2.4036521092057228E-2</v>
      </c>
      <c r="EK288" s="78">
        <v>-1.9290968775749207E-2</v>
      </c>
      <c r="EL288" s="78">
        <v>-2.2853357717394829E-2</v>
      </c>
      <c r="EM288" s="78">
        <v>3.4866642206907272E-2</v>
      </c>
      <c r="EN288" s="78">
        <v>7.7747762203216553E-2</v>
      </c>
      <c r="EO288" s="78">
        <v>0.10247340798377991</v>
      </c>
      <c r="EP288" s="78">
        <v>0.10008569806814194</v>
      </c>
      <c r="EQ288" s="78">
        <v>0.12997362017631531</v>
      </c>
      <c r="ER288" s="78">
        <v>0.17167693376541138</v>
      </c>
      <c r="ES288" s="78">
        <v>0.14550074934959412</v>
      </c>
      <c r="ET288" s="78">
        <v>0.18108594417572021</v>
      </c>
      <c r="EU288" s="78">
        <v>0.21720318496227264</v>
      </c>
      <c r="EV288" s="78">
        <v>0.16370756924152374</v>
      </c>
      <c r="EW288" s="78">
        <v>51.014907836914063</v>
      </c>
      <c r="EX288" s="78">
        <v>50.236782073974609</v>
      </c>
      <c r="EY288" s="78">
        <v>49.379077911376953</v>
      </c>
      <c r="EZ288" s="78">
        <v>48.659500122070313</v>
      </c>
      <c r="FA288" s="78">
        <v>48.226734161376953</v>
      </c>
      <c r="FB288" s="78">
        <v>47.832611083984375</v>
      </c>
      <c r="FC288" s="78">
        <v>47.601913452148438</v>
      </c>
      <c r="FD288" s="78">
        <v>47.645023345947266</v>
      </c>
      <c r="FE288" s="78">
        <v>49.511600494384766</v>
      </c>
      <c r="FF288" s="78">
        <v>52.598365783691406</v>
      </c>
      <c r="FG288" s="78">
        <v>55.27142333984375</v>
      </c>
      <c r="FH288" s="78">
        <v>57.355606079101563</v>
      </c>
      <c r="FI288" s="78">
        <v>59.267974853515625</v>
      </c>
      <c r="FJ288" s="78">
        <v>60.648143768310547</v>
      </c>
      <c r="FK288" s="78">
        <v>61.677333831787109</v>
      </c>
      <c r="FL288" s="78">
        <v>61.860725402832031</v>
      </c>
      <c r="FM288" s="78">
        <v>61.509845733642578</v>
      </c>
      <c r="FN288" s="78">
        <v>60.772750854492188</v>
      </c>
      <c r="FO288" s="78">
        <v>59.22418212890625</v>
      </c>
      <c r="FP288" s="78">
        <v>56.836338043212891</v>
      </c>
      <c r="FQ288" s="78">
        <v>55.056301116943359</v>
      </c>
      <c r="FR288" s="78">
        <v>53.727836608886719</v>
      </c>
      <c r="FS288" s="78">
        <v>52.472362518310547</v>
      </c>
      <c r="FT288" s="78">
        <v>51.523105621337891</v>
      </c>
      <c r="FU288" s="78">
        <v>1.1375253088772297E-2</v>
      </c>
      <c r="FV288" s="78">
        <v>1.9370414316654205E-2</v>
      </c>
      <c r="FW288" s="78">
        <v>1.4990700408816338E-2</v>
      </c>
      <c r="FX288" s="78">
        <v>2.2871870547533035E-2</v>
      </c>
      <c r="FY288" s="78">
        <v>271.31817626953125</v>
      </c>
      <c r="FZ288" s="78">
        <v>1</v>
      </c>
    </row>
    <row r="289" spans="1:182" x14ac:dyDescent="0.2">
      <c r="A289" t="s">
        <v>186</v>
      </c>
      <c r="B289" t="s">
        <v>245</v>
      </c>
      <c r="C289" t="s">
        <v>194</v>
      </c>
      <c r="D289" t="s">
        <v>202</v>
      </c>
      <c r="E289" t="s">
        <v>204</v>
      </c>
      <c r="F289" t="s">
        <v>1</v>
      </c>
      <c r="G289" t="s">
        <v>200</v>
      </c>
      <c r="H289" s="78">
        <v>134</v>
      </c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  <c r="BX289" s="78"/>
      <c r="BY289" s="78"/>
      <c r="BZ289" s="78"/>
      <c r="CA289" s="78"/>
      <c r="CB289" s="78"/>
      <c r="CC289" s="78"/>
      <c r="CD289" s="78"/>
      <c r="CE289" s="78"/>
      <c r="CF289" s="78"/>
      <c r="CG289" s="78"/>
      <c r="CH289" s="78"/>
      <c r="CI289" s="78"/>
      <c r="CJ289" s="78"/>
      <c r="CK289" s="78"/>
      <c r="CL289" s="78"/>
      <c r="CM289" s="78"/>
      <c r="CN289" s="78"/>
      <c r="CO289" s="78"/>
      <c r="CP289" s="78"/>
      <c r="CQ289" s="78"/>
      <c r="CR289" s="78"/>
      <c r="CS289" s="78"/>
      <c r="CT289" s="78"/>
      <c r="CU289" s="78"/>
      <c r="CV289" s="78"/>
      <c r="CW289" s="78"/>
      <c r="CX289" s="78"/>
      <c r="CY289" s="78"/>
      <c r="CZ289" s="78"/>
      <c r="DA289" s="78"/>
      <c r="DB289" s="78"/>
      <c r="DC289" s="78"/>
      <c r="DD289" s="78"/>
      <c r="DE289" s="78"/>
      <c r="DF289" s="78"/>
      <c r="DG289" s="78"/>
      <c r="DH289" s="78"/>
      <c r="DI289" s="78"/>
      <c r="DJ289" s="78"/>
      <c r="DK289" s="78"/>
      <c r="DL289" s="78"/>
      <c r="DM289" s="78"/>
      <c r="DN289" s="78"/>
      <c r="DO289" s="78"/>
      <c r="DP289" s="78"/>
      <c r="DQ289" s="78"/>
      <c r="DR289" s="78"/>
      <c r="DS289" s="78"/>
      <c r="DT289" s="78"/>
      <c r="DU289" s="78"/>
      <c r="DV289" s="78"/>
      <c r="DW289" s="78"/>
      <c r="DX289" s="78"/>
      <c r="DY289" s="78"/>
      <c r="DZ289" s="78"/>
      <c r="EA289" s="78"/>
      <c r="EB289" s="78"/>
      <c r="EC289" s="78"/>
      <c r="ED289" s="78"/>
      <c r="EE289" s="78"/>
      <c r="EF289" s="78"/>
      <c r="EG289" s="78"/>
      <c r="EH289" s="78"/>
      <c r="EI289" s="78"/>
      <c r="EJ289" s="78"/>
      <c r="EK289" s="78"/>
      <c r="EL289" s="78"/>
      <c r="EM289" s="78"/>
      <c r="EN289" s="78"/>
      <c r="EO289" s="78"/>
      <c r="EP289" s="78"/>
      <c r="EQ289" s="78"/>
      <c r="ER289" s="78"/>
      <c r="ES289" s="78"/>
      <c r="ET289" s="78"/>
      <c r="EU289" s="78"/>
      <c r="EV289" s="78"/>
      <c r="EW289" s="78"/>
      <c r="EX289" s="78"/>
      <c r="EY289" s="78"/>
      <c r="EZ289" s="78"/>
      <c r="FA289" s="78"/>
      <c r="FB289" s="78"/>
      <c r="FC289" s="78"/>
      <c r="FD289" s="78"/>
      <c r="FE289" s="78"/>
      <c r="FF289" s="78"/>
      <c r="FG289" s="78"/>
      <c r="FH289" s="78"/>
      <c r="FI289" s="78"/>
      <c r="FJ289" s="78"/>
      <c r="FK289" s="78"/>
      <c r="FL289" s="78"/>
      <c r="FM289" s="78"/>
      <c r="FN289" s="78"/>
      <c r="FO289" s="78"/>
      <c r="FP289" s="78"/>
      <c r="FQ289" s="78"/>
      <c r="FR289" s="78"/>
      <c r="FS289" s="78"/>
      <c r="FT289" s="78"/>
      <c r="FU289" s="78"/>
      <c r="FV289" s="78"/>
      <c r="FW289" s="78"/>
      <c r="FX289" s="78">
        <v>1.7692383378744125E-2</v>
      </c>
      <c r="FY289" s="78">
        <v>17.727272033691406</v>
      </c>
      <c r="FZ289" s="78">
        <v>0</v>
      </c>
    </row>
    <row r="290" spans="1:182" x14ac:dyDescent="0.2">
      <c r="A290" t="s">
        <v>186</v>
      </c>
      <c r="B290" t="s">
        <v>245</v>
      </c>
      <c r="C290" t="s">
        <v>194</v>
      </c>
      <c r="D290" t="s">
        <v>202</v>
      </c>
      <c r="E290" t="s">
        <v>204</v>
      </c>
      <c r="F290" t="s">
        <v>1</v>
      </c>
      <c r="G290" t="s">
        <v>1</v>
      </c>
      <c r="H290" s="78">
        <v>5641</v>
      </c>
      <c r="I290" s="78">
        <v>0.94249862432479858</v>
      </c>
      <c r="J290" s="78">
        <v>0.91676944494247437</v>
      </c>
      <c r="K290" s="78">
        <v>0.85495293140411377</v>
      </c>
      <c r="L290" s="78">
        <v>0.80894970893859863</v>
      </c>
      <c r="M290" s="78">
        <v>0.74258261919021606</v>
      </c>
      <c r="N290" s="78">
        <v>0.7329217791557312</v>
      </c>
      <c r="O290" s="78">
        <v>0.81143635511398315</v>
      </c>
      <c r="P290" s="78">
        <v>0.86142700910568237</v>
      </c>
      <c r="Q290" s="78">
        <v>0.83277100324630737</v>
      </c>
      <c r="R290" s="78">
        <v>0.8405754566192627</v>
      </c>
      <c r="S290" s="78">
        <v>0.84516018629074097</v>
      </c>
      <c r="T290" s="78">
        <v>0.8397490382194519</v>
      </c>
      <c r="U290" s="78">
        <v>0.84293031692504883</v>
      </c>
      <c r="V290" s="78">
        <v>0.80124789476394653</v>
      </c>
      <c r="W290" s="78">
        <v>0.7887541651725769</v>
      </c>
      <c r="X290" s="78">
        <v>0.78161579370498657</v>
      </c>
      <c r="Y290" s="78">
        <v>0.82039695978164673</v>
      </c>
      <c r="Z290" s="78">
        <v>0.89815467596054077</v>
      </c>
      <c r="AA290" s="78">
        <v>1.0374623537063599</v>
      </c>
      <c r="AB290" s="78">
        <v>1.1511132717132568</v>
      </c>
      <c r="AC290" s="78">
        <v>1.1361199617385864</v>
      </c>
      <c r="AD290" s="78">
        <v>1.1016454696655273</v>
      </c>
      <c r="AE290" s="78">
        <v>1.0482814311981201</v>
      </c>
      <c r="AF290" s="78">
        <v>0.94152349233627319</v>
      </c>
      <c r="AG290" s="78">
        <v>-0.22235396504402161</v>
      </c>
      <c r="AH290" s="78">
        <v>-0.24075500667095184</v>
      </c>
      <c r="AI290" s="78">
        <v>-0.20684410631656647</v>
      </c>
      <c r="AJ290" s="78">
        <v>-0.15055957436561584</v>
      </c>
      <c r="AK290" s="78">
        <v>-0.11435717344284058</v>
      </c>
      <c r="AL290" s="78">
        <v>-6.1378113925457001E-2</v>
      </c>
      <c r="AM290" s="78">
        <v>-1.2110184878110886E-2</v>
      </c>
      <c r="AN290" s="78">
        <v>-5.3055774420499802E-2</v>
      </c>
      <c r="AO290" s="78">
        <v>-8.5522472858428955E-2</v>
      </c>
      <c r="AP290" s="78">
        <v>-9.2514723539352417E-2</v>
      </c>
      <c r="AQ290" s="78">
        <v>-7.8385069966316223E-2</v>
      </c>
      <c r="AR290" s="78">
        <v>-8.5636109113693237E-2</v>
      </c>
      <c r="AS290" s="78">
        <v>-7.6079435646533966E-2</v>
      </c>
      <c r="AT290" s="78">
        <v>-7.9246871173381805E-2</v>
      </c>
      <c r="AU290" s="78">
        <v>-2.3867424577474594E-2</v>
      </c>
      <c r="AV290" s="78">
        <v>2.2381672635674477E-2</v>
      </c>
      <c r="AW290" s="78">
        <v>4.9094516783952713E-2</v>
      </c>
      <c r="AX290" s="78">
        <v>4.4366441667079926E-2</v>
      </c>
      <c r="AY290" s="78">
        <v>6.712687760591507E-2</v>
      </c>
      <c r="AZ290" s="78">
        <v>9.7764723002910614E-2</v>
      </c>
      <c r="BA290" s="78">
        <v>6.3362561166286469E-2</v>
      </c>
      <c r="BB290" s="78">
        <v>0.10113464295864105</v>
      </c>
      <c r="BC290" s="78">
        <v>0.12903334200382233</v>
      </c>
      <c r="BD290" s="78">
        <v>6.9140277802944183E-2</v>
      </c>
      <c r="BE290" s="78">
        <v>-0.18780647218227386</v>
      </c>
      <c r="BF290" s="78">
        <v>-0.20917165279388428</v>
      </c>
      <c r="BG290" s="78">
        <v>-0.1788705587387085</v>
      </c>
      <c r="BH290" s="78">
        <v>-0.12613227963447571</v>
      </c>
      <c r="BI290" s="78">
        <v>-9.1391891241073608E-2</v>
      </c>
      <c r="BJ290" s="78">
        <v>-4.2659860104322433E-2</v>
      </c>
      <c r="BK290" s="78">
        <v>6.2525444664061069E-3</v>
      </c>
      <c r="BL290" s="78">
        <v>-3.4991558641195297E-2</v>
      </c>
      <c r="BM290" s="78">
        <v>-6.7763641476631165E-2</v>
      </c>
      <c r="BN290" s="78">
        <v>-7.3038652539253235E-2</v>
      </c>
      <c r="BO290" s="78">
        <v>-6.0619644820690155E-2</v>
      </c>
      <c r="BP290" s="78">
        <v>-6.7656449973583221E-2</v>
      </c>
      <c r="BQ290" s="78">
        <v>-5.9504047036170959E-2</v>
      </c>
      <c r="BR290" s="78">
        <v>-6.2786772847175598E-2</v>
      </c>
      <c r="BS290" s="78">
        <v>-6.724158301949501E-3</v>
      </c>
      <c r="BT290" s="78">
        <v>3.8541898131370544E-2</v>
      </c>
      <c r="BU290" s="78">
        <v>6.4674712717533112E-2</v>
      </c>
      <c r="BV290" s="78">
        <v>6.0629747807979584E-2</v>
      </c>
      <c r="BW290" s="78">
        <v>8.5470542311668396E-2</v>
      </c>
      <c r="BX290" s="78">
        <v>0.11933817714452744</v>
      </c>
      <c r="BY290" s="78">
        <v>8.7337009608745575E-2</v>
      </c>
      <c r="BZ290" s="78">
        <v>0.1244707852602005</v>
      </c>
      <c r="CA290" s="78">
        <v>0.15476830303668976</v>
      </c>
      <c r="CB290" s="78">
        <v>9.6742525696754456E-2</v>
      </c>
      <c r="CC290" s="78">
        <v>-0.16387896239757538</v>
      </c>
      <c r="CD290" s="78">
        <v>-0.18729715049266815</v>
      </c>
      <c r="CE290" s="78">
        <v>-0.15949612855911255</v>
      </c>
      <c r="CF290" s="78">
        <v>-0.10921400785446167</v>
      </c>
      <c r="CG290" s="78">
        <v>-7.5486227869987488E-2</v>
      </c>
      <c r="CH290" s="78">
        <v>-2.9695652425289154E-2</v>
      </c>
      <c r="CI290" s="78">
        <v>1.8970515578985214E-2</v>
      </c>
      <c r="CJ290" s="78">
        <v>-2.248033881187439E-2</v>
      </c>
      <c r="CK290" s="78">
        <v>-5.5463932454586029E-2</v>
      </c>
      <c r="CL290" s="78">
        <v>-5.9549588710069656E-2</v>
      </c>
      <c r="CM290" s="78">
        <v>-4.8315368592739105E-2</v>
      </c>
      <c r="CN290" s="78">
        <v>-5.5203799158334732E-2</v>
      </c>
      <c r="CO290" s="78">
        <v>-4.802398756146431E-2</v>
      </c>
      <c r="CP290" s="78">
        <v>-5.1386550068855286E-2</v>
      </c>
      <c r="CQ290" s="78">
        <v>5.1492149941623211E-3</v>
      </c>
      <c r="CR290" s="78">
        <v>4.9734417349100113E-2</v>
      </c>
      <c r="CS290" s="78">
        <v>7.546551525592804E-2</v>
      </c>
      <c r="CT290" s="78">
        <v>7.1893662214279175E-2</v>
      </c>
      <c r="CU290" s="78">
        <v>9.8175317049026489E-2</v>
      </c>
      <c r="CV290" s="78">
        <v>0.13427987694740295</v>
      </c>
      <c r="CW290" s="78">
        <v>0.10394164174795151</v>
      </c>
      <c r="CX290" s="78">
        <v>0.14063331484794617</v>
      </c>
      <c r="CY290" s="78">
        <v>0.17259226739406586</v>
      </c>
      <c r="CZ290" s="78">
        <v>0.11585976928472519</v>
      </c>
      <c r="DA290" s="78">
        <v>-0.13995148241519928</v>
      </c>
      <c r="DB290" s="78">
        <v>-0.16542261838912964</v>
      </c>
      <c r="DC290" s="78">
        <v>-0.14012172818183899</v>
      </c>
      <c r="DD290" s="78">
        <v>-9.2295743525028229E-2</v>
      </c>
      <c r="DE290" s="78">
        <v>-5.9580545872449875E-2</v>
      </c>
      <c r="DF290" s="78">
        <v>-1.6731448471546173E-2</v>
      </c>
      <c r="DG290" s="78">
        <v>3.168848529458046E-2</v>
      </c>
      <c r="DH290" s="78">
        <v>-9.9691189825534821E-3</v>
      </c>
      <c r="DI290" s="78">
        <v>-4.3164223432540894E-2</v>
      </c>
      <c r="DJ290" s="78">
        <v>-4.6060521155595779E-2</v>
      </c>
      <c r="DK290" s="78">
        <v>-3.6011084914207458E-2</v>
      </c>
      <c r="DL290" s="78">
        <v>-4.2751148343086243E-2</v>
      </c>
      <c r="DM290" s="78">
        <v>-3.654392808675766E-2</v>
      </c>
      <c r="DN290" s="78">
        <v>-3.9986327290534973E-2</v>
      </c>
      <c r="DO290" s="78">
        <v>1.7022589221596718E-2</v>
      </c>
      <c r="DP290" s="78">
        <v>6.0926936566829681E-2</v>
      </c>
      <c r="DQ290" s="78">
        <v>8.6256310343742371E-2</v>
      </c>
      <c r="DR290" s="78">
        <v>8.315759152173996E-2</v>
      </c>
      <c r="DS290" s="78">
        <v>0.11088008433580399</v>
      </c>
      <c r="DT290" s="78">
        <v>0.14922158420085907</v>
      </c>
      <c r="DU290" s="78">
        <v>0.12054626643657684</v>
      </c>
      <c r="DV290" s="78">
        <v>0.15679585933685303</v>
      </c>
      <c r="DW290" s="78">
        <v>0.19041620194911957</v>
      </c>
      <c r="DX290" s="78">
        <v>0.13497699797153473</v>
      </c>
      <c r="DY290" s="78">
        <v>-0.10540399700403214</v>
      </c>
      <c r="DZ290" s="78">
        <v>-0.13383930921554565</v>
      </c>
      <c r="EA290" s="78">
        <v>-0.11214815825223923</v>
      </c>
      <c r="EB290" s="78">
        <v>-6.7868433892726898E-2</v>
      </c>
      <c r="EC290" s="78">
        <v>-3.6615282297134399E-2</v>
      </c>
      <c r="ED290" s="78">
        <v>1.9868051167577505E-3</v>
      </c>
      <c r="EE290" s="78">
        <v>5.0051212310791016E-2</v>
      </c>
      <c r="EF290" s="78">
        <v>8.0950967967510223E-3</v>
      </c>
      <c r="EG290" s="78">
        <v>-2.5405393913388252E-2</v>
      </c>
      <c r="EH290" s="78">
        <v>-2.6584455743432045E-2</v>
      </c>
      <c r="EI290" s="78">
        <v>-1.8245663493871689E-2</v>
      </c>
      <c r="EJ290" s="78">
        <v>-2.4771494790911674E-2</v>
      </c>
      <c r="EK290" s="78">
        <v>-1.9968541339039803E-2</v>
      </c>
      <c r="EL290" s="78">
        <v>-2.3526221513748169E-2</v>
      </c>
      <c r="EM290" s="78">
        <v>3.4165851771831512E-2</v>
      </c>
      <c r="EN290" s="78">
        <v>7.7087163925170898E-2</v>
      </c>
      <c r="EO290" s="78">
        <v>0.10183651000261307</v>
      </c>
      <c r="EP290" s="78">
        <v>9.9420897662639618E-2</v>
      </c>
      <c r="EQ290" s="78">
        <v>0.12922376394271851</v>
      </c>
      <c r="ER290" s="78">
        <v>0.17079503834247589</v>
      </c>
      <c r="ES290" s="78">
        <v>0.14452071487903595</v>
      </c>
      <c r="ET290" s="78">
        <v>0.18013200163841248</v>
      </c>
      <c r="EU290" s="78">
        <v>0.216151162981987</v>
      </c>
      <c r="EV290" s="78">
        <v>0.1625792533159256</v>
      </c>
      <c r="EW290" s="78">
        <v>51.0191650390625</v>
      </c>
      <c r="EX290" s="78">
        <v>50.237556457519531</v>
      </c>
      <c r="EY290" s="78">
        <v>49.374916076660156</v>
      </c>
      <c r="EZ290" s="78">
        <v>48.643173217773438</v>
      </c>
      <c r="FA290" s="78">
        <v>48.206298828125</v>
      </c>
      <c r="FB290" s="78">
        <v>47.813079833984375</v>
      </c>
      <c r="FC290" s="78">
        <v>47.601055145263672</v>
      </c>
      <c r="FD290" s="78">
        <v>47.645977020263672</v>
      </c>
      <c r="FE290" s="78">
        <v>49.505416870117188</v>
      </c>
      <c r="FF290" s="78">
        <v>52.591804504394531</v>
      </c>
      <c r="FG290" s="78">
        <v>55.272186279296875</v>
      </c>
      <c r="FH290" s="78">
        <v>57.355659484863281</v>
      </c>
      <c r="FI290" s="78">
        <v>59.267841339111328</v>
      </c>
      <c r="FJ290" s="78">
        <v>60.634525299072266</v>
      </c>
      <c r="FK290" s="78">
        <v>61.668590545654297</v>
      </c>
      <c r="FL290" s="78">
        <v>61.857341766357422</v>
      </c>
      <c r="FM290" s="78">
        <v>61.528766632080078</v>
      </c>
      <c r="FN290" s="78">
        <v>60.776866912841797</v>
      </c>
      <c r="FO290" s="78">
        <v>59.226821899414063</v>
      </c>
      <c r="FP290" s="78">
        <v>56.845489501953125</v>
      </c>
      <c r="FQ290" s="78">
        <v>55.072322845458984</v>
      </c>
      <c r="FR290" s="78">
        <v>53.743255615234375</v>
      </c>
      <c r="FS290" s="78">
        <v>52.500469207763672</v>
      </c>
      <c r="FT290" s="78">
        <v>51.556289672851563</v>
      </c>
      <c r="FU290" s="78">
        <v>1.1107005178928375E-2</v>
      </c>
      <c r="FV290" s="78">
        <v>1.8913626670837402E-2</v>
      </c>
      <c r="FW290" s="78">
        <v>1.4637193642556667E-2</v>
      </c>
      <c r="FX290" s="78">
        <v>2.2332511842250824E-2</v>
      </c>
      <c r="FY290" s="78">
        <v>289.04544067382813</v>
      </c>
      <c r="FZ290" s="78">
        <v>1</v>
      </c>
    </row>
    <row r="291" spans="1:182" x14ac:dyDescent="0.2">
      <c r="A291" t="s">
        <v>186</v>
      </c>
      <c r="B291" t="s">
        <v>245</v>
      </c>
      <c r="C291" t="s">
        <v>194</v>
      </c>
      <c r="D291" t="s">
        <v>202</v>
      </c>
      <c r="E291" t="s">
        <v>204</v>
      </c>
      <c r="F291" t="s">
        <v>178</v>
      </c>
      <c r="G291" t="s">
        <v>1</v>
      </c>
      <c r="H291" s="78">
        <v>4114</v>
      </c>
      <c r="I291" s="78">
        <v>0.9329606294631958</v>
      </c>
      <c r="J291" s="78">
        <v>0.90296083688735962</v>
      </c>
      <c r="K291" s="78">
        <v>0.83012896776199341</v>
      </c>
      <c r="L291" s="78">
        <v>0.78655022382736206</v>
      </c>
      <c r="M291" s="78">
        <v>0.73265910148620605</v>
      </c>
      <c r="N291" s="78">
        <v>0.72834897041320801</v>
      </c>
      <c r="O291" s="78">
        <v>0.82716423273086548</v>
      </c>
      <c r="P291" s="78">
        <v>0.88049757480621338</v>
      </c>
      <c r="Q291" s="78">
        <v>0.83069014549255371</v>
      </c>
      <c r="R291" s="78">
        <v>0.83723539113998413</v>
      </c>
      <c r="S291" s="78">
        <v>0.85213690996170044</v>
      </c>
      <c r="T291" s="78">
        <v>0.84907281398773193</v>
      </c>
      <c r="U291" s="78">
        <v>0.83984947204589844</v>
      </c>
      <c r="V291" s="78">
        <v>0.80730581283569336</v>
      </c>
      <c r="W291" s="78">
        <v>0.7918781042098999</v>
      </c>
      <c r="X291" s="78">
        <v>0.78567880392074585</v>
      </c>
      <c r="Y291" s="78">
        <v>0.82431966066360474</v>
      </c>
      <c r="Z291" s="78">
        <v>0.89904129505157471</v>
      </c>
      <c r="AA291" s="78">
        <v>1.0459290742874146</v>
      </c>
      <c r="AB291" s="78">
        <v>1.1607255935668945</v>
      </c>
      <c r="AC291" s="78">
        <v>1.1421101093292236</v>
      </c>
      <c r="AD291" s="78">
        <v>1.1173427104949951</v>
      </c>
      <c r="AE291" s="78">
        <v>1.03879714012146</v>
      </c>
      <c r="AF291" s="78">
        <v>0.91961342096328735</v>
      </c>
      <c r="AG291" s="78">
        <v>-0.2425047904253006</v>
      </c>
      <c r="AH291" s="78">
        <v>-0.25917690992355347</v>
      </c>
      <c r="AI291" s="78">
        <v>-0.223160520195961</v>
      </c>
      <c r="AJ291" s="78">
        <v>-0.16480752825737</v>
      </c>
      <c r="AK291" s="78">
        <v>-0.12775231897830963</v>
      </c>
      <c r="AL291" s="78">
        <v>-7.2296082973480225E-2</v>
      </c>
      <c r="AM291" s="78">
        <v>-2.2820780053734779E-2</v>
      </c>
      <c r="AN291" s="78">
        <v>-6.3592255115509033E-2</v>
      </c>
      <c r="AO291" s="78">
        <v>-9.588082879781723E-2</v>
      </c>
      <c r="AP291" s="78">
        <v>-0.10387470573186874</v>
      </c>
      <c r="AQ291" s="78">
        <v>-8.8747262954711914E-2</v>
      </c>
      <c r="AR291" s="78">
        <v>-9.6123263239860535E-2</v>
      </c>
      <c r="AS291" s="78">
        <v>-8.5747510194778442E-2</v>
      </c>
      <c r="AT291" s="78">
        <v>-8.8847711682319641E-2</v>
      </c>
      <c r="AU291" s="78">
        <v>-3.3866729587316513E-2</v>
      </c>
      <c r="AV291" s="78">
        <v>1.2955752201378345E-2</v>
      </c>
      <c r="AW291" s="78">
        <v>4.0006913244724274E-2</v>
      </c>
      <c r="AX291" s="78">
        <v>3.4880395978689194E-2</v>
      </c>
      <c r="AY291" s="78">
        <v>5.6427393108606339E-2</v>
      </c>
      <c r="AZ291" s="78">
        <v>8.5181377828121185E-2</v>
      </c>
      <c r="BA291" s="78">
        <v>4.9378763884305954E-2</v>
      </c>
      <c r="BB291" s="78">
        <v>8.752315491437912E-2</v>
      </c>
      <c r="BC291" s="78">
        <v>0.11402268707752228</v>
      </c>
      <c r="BD291" s="78">
        <v>5.3040452301502228E-2</v>
      </c>
      <c r="BE291" s="78">
        <v>-0.19605201482772827</v>
      </c>
      <c r="BF291" s="78">
        <v>-0.21670976281166077</v>
      </c>
      <c r="BG291" s="78">
        <v>-0.18554708361625671</v>
      </c>
      <c r="BH291" s="78">
        <v>-0.13196243345737457</v>
      </c>
      <c r="BI291" s="78">
        <v>-9.6873097121715546E-2</v>
      </c>
      <c r="BJ291" s="78">
        <v>-4.7127403318881989E-2</v>
      </c>
      <c r="BK291" s="78">
        <v>1.8698553321883082E-3</v>
      </c>
      <c r="BL291" s="78">
        <v>-3.9303001016378403E-2</v>
      </c>
      <c r="BM291" s="78">
        <v>-7.2002202272415161E-2</v>
      </c>
      <c r="BN291" s="78">
        <v>-7.7687069773674011E-2</v>
      </c>
      <c r="BO291" s="78">
        <v>-6.4859770238399506E-2</v>
      </c>
      <c r="BP291" s="78">
        <v>-7.1947716176509857E-2</v>
      </c>
      <c r="BQ291" s="78">
        <v>-6.3460148870944977E-2</v>
      </c>
      <c r="BR291" s="78">
        <v>-6.6715352237224579E-2</v>
      </c>
      <c r="BS291" s="78">
        <v>-1.081579364836216E-2</v>
      </c>
      <c r="BT291" s="78">
        <v>3.4684881567955017E-2</v>
      </c>
      <c r="BU291" s="78">
        <v>6.0956142842769623E-2</v>
      </c>
      <c r="BV291" s="78">
        <v>5.6748140603303909E-2</v>
      </c>
      <c r="BW291" s="78">
        <v>8.1092402338981628E-2</v>
      </c>
      <c r="BX291" s="78">
        <v>0.11418917030096054</v>
      </c>
      <c r="BY291" s="78">
        <v>8.1614948809146881E-2</v>
      </c>
      <c r="BZ291" s="78">
        <v>0.11890107393264771</v>
      </c>
      <c r="CA291" s="78">
        <v>0.14862605929374695</v>
      </c>
      <c r="CB291" s="78">
        <v>9.0154610574245453E-2</v>
      </c>
      <c r="CC291" s="78">
        <v>-0.16387896239757538</v>
      </c>
      <c r="CD291" s="78">
        <v>-0.18729715049266815</v>
      </c>
      <c r="CE291" s="78">
        <v>-0.15949612855911255</v>
      </c>
      <c r="CF291" s="78">
        <v>-0.10921401530504227</v>
      </c>
      <c r="CG291" s="78">
        <v>-7.5486227869987488E-2</v>
      </c>
      <c r="CH291" s="78">
        <v>-2.9695654287934303E-2</v>
      </c>
      <c r="CI291" s="78">
        <v>1.8970515578985214E-2</v>
      </c>
      <c r="CJ291" s="78">
        <v>-2.248033694922924E-2</v>
      </c>
      <c r="CK291" s="78">
        <v>-5.5463936179876328E-2</v>
      </c>
      <c r="CL291" s="78">
        <v>-5.9549592435359955E-2</v>
      </c>
      <c r="CM291" s="78">
        <v>-4.8315368592739105E-2</v>
      </c>
      <c r="CN291" s="78">
        <v>-5.5203802883625031E-2</v>
      </c>
      <c r="CO291" s="78">
        <v>-4.802398756146431E-2</v>
      </c>
      <c r="CP291" s="78">
        <v>-5.1386546343564987E-2</v>
      </c>
      <c r="CQ291" s="78">
        <v>5.1492154598236084E-3</v>
      </c>
      <c r="CR291" s="78">
        <v>4.9734413623809814E-2</v>
      </c>
      <c r="CS291" s="78">
        <v>7.546551525592804E-2</v>
      </c>
      <c r="CT291" s="78">
        <v>7.1893669664859772E-2</v>
      </c>
      <c r="CU291" s="78">
        <v>9.8175309598445892E-2</v>
      </c>
      <c r="CV291" s="78">
        <v>0.13427987694740295</v>
      </c>
      <c r="CW291" s="78">
        <v>0.10394163429737091</v>
      </c>
      <c r="CX291" s="78">
        <v>0.14063331484794617</v>
      </c>
      <c r="CY291" s="78">
        <v>0.17259226739406586</v>
      </c>
      <c r="CZ291" s="78">
        <v>0.11585976183414459</v>
      </c>
      <c r="DA291" s="78">
        <v>-0.13170592486858368</v>
      </c>
      <c r="DB291" s="78">
        <v>-0.15788452327251434</v>
      </c>
      <c r="DC291" s="78">
        <v>-0.13344517350196838</v>
      </c>
      <c r="DD291" s="78">
        <v>-8.6465604603290558E-2</v>
      </c>
      <c r="DE291" s="78">
        <v>-5.4099362343549728E-2</v>
      </c>
      <c r="DF291" s="78">
        <v>-1.2263907119631767E-2</v>
      </c>
      <c r="DG291" s="78">
        <v>3.6071170121431351E-2</v>
      </c>
      <c r="DH291" s="78">
        <v>-5.6576752103865147E-3</v>
      </c>
      <c r="DI291" s="78">
        <v>-3.8925670087337494E-2</v>
      </c>
      <c r="DJ291" s="78">
        <v>-4.14121113717556E-2</v>
      </c>
      <c r="DK291" s="78">
        <v>-3.1770959496498108E-2</v>
      </c>
      <c r="DL291" s="78">
        <v>-3.8459889590740204E-2</v>
      </c>
      <c r="DM291" s="78">
        <v>-3.2587829977273941E-2</v>
      </c>
      <c r="DN291" s="78">
        <v>-3.6057744175195694E-2</v>
      </c>
      <c r="DO291" s="78">
        <v>2.1114224568009377E-2</v>
      </c>
      <c r="DP291" s="78">
        <v>6.4783945679664612E-2</v>
      </c>
      <c r="DQ291" s="78">
        <v>8.9974887669086456E-2</v>
      </c>
      <c r="DR291" s="78">
        <v>8.7039202451705933E-2</v>
      </c>
      <c r="DS291" s="78">
        <v>0.11525821685791016</v>
      </c>
      <c r="DT291" s="78">
        <v>0.15437059104442596</v>
      </c>
      <c r="DU291" s="78">
        <v>0.12626831233501434</v>
      </c>
      <c r="DV291" s="78">
        <v>0.16236557066440582</v>
      </c>
      <c r="DW291" s="78">
        <v>0.19655844569206238</v>
      </c>
      <c r="DX291" s="78">
        <v>0.14156492054462433</v>
      </c>
      <c r="DY291" s="78">
        <v>-8.5253156721591949E-2</v>
      </c>
      <c r="DZ291" s="78">
        <v>-0.11541739106178284</v>
      </c>
      <c r="EA291" s="78">
        <v>-9.583175927400589E-2</v>
      </c>
      <c r="EB291" s="78">
        <v>-5.3620509803295135E-2</v>
      </c>
      <c r="EC291" s="78">
        <v>-2.32201237231493E-2</v>
      </c>
      <c r="ED291" s="78">
        <v>1.290476880967617E-2</v>
      </c>
      <c r="EE291" s="78">
        <v>6.0761809349060059E-2</v>
      </c>
      <c r="EF291" s="78">
        <v>1.8631579354405403E-2</v>
      </c>
      <c r="EG291" s="78">
        <v>-1.504704263061285E-2</v>
      </c>
      <c r="EH291" s="78">
        <v>-1.5224471688270569E-2</v>
      </c>
      <c r="EI291" s="78">
        <v>-7.8834649175405502E-3</v>
      </c>
      <c r="EJ291" s="78">
        <v>-1.4284340664744377E-2</v>
      </c>
      <c r="EK291" s="78">
        <v>-1.0300465859472752E-2</v>
      </c>
      <c r="EL291" s="78">
        <v>-1.3925381936132908E-2</v>
      </c>
      <c r="EM291" s="78">
        <v>4.416516050696373E-2</v>
      </c>
      <c r="EN291" s="78">
        <v>8.6513079702854156E-2</v>
      </c>
      <c r="EO291" s="78">
        <v>0.11092410981655121</v>
      </c>
      <c r="EP291" s="78">
        <v>0.10890693962574005</v>
      </c>
      <c r="EQ291" s="78">
        <v>0.13992324471473694</v>
      </c>
      <c r="ER291" s="78">
        <v>0.18337836861610413</v>
      </c>
      <c r="ES291" s="78">
        <v>0.15850450098514557</v>
      </c>
      <c r="ET291" s="78">
        <v>0.19374346733093262</v>
      </c>
      <c r="EU291" s="78">
        <v>0.23116183280944824</v>
      </c>
      <c r="EV291" s="78">
        <v>0.17867906391620636</v>
      </c>
      <c r="EW291" s="78">
        <v>51.975414276123047</v>
      </c>
      <c r="EX291" s="78">
        <v>51.200023651123047</v>
      </c>
      <c r="EY291" s="78">
        <v>50.321311950683594</v>
      </c>
      <c r="EZ291" s="78">
        <v>49.679946899414063</v>
      </c>
      <c r="FA291" s="78">
        <v>49.304176330566406</v>
      </c>
      <c r="FB291" s="78">
        <v>48.871440887451172</v>
      </c>
      <c r="FC291" s="78">
        <v>48.587100982666016</v>
      </c>
      <c r="FD291" s="78">
        <v>48.680339813232422</v>
      </c>
      <c r="FE291" s="78">
        <v>50.536277770996094</v>
      </c>
      <c r="FF291" s="78">
        <v>53.514518737792969</v>
      </c>
      <c r="FG291" s="78">
        <v>56.055561065673828</v>
      </c>
      <c r="FH291" s="78">
        <v>58.068920135498047</v>
      </c>
      <c r="FI291" s="78">
        <v>59.862464904785156</v>
      </c>
      <c r="FJ291" s="78">
        <v>61.274765014648438</v>
      </c>
      <c r="FK291" s="78">
        <v>62.182762145996094</v>
      </c>
      <c r="FL291" s="78">
        <v>62.090774536132813</v>
      </c>
      <c r="FM291" s="78">
        <v>61.598930358886719</v>
      </c>
      <c r="FN291" s="78">
        <v>60.803390502929688</v>
      </c>
      <c r="FO291" s="78">
        <v>59.313758850097656</v>
      </c>
      <c r="FP291" s="78">
        <v>57.201961517333984</v>
      </c>
      <c r="FQ291" s="78">
        <v>55.602924346923828</v>
      </c>
      <c r="FR291" s="78">
        <v>54.365787506103516</v>
      </c>
      <c r="FS291" s="78">
        <v>53.363986968994141</v>
      </c>
      <c r="FT291" s="78">
        <v>52.585693359375</v>
      </c>
      <c r="FU291" s="78">
        <v>1.4934545382857323E-2</v>
      </c>
      <c r="FV291" s="78">
        <v>2.5431375950574875E-2</v>
      </c>
      <c r="FW291" s="78">
        <v>1.9681258127093315E-2</v>
      </c>
      <c r="FX291" s="78">
        <v>3.0028428882360458E-2</v>
      </c>
      <c r="FY291" s="78">
        <v>222.95454406738281</v>
      </c>
      <c r="FZ291" s="78">
        <v>1</v>
      </c>
    </row>
    <row r="292" spans="1:182" x14ac:dyDescent="0.2">
      <c r="A292" t="s">
        <v>186</v>
      </c>
      <c r="B292" t="s">
        <v>245</v>
      </c>
      <c r="C292" t="s">
        <v>194</v>
      </c>
      <c r="D292" t="s">
        <v>202</v>
      </c>
      <c r="E292" t="s">
        <v>204</v>
      </c>
      <c r="F292" t="s">
        <v>179</v>
      </c>
      <c r="G292" t="s">
        <v>1</v>
      </c>
      <c r="H292" s="78">
        <v>91</v>
      </c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78"/>
      <c r="CB292" s="78"/>
      <c r="CC292" s="78"/>
      <c r="CD292" s="78"/>
      <c r="CE292" s="78"/>
      <c r="CF292" s="78"/>
      <c r="CG292" s="78"/>
      <c r="CH292" s="78"/>
      <c r="CI292" s="78"/>
      <c r="CJ292" s="78"/>
      <c r="CK292" s="78"/>
      <c r="CL292" s="78"/>
      <c r="CM292" s="78"/>
      <c r="CN292" s="78"/>
      <c r="CO292" s="78"/>
      <c r="CP292" s="78"/>
      <c r="CQ292" s="78"/>
      <c r="CR292" s="78"/>
      <c r="CS292" s="78"/>
      <c r="CT292" s="78"/>
      <c r="CU292" s="78"/>
      <c r="CV292" s="78"/>
      <c r="CW292" s="78"/>
      <c r="CX292" s="78"/>
      <c r="CY292" s="78"/>
      <c r="CZ292" s="78"/>
      <c r="DA292" s="78"/>
      <c r="DB292" s="78"/>
      <c r="DC292" s="78"/>
      <c r="DD292" s="78"/>
      <c r="DE292" s="78"/>
      <c r="DF292" s="78"/>
      <c r="DG292" s="78"/>
      <c r="DH292" s="78"/>
      <c r="DI292" s="78"/>
      <c r="DJ292" s="78"/>
      <c r="DK292" s="78"/>
      <c r="DL292" s="78"/>
      <c r="DM292" s="78"/>
      <c r="DN292" s="78"/>
      <c r="DO292" s="78"/>
      <c r="DP292" s="78"/>
      <c r="DQ292" s="78"/>
      <c r="DR292" s="78"/>
      <c r="DS292" s="78"/>
      <c r="DT292" s="78"/>
      <c r="DU292" s="78"/>
      <c r="DV292" s="78"/>
      <c r="DW292" s="78"/>
      <c r="DX292" s="78"/>
      <c r="DY292" s="78"/>
      <c r="DZ292" s="78"/>
      <c r="EA292" s="78"/>
      <c r="EB292" s="78"/>
      <c r="EC292" s="78"/>
      <c r="ED292" s="78"/>
      <c r="EE292" s="78"/>
      <c r="EF292" s="78"/>
      <c r="EG292" s="78"/>
      <c r="EH292" s="78"/>
      <c r="EI292" s="78"/>
      <c r="EJ292" s="78"/>
      <c r="EK292" s="78"/>
      <c r="EL292" s="78"/>
      <c r="EM292" s="78"/>
      <c r="EN292" s="78"/>
      <c r="EO292" s="78"/>
      <c r="EP292" s="78"/>
      <c r="EQ292" s="78"/>
      <c r="ER292" s="78"/>
      <c r="ES292" s="78"/>
      <c r="ET292" s="78"/>
      <c r="EU292" s="78"/>
      <c r="EV292" s="78"/>
      <c r="EW292" s="78"/>
      <c r="EX292" s="78"/>
      <c r="EY292" s="78"/>
      <c r="EZ292" s="78"/>
      <c r="FA292" s="78"/>
      <c r="FB292" s="78"/>
      <c r="FC292" s="78"/>
      <c r="FD292" s="78"/>
      <c r="FE292" s="78"/>
      <c r="FF292" s="78"/>
      <c r="FG292" s="78"/>
      <c r="FH292" s="78"/>
      <c r="FI292" s="78"/>
      <c r="FJ292" s="78"/>
      <c r="FK292" s="78"/>
      <c r="FL292" s="78"/>
      <c r="FM292" s="78"/>
      <c r="FN292" s="78"/>
      <c r="FO292" s="78"/>
      <c r="FP292" s="78"/>
      <c r="FQ292" s="78"/>
      <c r="FR292" s="78"/>
      <c r="FS292" s="78"/>
      <c r="FT292" s="78"/>
      <c r="FU292" s="78"/>
      <c r="FV292" s="78"/>
      <c r="FW292" s="78"/>
      <c r="FX292" s="78">
        <v>2.7708297595381737E-2</v>
      </c>
      <c r="FY292" s="78">
        <v>6</v>
      </c>
      <c r="FZ292" s="78">
        <v>0</v>
      </c>
    </row>
    <row r="293" spans="1:182" x14ac:dyDescent="0.2">
      <c r="A293" t="s">
        <v>186</v>
      </c>
      <c r="B293" t="s">
        <v>245</v>
      </c>
      <c r="C293" t="s">
        <v>194</v>
      </c>
      <c r="D293" t="s">
        <v>202</v>
      </c>
      <c r="E293" t="s">
        <v>204</v>
      </c>
      <c r="F293" t="s">
        <v>180</v>
      </c>
      <c r="G293" t="s">
        <v>1</v>
      </c>
      <c r="H293" s="78">
        <v>51</v>
      </c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78"/>
      <c r="CB293" s="78"/>
      <c r="CC293" s="78"/>
      <c r="CD293" s="78"/>
      <c r="CE293" s="78"/>
      <c r="CF293" s="78"/>
      <c r="CG293" s="78"/>
      <c r="CH293" s="78"/>
      <c r="CI293" s="78"/>
      <c r="CJ293" s="78"/>
      <c r="CK293" s="78"/>
      <c r="CL293" s="78"/>
      <c r="CM293" s="78"/>
      <c r="CN293" s="78"/>
      <c r="CO293" s="78"/>
      <c r="CP293" s="78"/>
      <c r="CQ293" s="78"/>
      <c r="CR293" s="78"/>
      <c r="CS293" s="78"/>
      <c r="CT293" s="78"/>
      <c r="CU293" s="78"/>
      <c r="CV293" s="78"/>
      <c r="CW293" s="78"/>
      <c r="CX293" s="78"/>
      <c r="CY293" s="78"/>
      <c r="CZ293" s="78"/>
      <c r="DA293" s="78"/>
      <c r="DB293" s="78"/>
      <c r="DC293" s="78"/>
      <c r="DD293" s="78"/>
      <c r="DE293" s="78"/>
      <c r="DF293" s="78"/>
      <c r="DG293" s="78"/>
      <c r="DH293" s="78"/>
      <c r="DI293" s="78"/>
      <c r="DJ293" s="78"/>
      <c r="DK293" s="78"/>
      <c r="DL293" s="78"/>
      <c r="DM293" s="78"/>
      <c r="DN293" s="78"/>
      <c r="DO293" s="78"/>
      <c r="DP293" s="78"/>
      <c r="DQ293" s="78"/>
      <c r="DR293" s="78"/>
      <c r="DS293" s="78"/>
      <c r="DT293" s="78"/>
      <c r="DU293" s="78"/>
      <c r="DV293" s="78"/>
      <c r="DW293" s="78"/>
      <c r="DX293" s="78"/>
      <c r="DY293" s="78"/>
      <c r="DZ293" s="78"/>
      <c r="EA293" s="78"/>
      <c r="EB293" s="78"/>
      <c r="EC293" s="78"/>
      <c r="ED293" s="78"/>
      <c r="EE293" s="78"/>
      <c r="EF293" s="78"/>
      <c r="EG293" s="78"/>
      <c r="EH293" s="78"/>
      <c r="EI293" s="78"/>
      <c r="EJ293" s="78"/>
      <c r="EK293" s="78"/>
      <c r="EL293" s="78"/>
      <c r="EM293" s="78"/>
      <c r="EN293" s="78"/>
      <c r="EO293" s="78"/>
      <c r="EP293" s="78"/>
      <c r="EQ293" s="78"/>
      <c r="ER293" s="78"/>
      <c r="ES293" s="78"/>
      <c r="ET293" s="78"/>
      <c r="EU293" s="78"/>
      <c r="EV293" s="78"/>
      <c r="EW293" s="78"/>
      <c r="EX293" s="78"/>
      <c r="EY293" s="78"/>
      <c r="EZ293" s="78"/>
      <c r="FA293" s="78"/>
      <c r="FB293" s="78"/>
      <c r="FC293" s="78"/>
      <c r="FD293" s="78"/>
      <c r="FE293" s="78"/>
      <c r="FF293" s="78"/>
      <c r="FG293" s="78"/>
      <c r="FH293" s="78"/>
      <c r="FI293" s="78"/>
      <c r="FJ293" s="78"/>
      <c r="FK293" s="78"/>
      <c r="FL293" s="78"/>
      <c r="FM293" s="78"/>
      <c r="FN293" s="78"/>
      <c r="FO293" s="78"/>
      <c r="FP293" s="78"/>
      <c r="FQ293" s="78"/>
      <c r="FR293" s="78"/>
      <c r="FS293" s="78"/>
      <c r="FT293" s="78"/>
      <c r="FU293" s="78"/>
      <c r="FV293" s="78"/>
      <c r="FW293" s="78"/>
      <c r="FX293" s="78">
        <v>2.7208589017391205E-2</v>
      </c>
      <c r="FY293" s="78">
        <v>2.2727272510528564</v>
      </c>
      <c r="FZ293" s="78">
        <v>0</v>
      </c>
    </row>
    <row r="294" spans="1:182" x14ac:dyDescent="0.2">
      <c r="A294" t="s">
        <v>186</v>
      </c>
      <c r="B294" t="s">
        <v>245</v>
      </c>
      <c r="C294" t="s">
        <v>194</v>
      </c>
      <c r="D294" t="s">
        <v>202</v>
      </c>
      <c r="E294" t="s">
        <v>204</v>
      </c>
      <c r="F294" t="s">
        <v>181</v>
      </c>
      <c r="G294" t="s">
        <v>1</v>
      </c>
      <c r="H294" s="78">
        <v>16</v>
      </c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78"/>
      <c r="CB294" s="78"/>
      <c r="CC294" s="78"/>
      <c r="CD294" s="78"/>
      <c r="CE294" s="78"/>
      <c r="CF294" s="78"/>
      <c r="CG294" s="78"/>
      <c r="CH294" s="78"/>
      <c r="CI294" s="78"/>
      <c r="CJ294" s="78"/>
      <c r="CK294" s="78"/>
      <c r="CL294" s="78"/>
      <c r="CM294" s="78"/>
      <c r="CN294" s="78"/>
      <c r="CO294" s="78"/>
      <c r="CP294" s="78"/>
      <c r="CQ294" s="78"/>
      <c r="CR294" s="78"/>
      <c r="CS294" s="78"/>
      <c r="CT294" s="78"/>
      <c r="CU294" s="78"/>
      <c r="CV294" s="78"/>
      <c r="CW294" s="78"/>
      <c r="CX294" s="78"/>
      <c r="CY294" s="78"/>
      <c r="CZ294" s="78"/>
      <c r="DA294" s="78"/>
      <c r="DB294" s="78"/>
      <c r="DC294" s="78"/>
      <c r="DD294" s="78"/>
      <c r="DE294" s="78"/>
      <c r="DF294" s="78"/>
      <c r="DG294" s="78"/>
      <c r="DH294" s="78"/>
      <c r="DI294" s="78"/>
      <c r="DJ294" s="78"/>
      <c r="DK294" s="78"/>
      <c r="DL294" s="78"/>
      <c r="DM294" s="78"/>
      <c r="DN294" s="78"/>
      <c r="DO294" s="78"/>
      <c r="DP294" s="78"/>
      <c r="DQ294" s="78"/>
      <c r="DR294" s="78"/>
      <c r="DS294" s="78"/>
      <c r="DT294" s="78"/>
      <c r="DU294" s="78"/>
      <c r="DV294" s="78"/>
      <c r="DW294" s="78"/>
      <c r="DX294" s="78"/>
      <c r="DY294" s="78"/>
      <c r="DZ294" s="78"/>
      <c r="EA294" s="78"/>
      <c r="EB294" s="78"/>
      <c r="EC294" s="78"/>
      <c r="ED294" s="78"/>
      <c r="EE294" s="78"/>
      <c r="EF294" s="78"/>
      <c r="EG294" s="78"/>
      <c r="EH294" s="78"/>
      <c r="EI294" s="78"/>
      <c r="EJ294" s="78"/>
      <c r="EK294" s="78"/>
      <c r="EL294" s="78"/>
      <c r="EM294" s="78"/>
      <c r="EN294" s="78"/>
      <c r="EO294" s="78"/>
      <c r="EP294" s="78"/>
      <c r="EQ294" s="78"/>
      <c r="ER294" s="78"/>
      <c r="ES294" s="78"/>
      <c r="ET294" s="78"/>
      <c r="EU294" s="78"/>
      <c r="EV294" s="78"/>
      <c r="EW294" s="78"/>
      <c r="EX294" s="78"/>
      <c r="EY294" s="78"/>
      <c r="EZ294" s="78"/>
      <c r="FA294" s="78"/>
      <c r="FB294" s="78"/>
      <c r="FC294" s="78"/>
      <c r="FD294" s="78"/>
      <c r="FE294" s="78"/>
      <c r="FF294" s="78"/>
      <c r="FG294" s="78"/>
      <c r="FH294" s="78"/>
      <c r="FI294" s="78"/>
      <c r="FJ294" s="78"/>
      <c r="FK294" s="78"/>
      <c r="FL294" s="78"/>
      <c r="FM294" s="78"/>
      <c r="FN294" s="78"/>
      <c r="FO294" s="78"/>
      <c r="FP294" s="78"/>
      <c r="FQ294" s="78"/>
      <c r="FR294" s="78"/>
      <c r="FS294" s="78"/>
      <c r="FT294" s="78"/>
      <c r="FU294" s="78"/>
      <c r="FV294" s="78"/>
      <c r="FW294" s="78"/>
      <c r="FX294" s="78">
        <v>2.5487499311566353E-2</v>
      </c>
      <c r="FY294" s="78">
        <v>0</v>
      </c>
      <c r="FZ294" s="78">
        <v>0</v>
      </c>
    </row>
    <row r="295" spans="1:182" x14ac:dyDescent="0.2">
      <c r="A295" t="s">
        <v>186</v>
      </c>
      <c r="B295" t="s">
        <v>245</v>
      </c>
      <c r="C295" t="s">
        <v>194</v>
      </c>
      <c r="D295" t="s">
        <v>202</v>
      </c>
      <c r="E295" t="s">
        <v>204</v>
      </c>
      <c r="F295" t="s">
        <v>182</v>
      </c>
      <c r="G295" t="s">
        <v>1</v>
      </c>
      <c r="H295" s="78">
        <v>549</v>
      </c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  <c r="BX295" s="78"/>
      <c r="BY295" s="78"/>
      <c r="BZ295" s="78"/>
      <c r="CA295" s="78"/>
      <c r="CB295" s="78"/>
      <c r="CC295" s="78"/>
      <c r="CD295" s="78"/>
      <c r="CE295" s="78"/>
      <c r="CF295" s="78"/>
      <c r="CG295" s="78"/>
      <c r="CH295" s="78"/>
      <c r="CI295" s="78"/>
      <c r="CJ295" s="78"/>
      <c r="CK295" s="78"/>
      <c r="CL295" s="78"/>
      <c r="CM295" s="78"/>
      <c r="CN295" s="78"/>
      <c r="CO295" s="78"/>
      <c r="CP295" s="78"/>
      <c r="CQ295" s="78"/>
      <c r="CR295" s="78"/>
      <c r="CS295" s="78"/>
      <c r="CT295" s="78"/>
      <c r="CU295" s="78"/>
      <c r="CV295" s="78"/>
      <c r="CW295" s="78"/>
      <c r="CX295" s="78"/>
      <c r="CY295" s="78"/>
      <c r="CZ295" s="78"/>
      <c r="DA295" s="78"/>
      <c r="DB295" s="78"/>
      <c r="DC295" s="78"/>
      <c r="DD295" s="78"/>
      <c r="DE295" s="78"/>
      <c r="DF295" s="78"/>
      <c r="DG295" s="78"/>
      <c r="DH295" s="78"/>
      <c r="DI295" s="78"/>
      <c r="DJ295" s="78"/>
      <c r="DK295" s="78"/>
      <c r="DL295" s="78"/>
      <c r="DM295" s="78"/>
      <c r="DN295" s="78"/>
      <c r="DO295" s="78"/>
      <c r="DP295" s="78"/>
      <c r="DQ295" s="78"/>
      <c r="DR295" s="78"/>
      <c r="DS295" s="78"/>
      <c r="DT295" s="78"/>
      <c r="DU295" s="78"/>
      <c r="DV295" s="78"/>
      <c r="DW295" s="78"/>
      <c r="DX295" s="78"/>
      <c r="DY295" s="78"/>
      <c r="DZ295" s="78"/>
      <c r="EA295" s="78"/>
      <c r="EB295" s="78"/>
      <c r="EC295" s="78"/>
      <c r="ED295" s="78"/>
      <c r="EE295" s="78"/>
      <c r="EF295" s="78"/>
      <c r="EG295" s="78"/>
      <c r="EH295" s="78"/>
      <c r="EI295" s="78"/>
      <c r="EJ295" s="78"/>
      <c r="EK295" s="78"/>
      <c r="EL295" s="78"/>
      <c r="EM295" s="78"/>
      <c r="EN295" s="78"/>
      <c r="EO295" s="78"/>
      <c r="EP295" s="78"/>
      <c r="EQ295" s="78"/>
      <c r="ER295" s="78"/>
      <c r="ES295" s="78"/>
      <c r="ET295" s="78"/>
      <c r="EU295" s="78"/>
      <c r="EV295" s="78"/>
      <c r="EW295" s="78"/>
      <c r="EX295" s="78"/>
      <c r="EY295" s="78"/>
      <c r="EZ295" s="78"/>
      <c r="FA295" s="78"/>
      <c r="FB295" s="78"/>
      <c r="FC295" s="78"/>
      <c r="FD295" s="78"/>
      <c r="FE295" s="78"/>
      <c r="FF295" s="78"/>
      <c r="FG295" s="78"/>
      <c r="FH295" s="78"/>
      <c r="FI295" s="78"/>
      <c r="FJ295" s="78"/>
      <c r="FK295" s="78"/>
      <c r="FL295" s="78"/>
      <c r="FM295" s="78"/>
      <c r="FN295" s="78"/>
      <c r="FO295" s="78"/>
      <c r="FP295" s="78"/>
      <c r="FQ295" s="78"/>
      <c r="FR295" s="78"/>
      <c r="FS295" s="78"/>
      <c r="FT295" s="78"/>
      <c r="FU295" s="78"/>
      <c r="FV295" s="78"/>
      <c r="FW295" s="78"/>
      <c r="FX295" s="78">
        <v>2.9959728941321373E-2</v>
      </c>
      <c r="FY295" s="78">
        <v>32</v>
      </c>
      <c r="FZ295" s="78">
        <v>0</v>
      </c>
    </row>
    <row r="296" spans="1:182" x14ac:dyDescent="0.2">
      <c r="A296" t="s">
        <v>186</v>
      </c>
      <c r="B296" t="s">
        <v>245</v>
      </c>
      <c r="C296" t="s">
        <v>194</v>
      </c>
      <c r="D296" t="s">
        <v>202</v>
      </c>
      <c r="E296" t="s">
        <v>204</v>
      </c>
      <c r="F296" t="s">
        <v>183</v>
      </c>
      <c r="G296" t="s">
        <v>1</v>
      </c>
      <c r="H296" s="78">
        <v>581</v>
      </c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  <c r="BX296" s="78"/>
      <c r="BY296" s="78"/>
      <c r="BZ296" s="78"/>
      <c r="CA296" s="78"/>
      <c r="CB296" s="78"/>
      <c r="CC296" s="78"/>
      <c r="CD296" s="78"/>
      <c r="CE296" s="78"/>
      <c r="CF296" s="78"/>
      <c r="CG296" s="78"/>
      <c r="CH296" s="78"/>
      <c r="CI296" s="78"/>
      <c r="CJ296" s="78"/>
      <c r="CK296" s="78"/>
      <c r="CL296" s="78"/>
      <c r="CM296" s="78"/>
      <c r="CN296" s="78"/>
      <c r="CO296" s="78"/>
      <c r="CP296" s="78"/>
      <c r="CQ296" s="78"/>
      <c r="CR296" s="78"/>
      <c r="CS296" s="78"/>
      <c r="CT296" s="78"/>
      <c r="CU296" s="78"/>
      <c r="CV296" s="78"/>
      <c r="CW296" s="78"/>
      <c r="CX296" s="78"/>
      <c r="CY296" s="78"/>
      <c r="CZ296" s="78"/>
      <c r="DA296" s="78"/>
      <c r="DB296" s="78"/>
      <c r="DC296" s="78"/>
      <c r="DD296" s="78"/>
      <c r="DE296" s="78"/>
      <c r="DF296" s="78"/>
      <c r="DG296" s="78"/>
      <c r="DH296" s="78"/>
      <c r="DI296" s="78"/>
      <c r="DJ296" s="78"/>
      <c r="DK296" s="78"/>
      <c r="DL296" s="78"/>
      <c r="DM296" s="78"/>
      <c r="DN296" s="78"/>
      <c r="DO296" s="78"/>
      <c r="DP296" s="78"/>
      <c r="DQ296" s="78"/>
      <c r="DR296" s="78"/>
      <c r="DS296" s="78"/>
      <c r="DT296" s="78"/>
      <c r="DU296" s="78"/>
      <c r="DV296" s="78"/>
      <c r="DW296" s="78"/>
      <c r="DX296" s="78"/>
      <c r="DY296" s="78"/>
      <c r="DZ296" s="78"/>
      <c r="EA296" s="78"/>
      <c r="EB296" s="78"/>
      <c r="EC296" s="78"/>
      <c r="ED296" s="78"/>
      <c r="EE296" s="78"/>
      <c r="EF296" s="78"/>
      <c r="EG296" s="78"/>
      <c r="EH296" s="78"/>
      <c r="EI296" s="78"/>
      <c r="EJ296" s="78"/>
      <c r="EK296" s="78"/>
      <c r="EL296" s="78"/>
      <c r="EM296" s="78"/>
      <c r="EN296" s="78"/>
      <c r="EO296" s="78"/>
      <c r="EP296" s="78"/>
      <c r="EQ296" s="78"/>
      <c r="ER296" s="78"/>
      <c r="ES296" s="78"/>
      <c r="ET296" s="78"/>
      <c r="EU296" s="78"/>
      <c r="EV296" s="78"/>
      <c r="EW296" s="78"/>
      <c r="EX296" s="78"/>
      <c r="EY296" s="78"/>
      <c r="EZ296" s="78"/>
      <c r="FA296" s="78"/>
      <c r="FB296" s="78"/>
      <c r="FC296" s="78"/>
      <c r="FD296" s="78"/>
      <c r="FE296" s="78"/>
      <c r="FF296" s="78"/>
      <c r="FG296" s="78"/>
      <c r="FH296" s="78"/>
      <c r="FI296" s="78"/>
      <c r="FJ296" s="78"/>
      <c r="FK296" s="78"/>
      <c r="FL296" s="78"/>
      <c r="FM296" s="78"/>
      <c r="FN296" s="78"/>
      <c r="FO296" s="78"/>
      <c r="FP296" s="78"/>
      <c r="FQ296" s="78"/>
      <c r="FR296" s="78"/>
      <c r="FS296" s="78"/>
      <c r="FT296" s="78"/>
      <c r="FU296" s="78"/>
      <c r="FV296" s="78"/>
      <c r="FW296" s="78"/>
      <c r="FX296" s="78">
        <v>2.9634071514010429E-2</v>
      </c>
      <c r="FY296" s="78">
        <v>9.9545450210571289</v>
      </c>
      <c r="FZ296" s="78">
        <v>0</v>
      </c>
    </row>
    <row r="297" spans="1:182" x14ac:dyDescent="0.2">
      <c r="A297" t="s">
        <v>186</v>
      </c>
      <c r="B297" t="s">
        <v>245</v>
      </c>
      <c r="C297" t="s">
        <v>194</v>
      </c>
      <c r="D297" t="s">
        <v>202</v>
      </c>
      <c r="E297" t="s">
        <v>204</v>
      </c>
      <c r="F297" t="s">
        <v>184</v>
      </c>
      <c r="G297" t="s">
        <v>1</v>
      </c>
      <c r="H297" s="78">
        <v>195</v>
      </c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  <c r="BX297" s="78"/>
      <c r="BY297" s="78"/>
      <c r="BZ297" s="78"/>
      <c r="CA297" s="78"/>
      <c r="CB297" s="78"/>
      <c r="CC297" s="78"/>
      <c r="CD297" s="78"/>
      <c r="CE297" s="78"/>
      <c r="CF297" s="78"/>
      <c r="CG297" s="78"/>
      <c r="CH297" s="78"/>
      <c r="CI297" s="78"/>
      <c r="CJ297" s="78"/>
      <c r="CK297" s="78"/>
      <c r="CL297" s="78"/>
      <c r="CM297" s="78"/>
      <c r="CN297" s="78"/>
      <c r="CO297" s="78"/>
      <c r="CP297" s="78"/>
      <c r="CQ297" s="78"/>
      <c r="CR297" s="78"/>
      <c r="CS297" s="78"/>
      <c r="CT297" s="78"/>
      <c r="CU297" s="78"/>
      <c r="CV297" s="78"/>
      <c r="CW297" s="78"/>
      <c r="CX297" s="78"/>
      <c r="CY297" s="78"/>
      <c r="CZ297" s="78"/>
      <c r="DA297" s="78"/>
      <c r="DB297" s="78"/>
      <c r="DC297" s="78"/>
      <c r="DD297" s="78"/>
      <c r="DE297" s="78"/>
      <c r="DF297" s="78"/>
      <c r="DG297" s="78"/>
      <c r="DH297" s="78"/>
      <c r="DI297" s="78"/>
      <c r="DJ297" s="78"/>
      <c r="DK297" s="78"/>
      <c r="DL297" s="78"/>
      <c r="DM297" s="78"/>
      <c r="DN297" s="78"/>
      <c r="DO297" s="78"/>
      <c r="DP297" s="78"/>
      <c r="DQ297" s="78"/>
      <c r="DR297" s="78"/>
      <c r="DS297" s="78"/>
      <c r="DT297" s="78"/>
      <c r="DU297" s="78"/>
      <c r="DV297" s="78"/>
      <c r="DW297" s="78"/>
      <c r="DX297" s="78"/>
      <c r="DY297" s="78"/>
      <c r="DZ297" s="78"/>
      <c r="EA297" s="78"/>
      <c r="EB297" s="78"/>
      <c r="EC297" s="78"/>
      <c r="ED297" s="78"/>
      <c r="EE297" s="78"/>
      <c r="EF297" s="78"/>
      <c r="EG297" s="78"/>
      <c r="EH297" s="78"/>
      <c r="EI297" s="78"/>
      <c r="EJ297" s="78"/>
      <c r="EK297" s="78"/>
      <c r="EL297" s="78"/>
      <c r="EM297" s="78"/>
      <c r="EN297" s="78"/>
      <c r="EO297" s="78"/>
      <c r="EP297" s="78"/>
      <c r="EQ297" s="78"/>
      <c r="ER297" s="78"/>
      <c r="ES297" s="78"/>
      <c r="ET297" s="78"/>
      <c r="EU297" s="78"/>
      <c r="EV297" s="78"/>
      <c r="EW297" s="78"/>
      <c r="EX297" s="78"/>
      <c r="EY297" s="78"/>
      <c r="EZ297" s="78"/>
      <c r="FA297" s="78"/>
      <c r="FB297" s="78"/>
      <c r="FC297" s="78"/>
      <c r="FD297" s="78"/>
      <c r="FE297" s="78"/>
      <c r="FF297" s="78"/>
      <c r="FG297" s="78"/>
      <c r="FH297" s="78"/>
      <c r="FI297" s="78"/>
      <c r="FJ297" s="78"/>
      <c r="FK297" s="78"/>
      <c r="FL297" s="78"/>
      <c r="FM297" s="78"/>
      <c r="FN297" s="78"/>
      <c r="FO297" s="78"/>
      <c r="FP297" s="78"/>
      <c r="FQ297" s="78"/>
      <c r="FR297" s="78"/>
      <c r="FS297" s="78"/>
      <c r="FT297" s="78"/>
      <c r="FU297" s="78"/>
      <c r="FV297" s="78"/>
      <c r="FW297" s="78"/>
      <c r="FX297" s="78">
        <v>2.9040750116109848E-2</v>
      </c>
      <c r="FY297" s="78">
        <v>9.8636360168457031</v>
      </c>
      <c r="FZ297" s="78">
        <v>0</v>
      </c>
    </row>
    <row r="298" spans="1:182" x14ac:dyDescent="0.2">
      <c r="A298" t="s">
        <v>186</v>
      </c>
      <c r="B298" t="s">
        <v>245</v>
      </c>
      <c r="C298" t="s">
        <v>194</v>
      </c>
      <c r="D298" t="s">
        <v>202</v>
      </c>
      <c r="E298" t="s">
        <v>204</v>
      </c>
      <c r="F298" t="s">
        <v>185</v>
      </c>
      <c r="G298" t="s">
        <v>1</v>
      </c>
      <c r="H298" s="78">
        <v>44</v>
      </c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78"/>
      <c r="CB298" s="78"/>
      <c r="CC298" s="78"/>
      <c r="CD298" s="78"/>
      <c r="CE298" s="78"/>
      <c r="CF298" s="78"/>
      <c r="CG298" s="78"/>
      <c r="CH298" s="78"/>
      <c r="CI298" s="78"/>
      <c r="CJ298" s="78"/>
      <c r="CK298" s="78"/>
      <c r="CL298" s="78"/>
      <c r="CM298" s="78"/>
      <c r="CN298" s="78"/>
      <c r="CO298" s="78"/>
      <c r="CP298" s="78"/>
      <c r="CQ298" s="78"/>
      <c r="CR298" s="78"/>
      <c r="CS298" s="78"/>
      <c r="CT298" s="78"/>
      <c r="CU298" s="78"/>
      <c r="CV298" s="78"/>
      <c r="CW298" s="78"/>
      <c r="CX298" s="78"/>
      <c r="CY298" s="78"/>
      <c r="CZ298" s="78"/>
      <c r="DA298" s="78"/>
      <c r="DB298" s="78"/>
      <c r="DC298" s="78"/>
      <c r="DD298" s="78"/>
      <c r="DE298" s="78"/>
      <c r="DF298" s="78"/>
      <c r="DG298" s="78"/>
      <c r="DH298" s="78"/>
      <c r="DI298" s="78"/>
      <c r="DJ298" s="78"/>
      <c r="DK298" s="78"/>
      <c r="DL298" s="78"/>
      <c r="DM298" s="78"/>
      <c r="DN298" s="78"/>
      <c r="DO298" s="78"/>
      <c r="DP298" s="78"/>
      <c r="DQ298" s="78"/>
      <c r="DR298" s="78"/>
      <c r="DS298" s="78"/>
      <c r="DT298" s="78"/>
      <c r="DU298" s="78"/>
      <c r="DV298" s="78"/>
      <c r="DW298" s="78"/>
      <c r="DX298" s="78"/>
      <c r="DY298" s="78"/>
      <c r="DZ298" s="78"/>
      <c r="EA298" s="78"/>
      <c r="EB298" s="78"/>
      <c r="EC298" s="78"/>
      <c r="ED298" s="78"/>
      <c r="EE298" s="78"/>
      <c r="EF298" s="78"/>
      <c r="EG298" s="78"/>
      <c r="EH298" s="78"/>
      <c r="EI298" s="78"/>
      <c r="EJ298" s="78"/>
      <c r="EK298" s="78"/>
      <c r="EL298" s="78"/>
      <c r="EM298" s="78"/>
      <c r="EN298" s="78"/>
      <c r="EO298" s="78"/>
      <c r="EP298" s="78"/>
      <c r="EQ298" s="78"/>
      <c r="ER298" s="78"/>
      <c r="ES298" s="78"/>
      <c r="ET298" s="78"/>
      <c r="EU298" s="78"/>
      <c r="EV298" s="78"/>
      <c r="EW298" s="78"/>
      <c r="EX298" s="78"/>
      <c r="EY298" s="78"/>
      <c r="EZ298" s="78"/>
      <c r="FA298" s="78"/>
      <c r="FB298" s="78"/>
      <c r="FC298" s="78"/>
      <c r="FD298" s="78"/>
      <c r="FE298" s="78"/>
      <c r="FF298" s="78"/>
      <c r="FG298" s="78"/>
      <c r="FH298" s="78"/>
      <c r="FI298" s="78"/>
      <c r="FJ298" s="78"/>
      <c r="FK298" s="78"/>
      <c r="FL298" s="78"/>
      <c r="FM298" s="78"/>
      <c r="FN298" s="78"/>
      <c r="FO298" s="78"/>
      <c r="FP298" s="78"/>
      <c r="FQ298" s="78"/>
      <c r="FR298" s="78"/>
      <c r="FS298" s="78"/>
      <c r="FT298" s="78"/>
      <c r="FU298" s="78"/>
      <c r="FV298" s="78"/>
      <c r="FW298" s="78"/>
      <c r="FX298" s="78">
        <v>2.7925770729780197E-2</v>
      </c>
      <c r="FY298" s="78">
        <v>6</v>
      </c>
      <c r="FZ298" s="78">
        <v>0</v>
      </c>
    </row>
    <row r="299" spans="1:182" x14ac:dyDescent="0.2">
      <c r="A299" t="s">
        <v>186</v>
      </c>
      <c r="B299" t="s">
        <v>245</v>
      </c>
      <c r="C299" t="s">
        <v>194</v>
      </c>
      <c r="D299" t="s">
        <v>202</v>
      </c>
      <c r="E299" t="s">
        <v>205</v>
      </c>
      <c r="F299" t="s">
        <v>1</v>
      </c>
      <c r="G299" t="s">
        <v>198</v>
      </c>
      <c r="H299" s="78">
        <v>5429</v>
      </c>
      <c r="I299" s="78">
        <v>0.76560115814208984</v>
      </c>
      <c r="J299" s="78">
        <v>0.77250379323959351</v>
      </c>
      <c r="K299" s="78">
        <v>0.74588537216186523</v>
      </c>
      <c r="L299" s="78">
        <v>0.66420859098434448</v>
      </c>
      <c r="M299" s="78">
        <v>0.6272163987159729</v>
      </c>
      <c r="N299" s="78">
        <v>0.62526059150695801</v>
      </c>
      <c r="O299" s="78">
        <v>0.65984141826629639</v>
      </c>
      <c r="P299" s="78">
        <v>0.74001705646514893</v>
      </c>
      <c r="Q299" s="78">
        <v>0.76770234107971191</v>
      </c>
      <c r="R299" s="78">
        <v>0.80702883005142212</v>
      </c>
      <c r="S299" s="78">
        <v>0.84179931879043579</v>
      </c>
      <c r="T299" s="78">
        <v>0.86559009552001953</v>
      </c>
      <c r="U299" s="78">
        <v>0.87879472970962524</v>
      </c>
      <c r="V299" s="78">
        <v>0.83005028963088989</v>
      </c>
      <c r="W299" s="78">
        <v>0.82019680738449097</v>
      </c>
      <c r="X299" s="78">
        <v>0.79523700475692749</v>
      </c>
      <c r="Y299" s="78">
        <v>0.8173452615737915</v>
      </c>
      <c r="Z299" s="78">
        <v>0.89707410335540771</v>
      </c>
      <c r="AA299" s="78">
        <v>0.97126120328903198</v>
      </c>
      <c r="AB299" s="78">
        <v>1.0493600368499756</v>
      </c>
      <c r="AC299" s="78">
        <v>1.0478569269180298</v>
      </c>
      <c r="AD299" s="78">
        <v>0.95575064420700073</v>
      </c>
      <c r="AE299" s="78">
        <v>0.87178945541381836</v>
      </c>
      <c r="AF299" s="78">
        <v>0.80057525634765625</v>
      </c>
      <c r="AG299" s="78">
        <v>-0.14103074371814728</v>
      </c>
      <c r="AH299" s="78">
        <v>-9.6405945718288422E-2</v>
      </c>
      <c r="AI299" s="78">
        <v>-5.3824290633201599E-2</v>
      </c>
      <c r="AJ299" s="78">
        <v>-7.5926400721073151E-2</v>
      </c>
      <c r="AK299" s="78">
        <v>-5.2202280610799789E-2</v>
      </c>
      <c r="AL299" s="78">
        <v>-2.9564341530203819E-2</v>
      </c>
      <c r="AM299" s="78">
        <v>-2.0941885188221931E-2</v>
      </c>
      <c r="AN299" s="78">
        <v>-2.9812714084982872E-2</v>
      </c>
      <c r="AO299" s="78">
        <v>-7.529187947511673E-2</v>
      </c>
      <c r="AP299" s="78">
        <v>-8.969966322183609E-2</v>
      </c>
      <c r="AQ299" s="78">
        <v>-7.3732554912567139E-2</v>
      </c>
      <c r="AR299" s="78">
        <v>-8.4380656480789185E-2</v>
      </c>
      <c r="AS299" s="78">
        <v>-8.9419670403003693E-2</v>
      </c>
      <c r="AT299" s="78">
        <v>-8.1560514867305756E-2</v>
      </c>
      <c r="AU299" s="78">
        <v>-3.1452465802431107E-2</v>
      </c>
      <c r="AV299" s="78">
        <v>-5.7837795466184616E-3</v>
      </c>
      <c r="AW299" s="78">
        <v>7.3350979946553707E-3</v>
      </c>
      <c r="AX299" s="78">
        <v>-4.2080399580299854E-3</v>
      </c>
      <c r="AY299" s="78">
        <v>1.8627405166625977E-2</v>
      </c>
      <c r="AZ299" s="78">
        <v>3.9712458848953247E-2</v>
      </c>
      <c r="BA299" s="78">
        <v>-1.8803650513291359E-2</v>
      </c>
      <c r="BB299" s="78">
        <v>-4.3761700391769409E-2</v>
      </c>
      <c r="BC299" s="78">
        <v>-2.2802453488111496E-2</v>
      </c>
      <c r="BD299" s="78">
        <v>-3.7245562998577952E-4</v>
      </c>
      <c r="BE299" s="78">
        <v>-0.10702168196439743</v>
      </c>
      <c r="BF299" s="78">
        <v>-6.4172007143497467E-2</v>
      </c>
      <c r="BG299" s="78">
        <v>-2.3127274587750435E-2</v>
      </c>
      <c r="BH299" s="78">
        <v>-4.7971934080123901E-2</v>
      </c>
      <c r="BI299" s="78">
        <v>-2.8290499001741409E-2</v>
      </c>
      <c r="BJ299" s="78">
        <v>-1.0484726168215275E-2</v>
      </c>
      <c r="BK299" s="78">
        <v>-2.1680754143744707E-3</v>
      </c>
      <c r="BL299" s="78">
        <v>-1.180375088006258E-2</v>
      </c>
      <c r="BM299" s="78">
        <v>-5.5485483258962631E-2</v>
      </c>
      <c r="BN299" s="78">
        <v>-6.7448973655700684E-2</v>
      </c>
      <c r="BO299" s="78">
        <v>-5.4246049374341965E-2</v>
      </c>
      <c r="BP299" s="78">
        <v>-6.6072836518287659E-2</v>
      </c>
      <c r="BQ299" s="78">
        <v>-7.0529788732528687E-2</v>
      </c>
      <c r="BR299" s="78">
        <v>-6.225406751036644E-2</v>
      </c>
      <c r="BS299" s="78">
        <v>-1.098500844091177E-2</v>
      </c>
      <c r="BT299" s="78">
        <v>1.4712462201714516E-2</v>
      </c>
      <c r="BU299" s="78">
        <v>2.6730244979262352E-2</v>
      </c>
      <c r="BV299" s="78">
        <v>1.5382944606244564E-2</v>
      </c>
      <c r="BW299" s="78">
        <v>4.0297232568264008E-2</v>
      </c>
      <c r="BX299" s="78">
        <v>6.4149118959903717E-2</v>
      </c>
      <c r="BY299" s="78">
        <v>6.6948318853974342E-3</v>
      </c>
      <c r="BZ299" s="78">
        <v>-1.8184665590524673E-2</v>
      </c>
      <c r="CA299" s="78">
        <v>3.9813835173845291E-3</v>
      </c>
      <c r="CB299" s="78">
        <v>2.7942581102252007E-2</v>
      </c>
      <c r="CC299" s="78">
        <v>-8.3467110991477966E-2</v>
      </c>
      <c r="CD299" s="78">
        <v>-4.184689000248909E-2</v>
      </c>
      <c r="CE299" s="78">
        <v>-1.8666153773665428E-3</v>
      </c>
      <c r="CF299" s="78">
        <v>-2.8610752895474434E-2</v>
      </c>
      <c r="CG299" s="78">
        <v>-1.1729266494512558E-2</v>
      </c>
      <c r="CH299" s="78">
        <v>2.7297597844153643E-3</v>
      </c>
      <c r="CI299" s="78">
        <v>1.0834608227014542E-2</v>
      </c>
      <c r="CJ299" s="78">
        <v>6.6920131212100387E-4</v>
      </c>
      <c r="CK299" s="78">
        <v>-4.1767634451389313E-2</v>
      </c>
      <c r="CL299" s="78">
        <v>-5.2038207650184631E-2</v>
      </c>
      <c r="CM299" s="78">
        <v>-4.0749762207269669E-2</v>
      </c>
      <c r="CN299" s="78">
        <v>-5.3392894566059113E-2</v>
      </c>
      <c r="CO299" s="78">
        <v>-5.7446707040071487E-2</v>
      </c>
      <c r="CP299" s="78">
        <v>-4.8882473260164261E-2</v>
      </c>
      <c r="CQ299" s="78">
        <v>3.1906904187053442E-3</v>
      </c>
      <c r="CR299" s="78">
        <v>2.8908096253871918E-2</v>
      </c>
      <c r="CS299" s="78">
        <v>4.0163267403841019E-2</v>
      </c>
      <c r="CT299" s="78">
        <v>2.8951600193977356E-2</v>
      </c>
      <c r="CU299" s="78">
        <v>5.5305689573287964E-2</v>
      </c>
      <c r="CV299" s="78">
        <v>8.1073872745037079E-2</v>
      </c>
      <c r="CW299" s="78">
        <v>2.4355001747608185E-2</v>
      </c>
      <c r="CX299" s="78">
        <v>-4.7008824185468256E-4</v>
      </c>
      <c r="CY299" s="78">
        <v>2.2531786933541298E-2</v>
      </c>
      <c r="CZ299" s="78">
        <v>4.7553490847349167E-2</v>
      </c>
      <c r="DA299" s="78">
        <v>-5.9912536293268204E-2</v>
      </c>
      <c r="DB299" s="78">
        <v>-1.9521776586771011E-2</v>
      </c>
      <c r="DC299" s="78">
        <v>1.9394043833017349E-2</v>
      </c>
      <c r="DD299" s="78">
        <v>-9.249572642147541E-3</v>
      </c>
      <c r="DE299" s="78">
        <v>4.8319641500711441E-3</v>
      </c>
      <c r="DF299" s="78">
        <v>1.5944246202707291E-2</v>
      </c>
      <c r="DG299" s="78">
        <v>2.3837294429540634E-2</v>
      </c>
      <c r="DH299" s="78">
        <v>1.3142152689397335E-2</v>
      </c>
      <c r="DI299" s="78">
        <v>-2.8049787506461143E-2</v>
      </c>
      <c r="DJ299" s="78">
        <v>-3.6627445369958878E-2</v>
      </c>
      <c r="DK299" s="78">
        <v>-2.7253469452261925E-2</v>
      </c>
      <c r="DL299" s="78">
        <v>-4.0712952613830566E-2</v>
      </c>
      <c r="DM299" s="78">
        <v>-4.4363629072904587E-2</v>
      </c>
      <c r="DN299" s="78">
        <v>-3.551088273525238E-2</v>
      </c>
      <c r="DO299" s="78">
        <v>1.736639067530632E-2</v>
      </c>
      <c r="DP299" s="78">
        <v>4.3103732168674469E-2</v>
      </c>
      <c r="DQ299" s="78">
        <v>5.3596291691064835E-2</v>
      </c>
      <c r="DR299" s="78">
        <v>4.2520254850387573E-2</v>
      </c>
      <c r="DS299" s="78">
        <v>7.031414657831192E-2</v>
      </c>
      <c r="DT299" s="78">
        <v>9.7998619079589844E-2</v>
      </c>
      <c r="DU299" s="78">
        <v>4.201517254114151E-2</v>
      </c>
      <c r="DV299" s="78">
        <v>1.7244488000869751E-2</v>
      </c>
      <c r="DW299" s="78">
        <v>4.1082192212343216E-2</v>
      </c>
      <c r="DX299" s="78">
        <v>6.7164398729801178E-2</v>
      </c>
      <c r="DY299" s="78">
        <v>-2.5903481990098953E-2</v>
      </c>
      <c r="DZ299" s="78">
        <v>1.2712148949503899E-2</v>
      </c>
      <c r="EA299" s="78">
        <v>5.0091061741113663E-2</v>
      </c>
      <c r="EB299" s="78">
        <v>1.8704894930124283E-2</v>
      </c>
      <c r="EC299" s="78">
        <v>2.8743753209710121E-2</v>
      </c>
      <c r="ED299" s="78">
        <v>3.502386063337326E-2</v>
      </c>
      <c r="EE299" s="78">
        <v>4.2611103504896164E-2</v>
      </c>
      <c r="EF299" s="78">
        <v>3.1151114031672478E-2</v>
      </c>
      <c r="EG299" s="78">
        <v>-8.2433950155973434E-3</v>
      </c>
      <c r="EH299" s="78">
        <v>-1.4376753941178322E-2</v>
      </c>
      <c r="EI299" s="78">
        <v>-7.7669685706496239E-3</v>
      </c>
      <c r="EJ299" s="78">
        <v>-2.240513451397419E-2</v>
      </c>
      <c r="EK299" s="78">
        <v>-2.5473743677139282E-2</v>
      </c>
      <c r="EL299" s="78">
        <v>-1.6204429790377617E-2</v>
      </c>
      <c r="EM299" s="78">
        <v>3.7833847105503082E-2</v>
      </c>
      <c r="EN299" s="78">
        <v>6.3599973917007446E-2</v>
      </c>
      <c r="EO299" s="78">
        <v>7.2991438210010529E-2</v>
      </c>
      <c r="EP299" s="78">
        <v>6.211123988032341E-2</v>
      </c>
      <c r="EQ299" s="78">
        <v>9.1983973979949951E-2</v>
      </c>
      <c r="ER299" s="78">
        <v>0.12243528664112091</v>
      </c>
      <c r="ES299" s="78">
        <v>6.7513652145862579E-2</v>
      </c>
      <c r="ET299" s="78">
        <v>4.2821526527404785E-2</v>
      </c>
      <c r="EU299" s="78">
        <v>6.7866019904613495E-2</v>
      </c>
      <c r="EV299" s="78">
        <v>9.5479436218738556E-2</v>
      </c>
      <c r="EW299" s="78">
        <v>54.636127471923828</v>
      </c>
      <c r="EX299" s="78">
        <v>53.881202697753906</v>
      </c>
      <c r="EY299" s="78">
        <v>53.308383941650391</v>
      </c>
      <c r="EZ299" s="78">
        <v>52.567966461181641</v>
      </c>
      <c r="FA299" s="78">
        <v>51.958904266357422</v>
      </c>
      <c r="FB299" s="78">
        <v>51.418212890625</v>
      </c>
      <c r="FC299" s="78">
        <v>50.921714782714844</v>
      </c>
      <c r="FD299" s="78">
        <v>51.502170562744141</v>
      </c>
      <c r="FE299" s="78">
        <v>54.718826293945313</v>
      </c>
      <c r="FF299" s="78">
        <v>57.723869323730469</v>
      </c>
      <c r="FG299" s="78">
        <v>60.731643676757813</v>
      </c>
      <c r="FH299" s="78">
        <v>63.372604370117188</v>
      </c>
      <c r="FI299" s="78">
        <v>65.78887939453125</v>
      </c>
      <c r="FJ299" s="78">
        <v>67.576988220214844</v>
      </c>
      <c r="FK299" s="78">
        <v>68.758941650390625</v>
      </c>
      <c r="FL299" s="78">
        <v>69.220687866210938</v>
      </c>
      <c r="FM299" s="78">
        <v>68.849502563476563</v>
      </c>
      <c r="FN299" s="78">
        <v>67.566604614257813</v>
      </c>
      <c r="FO299" s="78">
        <v>65.607597351074219</v>
      </c>
      <c r="FP299" s="78">
        <v>62.562217712402344</v>
      </c>
      <c r="FQ299" s="78">
        <v>59.865806579589844</v>
      </c>
      <c r="FR299" s="78">
        <v>58.394275665283203</v>
      </c>
      <c r="FS299" s="78">
        <v>57.106487274169922</v>
      </c>
      <c r="FT299" s="78">
        <v>55.897506713867188</v>
      </c>
      <c r="FU299" s="78">
        <v>1.288730651140213E-2</v>
      </c>
      <c r="FV299" s="78">
        <v>2.2206196561455727E-2</v>
      </c>
      <c r="FW299" s="78">
        <v>1.5426174737513065E-2</v>
      </c>
      <c r="FX299" s="78">
        <v>2.4272618815302849E-2</v>
      </c>
      <c r="FY299" s="78">
        <v>320.1363525390625</v>
      </c>
      <c r="FZ299" s="78">
        <v>1</v>
      </c>
    </row>
    <row r="300" spans="1:182" x14ac:dyDescent="0.2">
      <c r="A300" t="s">
        <v>186</v>
      </c>
      <c r="B300" t="s">
        <v>245</v>
      </c>
      <c r="C300" t="s">
        <v>194</v>
      </c>
      <c r="D300" t="s">
        <v>202</v>
      </c>
      <c r="E300" t="s">
        <v>205</v>
      </c>
      <c r="F300" t="s">
        <v>1</v>
      </c>
      <c r="G300" t="s">
        <v>200</v>
      </c>
      <c r="H300" s="78">
        <v>164</v>
      </c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  <c r="BX300" s="78"/>
      <c r="BY300" s="78"/>
      <c r="BZ300" s="78"/>
      <c r="CA300" s="78"/>
      <c r="CB300" s="78"/>
      <c r="CC300" s="78"/>
      <c r="CD300" s="78"/>
      <c r="CE300" s="78"/>
      <c r="CF300" s="78"/>
      <c r="CG300" s="78"/>
      <c r="CH300" s="78"/>
      <c r="CI300" s="78"/>
      <c r="CJ300" s="78"/>
      <c r="CK300" s="78"/>
      <c r="CL300" s="78"/>
      <c r="CM300" s="78"/>
      <c r="CN300" s="78"/>
      <c r="CO300" s="78"/>
      <c r="CP300" s="78"/>
      <c r="CQ300" s="78"/>
      <c r="CR300" s="78"/>
      <c r="CS300" s="78"/>
      <c r="CT300" s="78"/>
      <c r="CU300" s="78"/>
      <c r="CV300" s="78"/>
      <c r="CW300" s="78"/>
      <c r="CX300" s="78"/>
      <c r="CY300" s="78"/>
      <c r="CZ300" s="78"/>
      <c r="DA300" s="78"/>
      <c r="DB300" s="78"/>
      <c r="DC300" s="78"/>
      <c r="DD300" s="78"/>
      <c r="DE300" s="78"/>
      <c r="DF300" s="78"/>
      <c r="DG300" s="78"/>
      <c r="DH300" s="78"/>
      <c r="DI300" s="78"/>
      <c r="DJ300" s="78"/>
      <c r="DK300" s="78"/>
      <c r="DL300" s="78"/>
      <c r="DM300" s="78"/>
      <c r="DN300" s="78"/>
      <c r="DO300" s="78"/>
      <c r="DP300" s="78"/>
      <c r="DQ300" s="78"/>
      <c r="DR300" s="78"/>
      <c r="DS300" s="78"/>
      <c r="DT300" s="78"/>
      <c r="DU300" s="78"/>
      <c r="DV300" s="78"/>
      <c r="DW300" s="78"/>
      <c r="DX300" s="78"/>
      <c r="DY300" s="78"/>
      <c r="DZ300" s="78"/>
      <c r="EA300" s="78"/>
      <c r="EB300" s="78"/>
      <c r="EC300" s="78"/>
      <c r="ED300" s="78"/>
      <c r="EE300" s="78"/>
      <c r="EF300" s="78"/>
      <c r="EG300" s="78"/>
      <c r="EH300" s="78"/>
      <c r="EI300" s="78"/>
      <c r="EJ300" s="78"/>
      <c r="EK300" s="78"/>
      <c r="EL300" s="78"/>
      <c r="EM300" s="78"/>
      <c r="EN300" s="78"/>
      <c r="EO300" s="78"/>
      <c r="EP300" s="78"/>
      <c r="EQ300" s="78"/>
      <c r="ER300" s="78"/>
      <c r="ES300" s="78"/>
      <c r="ET300" s="78"/>
      <c r="EU300" s="78"/>
      <c r="EV300" s="78"/>
      <c r="EW300" s="78"/>
      <c r="EX300" s="78"/>
      <c r="EY300" s="78"/>
      <c r="EZ300" s="78"/>
      <c r="FA300" s="78"/>
      <c r="FB300" s="78"/>
      <c r="FC300" s="78"/>
      <c r="FD300" s="78"/>
      <c r="FE300" s="78"/>
      <c r="FF300" s="78"/>
      <c r="FG300" s="78"/>
      <c r="FH300" s="78"/>
      <c r="FI300" s="78"/>
      <c r="FJ300" s="78"/>
      <c r="FK300" s="78"/>
      <c r="FL300" s="78"/>
      <c r="FM300" s="78"/>
      <c r="FN300" s="78"/>
      <c r="FO300" s="78"/>
      <c r="FP300" s="78"/>
      <c r="FQ300" s="78"/>
      <c r="FR300" s="78"/>
      <c r="FS300" s="78"/>
      <c r="FT300" s="78"/>
      <c r="FU300" s="78"/>
      <c r="FV300" s="78"/>
      <c r="FW300" s="78"/>
      <c r="FX300" s="78">
        <v>1.9309459254145622E-2</v>
      </c>
      <c r="FY300" s="78">
        <v>20.772727966308594</v>
      </c>
      <c r="FZ300" s="78">
        <v>0</v>
      </c>
    </row>
    <row r="301" spans="1:182" x14ac:dyDescent="0.2">
      <c r="A301" t="s">
        <v>186</v>
      </c>
      <c r="B301" t="s">
        <v>245</v>
      </c>
      <c r="C301" t="s">
        <v>194</v>
      </c>
      <c r="D301" t="s">
        <v>202</v>
      </c>
      <c r="E301" t="s">
        <v>205</v>
      </c>
      <c r="F301" t="s">
        <v>1</v>
      </c>
      <c r="G301" t="s">
        <v>1</v>
      </c>
      <c r="H301" s="78">
        <v>5593</v>
      </c>
      <c r="I301" s="78">
        <v>0.76896309852600098</v>
      </c>
      <c r="J301" s="78">
        <v>0.77720296382904053</v>
      </c>
      <c r="K301" s="78">
        <v>0.75434404611587524</v>
      </c>
      <c r="L301" s="78">
        <v>0.6713334321975708</v>
      </c>
      <c r="M301" s="78">
        <v>0.63392466306686401</v>
      </c>
      <c r="N301" s="78">
        <v>0.62661063671112061</v>
      </c>
      <c r="O301" s="78">
        <v>0.66024869680404663</v>
      </c>
      <c r="P301" s="78">
        <v>0.73730355501174927</v>
      </c>
      <c r="Q301" s="78">
        <v>0.76519078016281128</v>
      </c>
      <c r="R301" s="78">
        <v>0.8043677806854248</v>
      </c>
      <c r="S301" s="78">
        <v>0.83891928195953369</v>
      </c>
      <c r="T301" s="78">
        <v>0.86296814680099487</v>
      </c>
      <c r="U301" s="78">
        <v>0.87699365615844727</v>
      </c>
      <c r="V301" s="78">
        <v>0.8301997184753418</v>
      </c>
      <c r="W301" s="78">
        <v>0.82024902105331421</v>
      </c>
      <c r="X301" s="78">
        <v>0.7952038049697876</v>
      </c>
      <c r="Y301" s="78">
        <v>0.81839251518249512</v>
      </c>
      <c r="Z301" s="78">
        <v>0.89660120010375977</v>
      </c>
      <c r="AA301" s="78">
        <v>0.97158557176589966</v>
      </c>
      <c r="AB301" s="78">
        <v>1.0505228042602539</v>
      </c>
      <c r="AC301" s="78">
        <v>1.0488612651824951</v>
      </c>
      <c r="AD301" s="78">
        <v>0.95814031362533569</v>
      </c>
      <c r="AE301" s="78">
        <v>0.87345266342163086</v>
      </c>
      <c r="AF301" s="78">
        <v>0.80198252201080322</v>
      </c>
      <c r="AG301" s="78">
        <v>-0.13935896754264832</v>
      </c>
      <c r="AH301" s="78">
        <v>-9.4821430742740631E-2</v>
      </c>
      <c r="AI301" s="78">
        <v>-5.2315331995487213E-2</v>
      </c>
      <c r="AJ301" s="78">
        <v>-7.4552252888679504E-2</v>
      </c>
      <c r="AK301" s="78">
        <v>-5.1026862114667892E-2</v>
      </c>
      <c r="AL301" s="78">
        <v>-2.8626454994082451E-2</v>
      </c>
      <c r="AM301" s="78">
        <v>-2.0019030198454857E-2</v>
      </c>
      <c r="AN301" s="78">
        <v>-2.8927454724907875E-2</v>
      </c>
      <c r="AO301" s="78">
        <v>-7.4318259954452515E-2</v>
      </c>
      <c r="AP301" s="78">
        <v>-8.8605895638465881E-2</v>
      </c>
      <c r="AQ301" s="78">
        <v>-7.2774656116962433E-2</v>
      </c>
      <c r="AR301" s="78">
        <v>-8.3480708301067352E-2</v>
      </c>
      <c r="AS301" s="78">
        <v>-8.8491104543209076E-2</v>
      </c>
      <c r="AT301" s="78">
        <v>-8.0611467361450195E-2</v>
      </c>
      <c r="AU301" s="78">
        <v>-3.0446358025074005E-2</v>
      </c>
      <c r="AV301" s="78">
        <v>-4.7762524336576462E-3</v>
      </c>
      <c r="AW301" s="78">
        <v>8.2884971052408218E-3</v>
      </c>
      <c r="AX301" s="78">
        <v>-3.2450137659907341E-3</v>
      </c>
      <c r="AY301" s="78">
        <v>1.9692620262503624E-2</v>
      </c>
      <c r="AZ301" s="78">
        <v>4.0913686156272888E-2</v>
      </c>
      <c r="BA301" s="78">
        <v>-1.7550230026245117E-2</v>
      </c>
      <c r="BB301" s="78">
        <v>-4.2504418641328812E-2</v>
      </c>
      <c r="BC301" s="78">
        <v>-2.1485850214958191E-2</v>
      </c>
      <c r="BD301" s="78">
        <v>1.0194135829806328E-3</v>
      </c>
      <c r="BE301" s="78">
        <v>-0.10633760690689087</v>
      </c>
      <c r="BF301" s="78">
        <v>-6.3523642718791962E-2</v>
      </c>
      <c r="BG301" s="78">
        <v>-2.2509818896651268E-2</v>
      </c>
      <c r="BH301" s="78">
        <v>-4.7409646213054657E-2</v>
      </c>
      <c r="BI301" s="78">
        <v>-2.7809526771306992E-2</v>
      </c>
      <c r="BJ301" s="78">
        <v>-1.0100948624312878E-2</v>
      </c>
      <c r="BK301" s="78">
        <v>-1.7904503038153052E-3</v>
      </c>
      <c r="BL301" s="78">
        <v>-1.1441510170698166E-2</v>
      </c>
      <c r="BM301" s="78">
        <v>-5.508708581328392E-2</v>
      </c>
      <c r="BN301" s="78">
        <v>-6.7001409828662872E-2</v>
      </c>
      <c r="BO301" s="78">
        <v>-5.3854092955589294E-2</v>
      </c>
      <c r="BP301" s="78">
        <v>-6.5704584121704102E-2</v>
      </c>
      <c r="BQ301" s="78">
        <v>-7.0149824023246765E-2</v>
      </c>
      <c r="BR301" s="78">
        <v>-6.1865720897912979E-2</v>
      </c>
      <c r="BS301" s="78">
        <v>-1.0573316365480423E-2</v>
      </c>
      <c r="BT301" s="78">
        <v>1.5124735422432423E-2</v>
      </c>
      <c r="BU301" s="78">
        <v>2.7120370417833328E-2</v>
      </c>
      <c r="BV301" s="78">
        <v>1.577700674533844E-2</v>
      </c>
      <c r="BW301" s="78">
        <v>4.0733110159635544E-2</v>
      </c>
      <c r="BX301" s="78">
        <v>6.4640648663043976E-2</v>
      </c>
      <c r="BY301" s="78">
        <v>7.2077219374477863E-3</v>
      </c>
      <c r="BZ301" s="78">
        <v>-1.7670195549726486E-2</v>
      </c>
      <c r="CA301" s="78">
        <v>4.5201261527836323E-3</v>
      </c>
      <c r="CB301" s="78">
        <v>2.8512120246887207E-2</v>
      </c>
      <c r="CC301" s="78">
        <v>-8.3467110991477966E-2</v>
      </c>
      <c r="CD301" s="78">
        <v>-4.1846893727779388E-2</v>
      </c>
      <c r="CE301" s="78">
        <v>-1.8666153773665428E-3</v>
      </c>
      <c r="CF301" s="78">
        <v>-2.8610754758119583E-2</v>
      </c>
      <c r="CG301" s="78">
        <v>-1.1729268357157707E-2</v>
      </c>
      <c r="CH301" s="78">
        <v>2.7297597844153643E-3</v>
      </c>
      <c r="CI301" s="78">
        <v>1.0834608227014542E-2</v>
      </c>
      <c r="CJ301" s="78">
        <v>6.6920131212100387E-4</v>
      </c>
      <c r="CK301" s="78">
        <v>-4.1767634451389313E-2</v>
      </c>
      <c r="CL301" s="78">
        <v>-5.203821137547493E-2</v>
      </c>
      <c r="CM301" s="78">
        <v>-4.0749762207269669E-2</v>
      </c>
      <c r="CN301" s="78">
        <v>-5.3392894566059113E-2</v>
      </c>
      <c r="CO301" s="78">
        <v>-5.7446707040071487E-2</v>
      </c>
      <c r="CP301" s="78">
        <v>-4.8882469534873962E-2</v>
      </c>
      <c r="CQ301" s="78">
        <v>3.1906904187053442E-3</v>
      </c>
      <c r="CR301" s="78">
        <v>2.8908098116517067E-2</v>
      </c>
      <c r="CS301" s="78">
        <v>4.0163267403841019E-2</v>
      </c>
      <c r="CT301" s="78">
        <v>2.8951598331332207E-2</v>
      </c>
      <c r="CU301" s="78">
        <v>5.5305689573287964E-2</v>
      </c>
      <c r="CV301" s="78">
        <v>8.1073872745037079E-2</v>
      </c>
      <c r="CW301" s="78">
        <v>2.4355003610253334E-2</v>
      </c>
      <c r="CX301" s="78">
        <v>-4.7008821275085211E-4</v>
      </c>
      <c r="CY301" s="78">
        <v>2.2531786933541298E-2</v>
      </c>
      <c r="CZ301" s="78">
        <v>4.7553487122058868E-2</v>
      </c>
      <c r="DA301" s="78">
        <v>-6.0596615076065063E-2</v>
      </c>
      <c r="DB301" s="78">
        <v>-2.0170144736766815E-2</v>
      </c>
      <c r="DC301" s="78">
        <v>1.8776590004563332E-2</v>
      </c>
      <c r="DD301" s="78">
        <v>-9.8118633031845093E-3</v>
      </c>
      <c r="DE301" s="78">
        <v>4.3509900569915771E-3</v>
      </c>
      <c r="DF301" s="78">
        <v>1.5560468658804893E-2</v>
      </c>
      <c r="DG301" s="78">
        <v>2.3459665477275848E-2</v>
      </c>
      <c r="DH301" s="78">
        <v>1.2779912911355495E-2</v>
      </c>
      <c r="DI301" s="78">
        <v>-2.8448181226849556E-2</v>
      </c>
      <c r="DJ301" s="78">
        <v>-3.7075009196996689E-2</v>
      </c>
      <c r="DK301" s="78">
        <v>-2.7645427733659744E-2</v>
      </c>
      <c r="DL301" s="78">
        <v>-4.1081201285123825E-2</v>
      </c>
      <c r="DM301" s="78">
        <v>-4.4743593782186508E-2</v>
      </c>
      <c r="DN301" s="78">
        <v>-3.5899218171834946E-2</v>
      </c>
      <c r="DO301" s="78">
        <v>1.6954695805907249E-2</v>
      </c>
      <c r="DP301" s="78">
        <v>4.2691461741924286E-2</v>
      </c>
      <c r="DQ301" s="78">
        <v>5.3206168115139008E-2</v>
      </c>
      <c r="DR301" s="78">
        <v>4.2126193642616272E-2</v>
      </c>
      <c r="DS301" s="78">
        <v>6.9878265261650085E-2</v>
      </c>
      <c r="DT301" s="78">
        <v>9.7507104277610779E-2</v>
      </c>
      <c r="DU301" s="78">
        <v>4.1502289474010468E-2</v>
      </c>
      <c r="DV301" s="78">
        <v>1.6730019822716713E-2</v>
      </c>
      <c r="DW301" s="78">
        <v>4.0543448179960251E-2</v>
      </c>
      <c r="DX301" s="78">
        <v>6.659485399723053E-2</v>
      </c>
      <c r="DY301" s="78">
        <v>-2.7575250715017319E-2</v>
      </c>
      <c r="DZ301" s="78">
        <v>1.1127638630568981E-2</v>
      </c>
      <c r="EA301" s="78">
        <v>4.8582099378108978E-2</v>
      </c>
      <c r="EB301" s="78">
        <v>1.7330748960375786E-2</v>
      </c>
      <c r="EC301" s="78">
        <v>2.7568329125642776E-2</v>
      </c>
      <c r="ED301" s="78">
        <v>3.4085974097251892E-2</v>
      </c>
      <c r="EE301" s="78">
        <v>4.1688248515129089E-2</v>
      </c>
      <c r="EF301" s="78">
        <v>3.026585653424263E-2</v>
      </c>
      <c r="EG301" s="78">
        <v>-9.2170089483261108E-3</v>
      </c>
      <c r="EH301" s="78">
        <v>-1.5470525249838829E-2</v>
      </c>
      <c r="EI301" s="78">
        <v>-8.7248589843511581E-3</v>
      </c>
      <c r="EJ301" s="78">
        <v>-2.3305082693696022E-2</v>
      </c>
      <c r="EK301" s="78">
        <v>-2.640230767428875E-2</v>
      </c>
      <c r="EL301" s="78">
        <v>-1.7153466120362282E-2</v>
      </c>
      <c r="EM301" s="78">
        <v>3.6827735602855682E-2</v>
      </c>
      <c r="EN301" s="78">
        <v>6.2592454254627228E-2</v>
      </c>
      <c r="EO301" s="78">
        <v>7.2038032114505768E-2</v>
      </c>
      <c r="EP301" s="78">
        <v>6.1148218810558319E-2</v>
      </c>
      <c r="EQ301" s="78">
        <v>9.0918757021427155E-2</v>
      </c>
      <c r="ER301" s="78">
        <v>0.12123406678438187</v>
      </c>
      <c r="ES301" s="78">
        <v>6.6260240972042084E-2</v>
      </c>
      <c r="ET301" s="78">
        <v>4.1564244776964188E-2</v>
      </c>
      <c r="EU301" s="78">
        <v>6.6549420356750488E-2</v>
      </c>
      <c r="EV301" s="78">
        <v>9.4087556004524231E-2</v>
      </c>
      <c r="EW301" s="78">
        <v>54.673397064208984</v>
      </c>
      <c r="EX301" s="78">
        <v>53.918975830078125</v>
      </c>
      <c r="EY301" s="78">
        <v>53.357738494873047</v>
      </c>
      <c r="EZ301" s="78">
        <v>52.622776031494141</v>
      </c>
      <c r="FA301" s="78">
        <v>52.019069671630859</v>
      </c>
      <c r="FB301" s="78">
        <v>51.453258514404297</v>
      </c>
      <c r="FC301" s="78">
        <v>50.953472137451172</v>
      </c>
      <c r="FD301" s="78">
        <v>51.519126892089844</v>
      </c>
      <c r="FE301" s="78">
        <v>54.717842102050781</v>
      </c>
      <c r="FF301" s="78">
        <v>57.720146179199219</v>
      </c>
      <c r="FG301" s="78">
        <v>60.737766265869141</v>
      </c>
      <c r="FH301" s="78">
        <v>63.389301300048828</v>
      </c>
      <c r="FI301" s="78">
        <v>65.800750732421875</v>
      </c>
      <c r="FJ301" s="78">
        <v>67.575210571289063</v>
      </c>
      <c r="FK301" s="78">
        <v>68.782257080078125</v>
      </c>
      <c r="FL301" s="78">
        <v>69.237258911132813</v>
      </c>
      <c r="FM301" s="78">
        <v>68.865768432617188</v>
      </c>
      <c r="FN301" s="78">
        <v>67.592987060546875</v>
      </c>
      <c r="FO301" s="78">
        <v>65.658309936523438</v>
      </c>
      <c r="FP301" s="78">
        <v>62.616230010986328</v>
      </c>
      <c r="FQ301" s="78">
        <v>59.927707672119141</v>
      </c>
      <c r="FR301" s="78">
        <v>58.443626403808594</v>
      </c>
      <c r="FS301" s="78">
        <v>57.160755157470703</v>
      </c>
      <c r="FT301" s="78">
        <v>55.949306488037109</v>
      </c>
      <c r="FU301" s="78">
        <v>1.2513031251728535E-2</v>
      </c>
      <c r="FV301" s="78">
        <v>2.1561281755566597E-2</v>
      </c>
      <c r="FW301" s="78">
        <v>1.4978166669607162E-2</v>
      </c>
      <c r="FX301" s="78">
        <v>2.3567689582705498E-2</v>
      </c>
      <c r="FY301" s="78">
        <v>340.90908813476563</v>
      </c>
      <c r="FZ301" s="78">
        <v>1</v>
      </c>
    </row>
    <row r="302" spans="1:182" x14ac:dyDescent="0.2">
      <c r="A302" t="s">
        <v>186</v>
      </c>
      <c r="B302" t="s">
        <v>245</v>
      </c>
      <c r="C302" t="s">
        <v>194</v>
      </c>
      <c r="D302" t="s">
        <v>202</v>
      </c>
      <c r="E302" t="s">
        <v>205</v>
      </c>
      <c r="F302" t="s">
        <v>178</v>
      </c>
      <c r="G302" t="s">
        <v>1</v>
      </c>
      <c r="H302" s="78">
        <v>4073</v>
      </c>
      <c r="I302" s="78">
        <v>0.7505953311920166</v>
      </c>
      <c r="J302" s="78">
        <v>0.77672839164733887</v>
      </c>
      <c r="K302" s="78">
        <v>0.75046128034591675</v>
      </c>
      <c r="L302" s="78">
        <v>0.67530298233032227</v>
      </c>
      <c r="M302" s="78">
        <v>0.6324537992477417</v>
      </c>
      <c r="N302" s="78">
        <v>0.63240450620651245</v>
      </c>
      <c r="O302" s="78">
        <v>0.67482924461364746</v>
      </c>
      <c r="P302" s="78">
        <v>0.74928164482116699</v>
      </c>
      <c r="Q302" s="78">
        <v>0.77279365062713623</v>
      </c>
      <c r="R302" s="78">
        <v>0.80698060989379883</v>
      </c>
      <c r="S302" s="78">
        <v>0.85447818040847778</v>
      </c>
      <c r="T302" s="78">
        <v>0.88119465112686157</v>
      </c>
      <c r="U302" s="78">
        <v>0.89161604642868042</v>
      </c>
      <c r="V302" s="78">
        <v>0.8394741415977478</v>
      </c>
      <c r="W302" s="78">
        <v>0.81761705875396729</v>
      </c>
      <c r="X302" s="78">
        <v>0.80042028427124023</v>
      </c>
      <c r="Y302" s="78">
        <v>0.82032269239425659</v>
      </c>
      <c r="Z302" s="78">
        <v>0.88785851001739502</v>
      </c>
      <c r="AA302" s="78">
        <v>0.97416192293167114</v>
      </c>
      <c r="AB302" s="78">
        <v>1.0629523992538452</v>
      </c>
      <c r="AC302" s="78">
        <v>1.0748392343521118</v>
      </c>
      <c r="AD302" s="78">
        <v>0.98218929767608643</v>
      </c>
      <c r="AE302" s="78">
        <v>0.87441974878311157</v>
      </c>
      <c r="AF302" s="78">
        <v>0.79010701179504395</v>
      </c>
      <c r="AG302" s="78">
        <v>-0.15874329209327698</v>
      </c>
      <c r="AH302" s="78">
        <v>-0.11319398134946823</v>
      </c>
      <c r="AI302" s="78">
        <v>-6.9811873137950897E-2</v>
      </c>
      <c r="AJ302" s="78">
        <v>-9.0485617518424988E-2</v>
      </c>
      <c r="AK302" s="78">
        <v>-6.4655989408493042E-2</v>
      </c>
      <c r="AL302" s="78">
        <v>-3.9501368999481201E-2</v>
      </c>
      <c r="AM302" s="78">
        <v>-3.0719641596078873E-2</v>
      </c>
      <c r="AN302" s="78">
        <v>-3.9192121475934982E-2</v>
      </c>
      <c r="AO302" s="78">
        <v>-8.5607424378395081E-2</v>
      </c>
      <c r="AP302" s="78">
        <v>-0.10128824412822723</v>
      </c>
      <c r="AQ302" s="78">
        <v>-8.3881489932537079E-2</v>
      </c>
      <c r="AR302" s="78">
        <v>-9.391571581363678E-2</v>
      </c>
      <c r="AS302" s="78">
        <v>-9.9257878959178925E-2</v>
      </c>
      <c r="AT302" s="78">
        <v>-9.1615684330463409E-2</v>
      </c>
      <c r="AU302" s="78">
        <v>-4.2112309485673904E-2</v>
      </c>
      <c r="AV302" s="78">
        <v>-1.6458610072731972E-2</v>
      </c>
      <c r="AW302" s="78">
        <v>-2.7662627398967743E-3</v>
      </c>
      <c r="AX302" s="78">
        <v>-1.4411396346986294E-2</v>
      </c>
      <c r="AY302" s="78">
        <v>7.3413513600826263E-3</v>
      </c>
      <c r="AZ302" s="78">
        <v>2.6985391974449158E-2</v>
      </c>
      <c r="BA302" s="78">
        <v>-3.2083738595247269E-2</v>
      </c>
      <c r="BB302" s="78">
        <v>-5.7082705199718475E-2</v>
      </c>
      <c r="BC302" s="78">
        <v>-3.6751981824636459E-2</v>
      </c>
      <c r="BD302" s="78">
        <v>-1.5119461342692375E-2</v>
      </c>
      <c r="BE302" s="78">
        <v>-0.11426951736211777</v>
      </c>
      <c r="BF302" s="78">
        <v>-7.1041539311408997E-2</v>
      </c>
      <c r="BG302" s="78">
        <v>-2.9669264331459999E-2</v>
      </c>
      <c r="BH302" s="78">
        <v>-5.3929448127746582E-2</v>
      </c>
      <c r="BI302" s="78">
        <v>-3.3386453986167908E-2</v>
      </c>
      <c r="BJ302" s="78">
        <v>-1.4550875872373581E-2</v>
      </c>
      <c r="BK302" s="78">
        <v>-6.1690541915595531E-3</v>
      </c>
      <c r="BL302" s="78">
        <v>-1.5641728416085243E-2</v>
      </c>
      <c r="BM302" s="78">
        <v>-5.9706520289182663E-2</v>
      </c>
      <c r="BN302" s="78">
        <v>-7.2190925478935242E-2</v>
      </c>
      <c r="BO302" s="78">
        <v>-5.8398913592100143E-2</v>
      </c>
      <c r="BP302" s="78">
        <v>-6.9974504411220551E-2</v>
      </c>
      <c r="BQ302" s="78">
        <v>-7.4555501341819763E-2</v>
      </c>
      <c r="BR302" s="78">
        <v>-6.6368557512760162E-2</v>
      </c>
      <c r="BS302" s="78">
        <v>-1.5346928499639034E-2</v>
      </c>
      <c r="BT302" s="78">
        <v>1.0344409383833408E-2</v>
      </c>
      <c r="BU302" s="78">
        <v>2.2596852853894234E-2</v>
      </c>
      <c r="BV302" s="78">
        <v>1.1207812465727329E-2</v>
      </c>
      <c r="BW302" s="78">
        <v>3.5679072141647339E-2</v>
      </c>
      <c r="BX302" s="78">
        <v>5.8941308408975601E-2</v>
      </c>
      <c r="BY302" s="78">
        <v>1.2607272947207093E-3</v>
      </c>
      <c r="BZ302" s="78">
        <v>-2.3635514080524445E-2</v>
      </c>
      <c r="CA302" s="78">
        <v>-1.7266507493332028E-3</v>
      </c>
      <c r="CB302" s="78">
        <v>2.1908227354288101E-2</v>
      </c>
      <c r="CC302" s="78">
        <v>-8.3467110991477966E-2</v>
      </c>
      <c r="CD302" s="78">
        <v>-4.1846893727779388E-2</v>
      </c>
      <c r="CE302" s="78">
        <v>-1.8666153773665428E-3</v>
      </c>
      <c r="CF302" s="78">
        <v>-2.8610754758119583E-2</v>
      </c>
      <c r="CG302" s="78">
        <v>-1.1729267425835133E-2</v>
      </c>
      <c r="CH302" s="78">
        <v>2.7297597844153643E-3</v>
      </c>
      <c r="CI302" s="78">
        <v>1.0834608227014542E-2</v>
      </c>
      <c r="CJ302" s="78">
        <v>6.6920131212100387E-4</v>
      </c>
      <c r="CK302" s="78">
        <v>-4.1767638176679611E-2</v>
      </c>
      <c r="CL302" s="78">
        <v>-5.2038207650184631E-2</v>
      </c>
      <c r="CM302" s="78">
        <v>-4.074975848197937E-2</v>
      </c>
      <c r="CN302" s="78">
        <v>-5.3392894566059113E-2</v>
      </c>
      <c r="CO302" s="78">
        <v>-5.7446707040071487E-2</v>
      </c>
      <c r="CP302" s="78">
        <v>-4.8882469534873962E-2</v>
      </c>
      <c r="CQ302" s="78">
        <v>3.1906904187053442E-3</v>
      </c>
      <c r="CR302" s="78">
        <v>2.8908098116517067E-2</v>
      </c>
      <c r="CS302" s="78">
        <v>4.0163267403841019E-2</v>
      </c>
      <c r="CT302" s="78">
        <v>2.8951598331332207E-2</v>
      </c>
      <c r="CU302" s="78">
        <v>5.5305693298578262E-2</v>
      </c>
      <c r="CV302" s="78">
        <v>8.1073880195617676E-2</v>
      </c>
      <c r="CW302" s="78">
        <v>2.4355003610253334E-2</v>
      </c>
      <c r="CX302" s="78">
        <v>-4.7008824185468256E-4</v>
      </c>
      <c r="CY302" s="78">
        <v>2.2531786933541298E-2</v>
      </c>
      <c r="CZ302" s="78">
        <v>4.7553490847349167E-2</v>
      </c>
      <c r="DA302" s="78">
        <v>-5.2664700895547867E-2</v>
      </c>
      <c r="DB302" s="78">
        <v>-1.2652247212827206E-2</v>
      </c>
      <c r="DC302" s="78">
        <v>2.5936037302017212E-2</v>
      </c>
      <c r="DD302" s="78">
        <v>-3.2920606900006533E-3</v>
      </c>
      <c r="DE302" s="78">
        <v>9.9279209971427917E-3</v>
      </c>
      <c r="DF302" s="78">
        <v>2.0010394975543022E-2</v>
      </c>
      <c r="DG302" s="78">
        <v>2.7838271111249924E-2</v>
      </c>
      <c r="DH302" s="78">
        <v>1.6980132088065147E-2</v>
      </c>
      <c r="DI302" s="78">
        <v>-2.3828752338886261E-2</v>
      </c>
      <c r="DJ302" s="78">
        <v>-3.1885489821434021E-2</v>
      </c>
      <c r="DK302" s="78">
        <v>-2.3100605234503746E-2</v>
      </c>
      <c r="DL302" s="78">
        <v>-3.6811284720897675E-2</v>
      </c>
      <c r="DM302" s="78">
        <v>-4.033791646361351E-2</v>
      </c>
      <c r="DN302" s="78">
        <v>-3.1396385282278061E-2</v>
      </c>
      <c r="DO302" s="78">
        <v>2.1728308871388435E-2</v>
      </c>
      <c r="DP302" s="78">
        <v>4.7471784055233002E-2</v>
      </c>
      <c r="DQ302" s="78">
        <v>5.7729683816432953E-2</v>
      </c>
      <c r="DR302" s="78">
        <v>4.6695385128259659E-2</v>
      </c>
      <c r="DS302" s="78">
        <v>7.4932307004928589E-2</v>
      </c>
      <c r="DT302" s="78">
        <v>0.10320644825696945</v>
      </c>
      <c r="DU302" s="78">
        <v>4.7449279576539993E-2</v>
      </c>
      <c r="DV302" s="78">
        <v>2.2695338353514671E-2</v>
      </c>
      <c r="DW302" s="78">
        <v>4.6790223568677902E-2</v>
      </c>
      <c r="DX302" s="78">
        <v>7.3198750615119934E-2</v>
      </c>
      <c r="DY302" s="78">
        <v>-8.1909196451306343E-3</v>
      </c>
      <c r="DZ302" s="78">
        <v>2.9500186443328857E-2</v>
      </c>
      <c r="EA302" s="78">
        <v>6.6078647971153259E-2</v>
      </c>
      <c r="EB302" s="78">
        <v>3.326411172747612E-2</v>
      </c>
      <c r="EC302" s="78">
        <v>4.1197460144758224E-2</v>
      </c>
      <c r="ED302" s="78">
        <v>4.4960889965295792E-2</v>
      </c>
      <c r="EE302" s="78">
        <v>5.2388858050107956E-2</v>
      </c>
      <c r="EF302" s="78">
        <v>4.0530525147914886E-2</v>
      </c>
      <c r="EG302" s="78">
        <v>2.0721496548503637E-3</v>
      </c>
      <c r="EH302" s="78">
        <v>-2.7881721034646034E-3</v>
      </c>
      <c r="EI302" s="78">
        <v>2.381971338763833E-3</v>
      </c>
      <c r="EJ302" s="78">
        <v>-1.287007424980402E-2</v>
      </c>
      <c r="EK302" s="78">
        <v>-1.56355369836092E-2</v>
      </c>
      <c r="EL302" s="78">
        <v>-6.1492612585425377E-3</v>
      </c>
      <c r="EM302" s="78">
        <v>4.8493687063455582E-2</v>
      </c>
      <c r="EN302" s="78">
        <v>7.4274808168411255E-2</v>
      </c>
      <c r="EO302" s="78">
        <v>8.3092793822288513E-2</v>
      </c>
      <c r="EP302" s="78">
        <v>7.2314590215682983E-2</v>
      </c>
      <c r="EQ302" s="78">
        <v>0.1032700315117836</v>
      </c>
      <c r="ER302" s="78">
        <v>0.13516236841678619</v>
      </c>
      <c r="ES302" s="78">
        <v>8.0793745815753937E-2</v>
      </c>
      <c r="ET302" s="78">
        <v>5.6142531335353851E-2</v>
      </c>
      <c r="EU302" s="78">
        <v>8.1815555691719055E-2</v>
      </c>
      <c r="EV302" s="78">
        <v>0.11022643744945526</v>
      </c>
      <c r="EW302" s="78">
        <v>54.890155792236328</v>
      </c>
      <c r="EX302" s="78">
        <v>54.248622894287109</v>
      </c>
      <c r="EY302" s="78">
        <v>53.646705627441406</v>
      </c>
      <c r="EZ302" s="78">
        <v>52.925079345703125</v>
      </c>
      <c r="FA302" s="78">
        <v>52.341697692871094</v>
      </c>
      <c r="FB302" s="78">
        <v>51.843563079833984</v>
      </c>
      <c r="FC302" s="78">
        <v>51.418300628662109</v>
      </c>
      <c r="FD302" s="78">
        <v>51.948329925537109</v>
      </c>
      <c r="FE302" s="78">
        <v>54.868198394775391</v>
      </c>
      <c r="FF302" s="78">
        <v>57.677871704101563</v>
      </c>
      <c r="FG302" s="78">
        <v>60.382682800292969</v>
      </c>
      <c r="FH302" s="78">
        <v>63.003265380859375</v>
      </c>
      <c r="FI302" s="78">
        <v>65.375732421875</v>
      </c>
      <c r="FJ302" s="78">
        <v>67.055023193359375</v>
      </c>
      <c r="FK302" s="78">
        <v>68.164947509765625</v>
      </c>
      <c r="FL302" s="78">
        <v>68.665031433105469</v>
      </c>
      <c r="FM302" s="78">
        <v>68.181556701660156</v>
      </c>
      <c r="FN302" s="78">
        <v>66.658805847167969</v>
      </c>
      <c r="FO302" s="78">
        <v>64.635704040527344</v>
      </c>
      <c r="FP302" s="78">
        <v>61.752632141113281</v>
      </c>
      <c r="FQ302" s="78">
        <v>59.310840606689453</v>
      </c>
      <c r="FR302" s="78">
        <v>57.990142822265625</v>
      </c>
      <c r="FS302" s="78">
        <v>56.927440643310547</v>
      </c>
      <c r="FT302" s="78">
        <v>55.947280883789063</v>
      </c>
      <c r="FU302" s="78">
        <v>1.6852783039212227E-2</v>
      </c>
      <c r="FV302" s="78">
        <v>2.9039133340120316E-2</v>
      </c>
      <c r="FW302" s="78">
        <v>2.0172871649265289E-2</v>
      </c>
      <c r="FX302" s="78">
        <v>3.1741399317979813E-2</v>
      </c>
      <c r="FY302" s="78">
        <v>263.5</v>
      </c>
      <c r="FZ302" s="78">
        <v>1</v>
      </c>
    </row>
    <row r="303" spans="1:182" x14ac:dyDescent="0.2">
      <c r="A303" t="s">
        <v>186</v>
      </c>
      <c r="B303" t="s">
        <v>245</v>
      </c>
      <c r="C303" t="s">
        <v>194</v>
      </c>
      <c r="D303" t="s">
        <v>202</v>
      </c>
      <c r="E303" t="s">
        <v>205</v>
      </c>
      <c r="F303" t="s">
        <v>179</v>
      </c>
      <c r="G303" t="s">
        <v>1</v>
      </c>
      <c r="H303" s="78">
        <v>96</v>
      </c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78"/>
      <c r="CB303" s="78"/>
      <c r="CC303" s="78"/>
      <c r="CD303" s="78"/>
      <c r="CE303" s="78"/>
      <c r="CF303" s="78"/>
      <c r="CG303" s="78"/>
      <c r="CH303" s="78"/>
      <c r="CI303" s="78"/>
      <c r="CJ303" s="78"/>
      <c r="CK303" s="78"/>
      <c r="CL303" s="78"/>
      <c r="CM303" s="78"/>
      <c r="CN303" s="78"/>
      <c r="CO303" s="78"/>
      <c r="CP303" s="78"/>
      <c r="CQ303" s="78"/>
      <c r="CR303" s="78"/>
      <c r="CS303" s="78"/>
      <c r="CT303" s="78"/>
      <c r="CU303" s="78"/>
      <c r="CV303" s="78"/>
      <c r="CW303" s="78"/>
      <c r="CX303" s="78"/>
      <c r="CY303" s="78"/>
      <c r="CZ303" s="78"/>
      <c r="DA303" s="78"/>
      <c r="DB303" s="78"/>
      <c r="DC303" s="78"/>
      <c r="DD303" s="78"/>
      <c r="DE303" s="78"/>
      <c r="DF303" s="78"/>
      <c r="DG303" s="78"/>
      <c r="DH303" s="78"/>
      <c r="DI303" s="78"/>
      <c r="DJ303" s="78"/>
      <c r="DK303" s="78"/>
      <c r="DL303" s="78"/>
      <c r="DM303" s="78"/>
      <c r="DN303" s="78"/>
      <c r="DO303" s="78"/>
      <c r="DP303" s="78"/>
      <c r="DQ303" s="78"/>
      <c r="DR303" s="78"/>
      <c r="DS303" s="78"/>
      <c r="DT303" s="78"/>
      <c r="DU303" s="78"/>
      <c r="DV303" s="78"/>
      <c r="DW303" s="78"/>
      <c r="DX303" s="78"/>
      <c r="DY303" s="78"/>
      <c r="DZ303" s="78"/>
      <c r="EA303" s="78"/>
      <c r="EB303" s="78"/>
      <c r="EC303" s="78"/>
      <c r="ED303" s="78"/>
      <c r="EE303" s="78"/>
      <c r="EF303" s="78"/>
      <c r="EG303" s="78"/>
      <c r="EH303" s="78"/>
      <c r="EI303" s="78"/>
      <c r="EJ303" s="78"/>
      <c r="EK303" s="78"/>
      <c r="EL303" s="78"/>
      <c r="EM303" s="78"/>
      <c r="EN303" s="78"/>
      <c r="EO303" s="78"/>
      <c r="EP303" s="78"/>
      <c r="EQ303" s="78"/>
      <c r="ER303" s="78"/>
      <c r="ES303" s="78"/>
      <c r="ET303" s="78"/>
      <c r="EU303" s="78"/>
      <c r="EV303" s="78"/>
      <c r="EW303" s="78"/>
      <c r="EX303" s="78"/>
      <c r="EY303" s="78"/>
      <c r="EZ303" s="78"/>
      <c r="FA303" s="78"/>
      <c r="FB303" s="78"/>
      <c r="FC303" s="78"/>
      <c r="FD303" s="78"/>
      <c r="FE303" s="78"/>
      <c r="FF303" s="78"/>
      <c r="FG303" s="78"/>
      <c r="FH303" s="78"/>
      <c r="FI303" s="78"/>
      <c r="FJ303" s="78"/>
      <c r="FK303" s="78"/>
      <c r="FL303" s="78"/>
      <c r="FM303" s="78"/>
      <c r="FN303" s="78"/>
      <c r="FO303" s="78"/>
      <c r="FP303" s="78"/>
      <c r="FQ303" s="78"/>
      <c r="FR303" s="78"/>
      <c r="FS303" s="78"/>
      <c r="FT303" s="78"/>
      <c r="FU303" s="78"/>
      <c r="FV303" s="78"/>
      <c r="FW303" s="78"/>
      <c r="FX303" s="78">
        <v>2.9883474111557007E-2</v>
      </c>
      <c r="FY303" s="78">
        <v>7.3636364936828613</v>
      </c>
      <c r="FZ303" s="78">
        <v>0</v>
      </c>
    </row>
    <row r="304" spans="1:182" x14ac:dyDescent="0.2">
      <c r="A304" t="s">
        <v>186</v>
      </c>
      <c r="B304" t="s">
        <v>245</v>
      </c>
      <c r="C304" t="s">
        <v>194</v>
      </c>
      <c r="D304" t="s">
        <v>202</v>
      </c>
      <c r="E304" t="s">
        <v>205</v>
      </c>
      <c r="F304" t="s">
        <v>180</v>
      </c>
      <c r="G304" t="s">
        <v>1</v>
      </c>
      <c r="H304" s="78">
        <v>58</v>
      </c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78"/>
      <c r="CB304" s="78"/>
      <c r="CC304" s="78"/>
      <c r="CD304" s="78"/>
      <c r="CE304" s="78"/>
      <c r="CF304" s="78"/>
      <c r="CG304" s="78"/>
      <c r="CH304" s="78"/>
      <c r="CI304" s="78"/>
      <c r="CJ304" s="78"/>
      <c r="CK304" s="78"/>
      <c r="CL304" s="78"/>
      <c r="CM304" s="78"/>
      <c r="CN304" s="78"/>
      <c r="CO304" s="78"/>
      <c r="CP304" s="78"/>
      <c r="CQ304" s="78"/>
      <c r="CR304" s="78"/>
      <c r="CS304" s="78"/>
      <c r="CT304" s="78"/>
      <c r="CU304" s="78"/>
      <c r="CV304" s="78"/>
      <c r="CW304" s="78"/>
      <c r="CX304" s="78"/>
      <c r="CY304" s="78"/>
      <c r="CZ304" s="78"/>
      <c r="DA304" s="78"/>
      <c r="DB304" s="78"/>
      <c r="DC304" s="78"/>
      <c r="DD304" s="78"/>
      <c r="DE304" s="78"/>
      <c r="DF304" s="78"/>
      <c r="DG304" s="78"/>
      <c r="DH304" s="78"/>
      <c r="DI304" s="78"/>
      <c r="DJ304" s="78"/>
      <c r="DK304" s="78"/>
      <c r="DL304" s="78"/>
      <c r="DM304" s="78"/>
      <c r="DN304" s="78"/>
      <c r="DO304" s="78"/>
      <c r="DP304" s="78"/>
      <c r="DQ304" s="78"/>
      <c r="DR304" s="78"/>
      <c r="DS304" s="78"/>
      <c r="DT304" s="78"/>
      <c r="DU304" s="78"/>
      <c r="DV304" s="78"/>
      <c r="DW304" s="78"/>
      <c r="DX304" s="78"/>
      <c r="DY304" s="78"/>
      <c r="DZ304" s="78"/>
      <c r="EA304" s="78"/>
      <c r="EB304" s="78"/>
      <c r="EC304" s="78"/>
      <c r="ED304" s="78"/>
      <c r="EE304" s="78"/>
      <c r="EF304" s="78"/>
      <c r="EG304" s="78"/>
      <c r="EH304" s="78"/>
      <c r="EI304" s="78"/>
      <c r="EJ304" s="78"/>
      <c r="EK304" s="78"/>
      <c r="EL304" s="78"/>
      <c r="EM304" s="78"/>
      <c r="EN304" s="78"/>
      <c r="EO304" s="78"/>
      <c r="EP304" s="78"/>
      <c r="EQ304" s="78"/>
      <c r="ER304" s="78"/>
      <c r="ES304" s="78"/>
      <c r="ET304" s="78"/>
      <c r="EU304" s="78"/>
      <c r="EV304" s="78"/>
      <c r="EW304" s="78"/>
      <c r="EX304" s="78"/>
      <c r="EY304" s="78"/>
      <c r="EZ304" s="78"/>
      <c r="FA304" s="78"/>
      <c r="FB304" s="78"/>
      <c r="FC304" s="78"/>
      <c r="FD304" s="78"/>
      <c r="FE304" s="78"/>
      <c r="FF304" s="78"/>
      <c r="FG304" s="78"/>
      <c r="FH304" s="78"/>
      <c r="FI304" s="78"/>
      <c r="FJ304" s="78"/>
      <c r="FK304" s="78"/>
      <c r="FL304" s="78"/>
      <c r="FM304" s="78"/>
      <c r="FN304" s="78"/>
      <c r="FO304" s="78"/>
      <c r="FP304" s="78"/>
      <c r="FQ304" s="78"/>
      <c r="FR304" s="78"/>
      <c r="FS304" s="78"/>
      <c r="FT304" s="78"/>
      <c r="FU304" s="78"/>
      <c r="FV304" s="78"/>
      <c r="FW304" s="78"/>
      <c r="FX304" s="78">
        <v>2.8815576806664467E-2</v>
      </c>
      <c r="FY304" s="78">
        <v>3</v>
      </c>
      <c r="FZ304" s="78">
        <v>0</v>
      </c>
    </row>
    <row r="305" spans="1:182" x14ac:dyDescent="0.2">
      <c r="A305" t="s">
        <v>186</v>
      </c>
      <c r="B305" t="s">
        <v>245</v>
      </c>
      <c r="C305" t="s">
        <v>194</v>
      </c>
      <c r="D305" t="s">
        <v>202</v>
      </c>
      <c r="E305" t="s">
        <v>205</v>
      </c>
      <c r="F305" t="s">
        <v>181</v>
      </c>
      <c r="G305" t="s">
        <v>1</v>
      </c>
      <c r="H305" s="78">
        <v>17</v>
      </c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78"/>
      <c r="CB305" s="78"/>
      <c r="CC305" s="78"/>
      <c r="CD305" s="78"/>
      <c r="CE305" s="78"/>
      <c r="CF305" s="78"/>
      <c r="CG305" s="78"/>
      <c r="CH305" s="78"/>
      <c r="CI305" s="78"/>
      <c r="CJ305" s="78"/>
      <c r="CK305" s="78"/>
      <c r="CL305" s="78"/>
      <c r="CM305" s="78"/>
      <c r="CN305" s="78"/>
      <c r="CO305" s="78"/>
      <c r="CP305" s="78"/>
      <c r="CQ305" s="78"/>
      <c r="CR305" s="78"/>
      <c r="CS305" s="78"/>
      <c r="CT305" s="78"/>
      <c r="CU305" s="78"/>
      <c r="CV305" s="78"/>
      <c r="CW305" s="78"/>
      <c r="CX305" s="78"/>
      <c r="CY305" s="78"/>
      <c r="CZ305" s="78"/>
      <c r="DA305" s="78"/>
      <c r="DB305" s="78"/>
      <c r="DC305" s="78"/>
      <c r="DD305" s="78"/>
      <c r="DE305" s="78"/>
      <c r="DF305" s="78"/>
      <c r="DG305" s="78"/>
      <c r="DH305" s="78"/>
      <c r="DI305" s="78"/>
      <c r="DJ305" s="78"/>
      <c r="DK305" s="78"/>
      <c r="DL305" s="78"/>
      <c r="DM305" s="78"/>
      <c r="DN305" s="78"/>
      <c r="DO305" s="78"/>
      <c r="DP305" s="78"/>
      <c r="DQ305" s="78"/>
      <c r="DR305" s="78"/>
      <c r="DS305" s="78"/>
      <c r="DT305" s="78"/>
      <c r="DU305" s="78"/>
      <c r="DV305" s="78"/>
      <c r="DW305" s="78"/>
      <c r="DX305" s="78"/>
      <c r="DY305" s="78"/>
      <c r="DZ305" s="78"/>
      <c r="EA305" s="78"/>
      <c r="EB305" s="78"/>
      <c r="EC305" s="78"/>
      <c r="ED305" s="78"/>
      <c r="EE305" s="78"/>
      <c r="EF305" s="78"/>
      <c r="EG305" s="78"/>
      <c r="EH305" s="78"/>
      <c r="EI305" s="78"/>
      <c r="EJ305" s="78"/>
      <c r="EK305" s="78"/>
      <c r="EL305" s="78"/>
      <c r="EM305" s="78"/>
      <c r="EN305" s="78"/>
      <c r="EO305" s="78"/>
      <c r="EP305" s="78"/>
      <c r="EQ305" s="78"/>
      <c r="ER305" s="78"/>
      <c r="ES305" s="78"/>
      <c r="ET305" s="78"/>
      <c r="EU305" s="78"/>
      <c r="EV305" s="78"/>
      <c r="EW305" s="78"/>
      <c r="EX305" s="78"/>
      <c r="EY305" s="78"/>
      <c r="EZ305" s="78"/>
      <c r="FA305" s="78"/>
      <c r="FB305" s="78"/>
      <c r="FC305" s="78"/>
      <c r="FD305" s="78"/>
      <c r="FE305" s="78"/>
      <c r="FF305" s="78"/>
      <c r="FG305" s="78"/>
      <c r="FH305" s="78"/>
      <c r="FI305" s="78"/>
      <c r="FJ305" s="78"/>
      <c r="FK305" s="78"/>
      <c r="FL305" s="78"/>
      <c r="FM305" s="78"/>
      <c r="FN305" s="78"/>
      <c r="FO305" s="78"/>
      <c r="FP305" s="78"/>
      <c r="FQ305" s="78"/>
      <c r="FR305" s="78"/>
      <c r="FS305" s="78"/>
      <c r="FT305" s="78"/>
      <c r="FU305" s="78"/>
      <c r="FV305" s="78"/>
      <c r="FW305" s="78"/>
      <c r="FX305" s="78">
        <v>2.5975823402404785E-2</v>
      </c>
      <c r="FY305" s="78">
        <v>0</v>
      </c>
      <c r="FZ305" s="78">
        <v>0</v>
      </c>
    </row>
    <row r="306" spans="1:182" x14ac:dyDescent="0.2">
      <c r="A306" t="s">
        <v>186</v>
      </c>
      <c r="B306" t="s">
        <v>245</v>
      </c>
      <c r="C306" t="s">
        <v>194</v>
      </c>
      <c r="D306" t="s">
        <v>202</v>
      </c>
      <c r="E306" t="s">
        <v>205</v>
      </c>
      <c r="F306" t="s">
        <v>182</v>
      </c>
      <c r="G306" t="s">
        <v>1</v>
      </c>
      <c r="H306" s="78">
        <v>541</v>
      </c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  <c r="BX306" s="78"/>
      <c r="BY306" s="78"/>
      <c r="BZ306" s="78"/>
      <c r="CA306" s="78"/>
      <c r="CB306" s="78"/>
      <c r="CC306" s="78"/>
      <c r="CD306" s="78"/>
      <c r="CE306" s="78"/>
      <c r="CF306" s="78"/>
      <c r="CG306" s="78"/>
      <c r="CH306" s="78"/>
      <c r="CI306" s="78"/>
      <c r="CJ306" s="78"/>
      <c r="CK306" s="78"/>
      <c r="CL306" s="78"/>
      <c r="CM306" s="78"/>
      <c r="CN306" s="78"/>
      <c r="CO306" s="78"/>
      <c r="CP306" s="78"/>
      <c r="CQ306" s="78"/>
      <c r="CR306" s="78"/>
      <c r="CS306" s="78"/>
      <c r="CT306" s="78"/>
      <c r="CU306" s="78"/>
      <c r="CV306" s="78"/>
      <c r="CW306" s="78"/>
      <c r="CX306" s="78"/>
      <c r="CY306" s="78"/>
      <c r="CZ306" s="78"/>
      <c r="DA306" s="78"/>
      <c r="DB306" s="78"/>
      <c r="DC306" s="78"/>
      <c r="DD306" s="78"/>
      <c r="DE306" s="78"/>
      <c r="DF306" s="78"/>
      <c r="DG306" s="78"/>
      <c r="DH306" s="78"/>
      <c r="DI306" s="78"/>
      <c r="DJ306" s="78"/>
      <c r="DK306" s="78"/>
      <c r="DL306" s="78"/>
      <c r="DM306" s="78"/>
      <c r="DN306" s="78"/>
      <c r="DO306" s="78"/>
      <c r="DP306" s="78"/>
      <c r="DQ306" s="78"/>
      <c r="DR306" s="78"/>
      <c r="DS306" s="78"/>
      <c r="DT306" s="78"/>
      <c r="DU306" s="78"/>
      <c r="DV306" s="78"/>
      <c r="DW306" s="78"/>
      <c r="DX306" s="78"/>
      <c r="DY306" s="78"/>
      <c r="DZ306" s="78"/>
      <c r="EA306" s="78"/>
      <c r="EB306" s="78"/>
      <c r="EC306" s="78"/>
      <c r="ED306" s="78"/>
      <c r="EE306" s="78"/>
      <c r="EF306" s="78"/>
      <c r="EG306" s="78"/>
      <c r="EH306" s="78"/>
      <c r="EI306" s="78"/>
      <c r="EJ306" s="78"/>
      <c r="EK306" s="78"/>
      <c r="EL306" s="78"/>
      <c r="EM306" s="78"/>
      <c r="EN306" s="78"/>
      <c r="EO306" s="78"/>
      <c r="EP306" s="78"/>
      <c r="EQ306" s="78"/>
      <c r="ER306" s="78"/>
      <c r="ES306" s="78"/>
      <c r="ET306" s="78"/>
      <c r="EU306" s="78"/>
      <c r="EV306" s="78"/>
      <c r="EW306" s="78"/>
      <c r="EX306" s="78"/>
      <c r="EY306" s="78"/>
      <c r="EZ306" s="78"/>
      <c r="FA306" s="78"/>
      <c r="FB306" s="78"/>
      <c r="FC306" s="78"/>
      <c r="FD306" s="78"/>
      <c r="FE306" s="78"/>
      <c r="FF306" s="78"/>
      <c r="FG306" s="78"/>
      <c r="FH306" s="78"/>
      <c r="FI306" s="78"/>
      <c r="FJ306" s="78"/>
      <c r="FK306" s="78"/>
      <c r="FL306" s="78"/>
      <c r="FM306" s="78"/>
      <c r="FN306" s="78"/>
      <c r="FO306" s="78"/>
      <c r="FP306" s="78"/>
      <c r="FQ306" s="78"/>
      <c r="FR306" s="78"/>
      <c r="FS306" s="78"/>
      <c r="FT306" s="78"/>
      <c r="FU306" s="78"/>
      <c r="FV306" s="78"/>
      <c r="FW306" s="78"/>
      <c r="FX306" s="78">
        <v>3.152070939540863E-2</v>
      </c>
      <c r="FY306" s="78">
        <v>36.409091949462891</v>
      </c>
      <c r="FZ306" s="78">
        <v>0</v>
      </c>
    </row>
    <row r="307" spans="1:182" x14ac:dyDescent="0.2">
      <c r="A307" t="s">
        <v>186</v>
      </c>
      <c r="B307" t="s">
        <v>245</v>
      </c>
      <c r="C307" t="s">
        <v>194</v>
      </c>
      <c r="D307" t="s">
        <v>202</v>
      </c>
      <c r="E307" t="s">
        <v>205</v>
      </c>
      <c r="F307" t="s">
        <v>183</v>
      </c>
      <c r="G307" t="s">
        <v>1</v>
      </c>
      <c r="H307" s="78">
        <v>578</v>
      </c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  <c r="BX307" s="78"/>
      <c r="BY307" s="78"/>
      <c r="BZ307" s="78"/>
      <c r="CA307" s="78"/>
      <c r="CB307" s="78"/>
      <c r="CC307" s="78"/>
      <c r="CD307" s="78"/>
      <c r="CE307" s="78"/>
      <c r="CF307" s="78"/>
      <c r="CG307" s="78"/>
      <c r="CH307" s="78"/>
      <c r="CI307" s="78"/>
      <c r="CJ307" s="78"/>
      <c r="CK307" s="78"/>
      <c r="CL307" s="78"/>
      <c r="CM307" s="78"/>
      <c r="CN307" s="78"/>
      <c r="CO307" s="78"/>
      <c r="CP307" s="78"/>
      <c r="CQ307" s="78"/>
      <c r="CR307" s="78"/>
      <c r="CS307" s="78"/>
      <c r="CT307" s="78"/>
      <c r="CU307" s="78"/>
      <c r="CV307" s="78"/>
      <c r="CW307" s="78"/>
      <c r="CX307" s="78"/>
      <c r="CY307" s="78"/>
      <c r="CZ307" s="78"/>
      <c r="DA307" s="78"/>
      <c r="DB307" s="78"/>
      <c r="DC307" s="78"/>
      <c r="DD307" s="78"/>
      <c r="DE307" s="78"/>
      <c r="DF307" s="78"/>
      <c r="DG307" s="78"/>
      <c r="DH307" s="78"/>
      <c r="DI307" s="78"/>
      <c r="DJ307" s="78"/>
      <c r="DK307" s="78"/>
      <c r="DL307" s="78"/>
      <c r="DM307" s="78"/>
      <c r="DN307" s="78"/>
      <c r="DO307" s="78"/>
      <c r="DP307" s="78"/>
      <c r="DQ307" s="78"/>
      <c r="DR307" s="78"/>
      <c r="DS307" s="78"/>
      <c r="DT307" s="78"/>
      <c r="DU307" s="78"/>
      <c r="DV307" s="78"/>
      <c r="DW307" s="78"/>
      <c r="DX307" s="78"/>
      <c r="DY307" s="78"/>
      <c r="DZ307" s="78"/>
      <c r="EA307" s="78"/>
      <c r="EB307" s="78"/>
      <c r="EC307" s="78"/>
      <c r="ED307" s="78"/>
      <c r="EE307" s="78"/>
      <c r="EF307" s="78"/>
      <c r="EG307" s="78"/>
      <c r="EH307" s="78"/>
      <c r="EI307" s="78"/>
      <c r="EJ307" s="78"/>
      <c r="EK307" s="78"/>
      <c r="EL307" s="78"/>
      <c r="EM307" s="78"/>
      <c r="EN307" s="78"/>
      <c r="EO307" s="78"/>
      <c r="EP307" s="78"/>
      <c r="EQ307" s="78"/>
      <c r="ER307" s="78"/>
      <c r="ES307" s="78"/>
      <c r="ET307" s="78"/>
      <c r="EU307" s="78"/>
      <c r="EV307" s="78"/>
      <c r="EW307" s="78"/>
      <c r="EX307" s="78"/>
      <c r="EY307" s="78"/>
      <c r="EZ307" s="78"/>
      <c r="FA307" s="78"/>
      <c r="FB307" s="78"/>
      <c r="FC307" s="78"/>
      <c r="FD307" s="78"/>
      <c r="FE307" s="78"/>
      <c r="FF307" s="78"/>
      <c r="FG307" s="78"/>
      <c r="FH307" s="78"/>
      <c r="FI307" s="78"/>
      <c r="FJ307" s="78"/>
      <c r="FK307" s="78"/>
      <c r="FL307" s="78"/>
      <c r="FM307" s="78"/>
      <c r="FN307" s="78"/>
      <c r="FO307" s="78"/>
      <c r="FP307" s="78"/>
      <c r="FQ307" s="78"/>
      <c r="FR307" s="78"/>
      <c r="FS307" s="78"/>
      <c r="FT307" s="78"/>
      <c r="FU307" s="78"/>
      <c r="FV307" s="78"/>
      <c r="FW307" s="78"/>
      <c r="FX307" s="78">
        <v>3.114737756550312E-2</v>
      </c>
      <c r="FY307" s="78">
        <v>11.272727012634277</v>
      </c>
      <c r="FZ307" s="78">
        <v>0</v>
      </c>
    </row>
    <row r="308" spans="1:182" x14ac:dyDescent="0.2">
      <c r="A308" t="s">
        <v>186</v>
      </c>
      <c r="B308" t="s">
        <v>245</v>
      </c>
      <c r="C308" t="s">
        <v>194</v>
      </c>
      <c r="D308" t="s">
        <v>202</v>
      </c>
      <c r="E308" t="s">
        <v>205</v>
      </c>
      <c r="F308" t="s">
        <v>184</v>
      </c>
      <c r="G308" t="s">
        <v>1</v>
      </c>
      <c r="H308" s="78">
        <v>185</v>
      </c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  <c r="BX308" s="78"/>
      <c r="BY308" s="78"/>
      <c r="BZ308" s="78"/>
      <c r="CA308" s="78"/>
      <c r="CB308" s="78"/>
      <c r="CC308" s="78"/>
      <c r="CD308" s="78"/>
      <c r="CE308" s="78"/>
      <c r="CF308" s="78"/>
      <c r="CG308" s="78"/>
      <c r="CH308" s="78"/>
      <c r="CI308" s="78"/>
      <c r="CJ308" s="78"/>
      <c r="CK308" s="78"/>
      <c r="CL308" s="78"/>
      <c r="CM308" s="78"/>
      <c r="CN308" s="78"/>
      <c r="CO308" s="78"/>
      <c r="CP308" s="78"/>
      <c r="CQ308" s="78"/>
      <c r="CR308" s="78"/>
      <c r="CS308" s="78"/>
      <c r="CT308" s="78"/>
      <c r="CU308" s="78"/>
      <c r="CV308" s="78"/>
      <c r="CW308" s="78"/>
      <c r="CX308" s="78"/>
      <c r="CY308" s="78"/>
      <c r="CZ308" s="78"/>
      <c r="DA308" s="78"/>
      <c r="DB308" s="78"/>
      <c r="DC308" s="78"/>
      <c r="DD308" s="78"/>
      <c r="DE308" s="78"/>
      <c r="DF308" s="78"/>
      <c r="DG308" s="78"/>
      <c r="DH308" s="78"/>
      <c r="DI308" s="78"/>
      <c r="DJ308" s="78"/>
      <c r="DK308" s="78"/>
      <c r="DL308" s="78"/>
      <c r="DM308" s="78"/>
      <c r="DN308" s="78"/>
      <c r="DO308" s="78"/>
      <c r="DP308" s="78"/>
      <c r="DQ308" s="78"/>
      <c r="DR308" s="78"/>
      <c r="DS308" s="78"/>
      <c r="DT308" s="78"/>
      <c r="DU308" s="78"/>
      <c r="DV308" s="78"/>
      <c r="DW308" s="78"/>
      <c r="DX308" s="78"/>
      <c r="DY308" s="78"/>
      <c r="DZ308" s="78"/>
      <c r="EA308" s="78"/>
      <c r="EB308" s="78"/>
      <c r="EC308" s="78"/>
      <c r="ED308" s="78"/>
      <c r="EE308" s="78"/>
      <c r="EF308" s="78"/>
      <c r="EG308" s="78"/>
      <c r="EH308" s="78"/>
      <c r="EI308" s="78"/>
      <c r="EJ308" s="78"/>
      <c r="EK308" s="78"/>
      <c r="EL308" s="78"/>
      <c r="EM308" s="78"/>
      <c r="EN308" s="78"/>
      <c r="EO308" s="78"/>
      <c r="EP308" s="78"/>
      <c r="EQ308" s="78"/>
      <c r="ER308" s="78"/>
      <c r="ES308" s="78"/>
      <c r="ET308" s="78"/>
      <c r="EU308" s="78"/>
      <c r="EV308" s="78"/>
      <c r="EW308" s="78"/>
      <c r="EX308" s="78"/>
      <c r="EY308" s="78"/>
      <c r="EZ308" s="78"/>
      <c r="FA308" s="78"/>
      <c r="FB308" s="78"/>
      <c r="FC308" s="78"/>
      <c r="FD308" s="78"/>
      <c r="FE308" s="78"/>
      <c r="FF308" s="78"/>
      <c r="FG308" s="78"/>
      <c r="FH308" s="78"/>
      <c r="FI308" s="78"/>
      <c r="FJ308" s="78"/>
      <c r="FK308" s="78"/>
      <c r="FL308" s="78"/>
      <c r="FM308" s="78"/>
      <c r="FN308" s="78"/>
      <c r="FO308" s="78"/>
      <c r="FP308" s="78"/>
      <c r="FQ308" s="78"/>
      <c r="FR308" s="78"/>
      <c r="FS308" s="78"/>
      <c r="FT308" s="78"/>
      <c r="FU308" s="78"/>
      <c r="FV308" s="78"/>
      <c r="FW308" s="78"/>
      <c r="FX308" s="78">
        <v>3.1094033271074295E-2</v>
      </c>
      <c r="FY308" s="78">
        <v>13</v>
      </c>
      <c r="FZ308" s="78">
        <v>0</v>
      </c>
    </row>
    <row r="309" spans="1:182" x14ac:dyDescent="0.2">
      <c r="A309" t="s">
        <v>186</v>
      </c>
      <c r="B309" t="s">
        <v>245</v>
      </c>
      <c r="C309" t="s">
        <v>194</v>
      </c>
      <c r="D309" t="s">
        <v>202</v>
      </c>
      <c r="E309" t="s">
        <v>205</v>
      </c>
      <c r="F309" t="s">
        <v>185</v>
      </c>
      <c r="G309" t="s">
        <v>1</v>
      </c>
      <c r="H309" s="78">
        <v>45</v>
      </c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78"/>
      <c r="CB309" s="78"/>
      <c r="CC309" s="78"/>
      <c r="CD309" s="78"/>
      <c r="CE309" s="78"/>
      <c r="CF309" s="78"/>
      <c r="CG309" s="78"/>
      <c r="CH309" s="78"/>
      <c r="CI309" s="78"/>
      <c r="CJ309" s="78"/>
      <c r="CK309" s="78"/>
      <c r="CL309" s="78"/>
      <c r="CM309" s="78"/>
      <c r="CN309" s="78"/>
      <c r="CO309" s="78"/>
      <c r="CP309" s="78"/>
      <c r="CQ309" s="78"/>
      <c r="CR309" s="78"/>
      <c r="CS309" s="78"/>
      <c r="CT309" s="78"/>
      <c r="CU309" s="78"/>
      <c r="CV309" s="78"/>
      <c r="CW309" s="78"/>
      <c r="CX309" s="78"/>
      <c r="CY309" s="78"/>
      <c r="CZ309" s="78"/>
      <c r="DA309" s="78"/>
      <c r="DB309" s="78"/>
      <c r="DC309" s="78"/>
      <c r="DD309" s="78"/>
      <c r="DE309" s="78"/>
      <c r="DF309" s="78"/>
      <c r="DG309" s="78"/>
      <c r="DH309" s="78"/>
      <c r="DI309" s="78"/>
      <c r="DJ309" s="78"/>
      <c r="DK309" s="78"/>
      <c r="DL309" s="78"/>
      <c r="DM309" s="78"/>
      <c r="DN309" s="78"/>
      <c r="DO309" s="78"/>
      <c r="DP309" s="78"/>
      <c r="DQ309" s="78"/>
      <c r="DR309" s="78"/>
      <c r="DS309" s="78"/>
      <c r="DT309" s="78"/>
      <c r="DU309" s="78"/>
      <c r="DV309" s="78"/>
      <c r="DW309" s="78"/>
      <c r="DX309" s="78"/>
      <c r="DY309" s="78"/>
      <c r="DZ309" s="78"/>
      <c r="EA309" s="78"/>
      <c r="EB309" s="78"/>
      <c r="EC309" s="78"/>
      <c r="ED309" s="78"/>
      <c r="EE309" s="78"/>
      <c r="EF309" s="78"/>
      <c r="EG309" s="78"/>
      <c r="EH309" s="78"/>
      <c r="EI309" s="78"/>
      <c r="EJ309" s="78"/>
      <c r="EK309" s="78"/>
      <c r="EL309" s="78"/>
      <c r="EM309" s="78"/>
      <c r="EN309" s="78"/>
      <c r="EO309" s="78"/>
      <c r="EP309" s="78"/>
      <c r="EQ309" s="78"/>
      <c r="ER309" s="78"/>
      <c r="ES309" s="78"/>
      <c r="ET309" s="78"/>
      <c r="EU309" s="78"/>
      <c r="EV309" s="78"/>
      <c r="EW309" s="78"/>
      <c r="EX309" s="78"/>
      <c r="EY309" s="78"/>
      <c r="EZ309" s="78"/>
      <c r="FA309" s="78"/>
      <c r="FB309" s="78"/>
      <c r="FC309" s="78"/>
      <c r="FD309" s="78"/>
      <c r="FE309" s="78"/>
      <c r="FF309" s="78"/>
      <c r="FG309" s="78"/>
      <c r="FH309" s="78"/>
      <c r="FI309" s="78"/>
      <c r="FJ309" s="78"/>
      <c r="FK309" s="78"/>
      <c r="FL309" s="78"/>
      <c r="FM309" s="78"/>
      <c r="FN309" s="78"/>
      <c r="FO309" s="78"/>
      <c r="FP309" s="78"/>
      <c r="FQ309" s="78"/>
      <c r="FR309" s="78"/>
      <c r="FS309" s="78"/>
      <c r="FT309" s="78"/>
      <c r="FU309" s="78"/>
      <c r="FV309" s="78"/>
      <c r="FW309" s="78"/>
      <c r="FX309" s="78">
        <v>2.90834940969944E-2</v>
      </c>
      <c r="FY309" s="78">
        <v>6.3636364936828613</v>
      </c>
      <c r="FZ309" s="78">
        <v>0</v>
      </c>
    </row>
    <row r="310" spans="1:182" x14ac:dyDescent="0.2">
      <c r="A310" t="s">
        <v>186</v>
      </c>
      <c r="B310" t="s">
        <v>245</v>
      </c>
      <c r="C310" t="s">
        <v>194</v>
      </c>
      <c r="D310" t="s">
        <v>202</v>
      </c>
      <c r="E310" t="s">
        <v>206</v>
      </c>
      <c r="F310" t="s">
        <v>1</v>
      </c>
      <c r="G310" t="s">
        <v>198</v>
      </c>
      <c r="H310" s="78">
        <v>5329</v>
      </c>
      <c r="I310" s="78">
        <v>0.85492324829101563</v>
      </c>
      <c r="J310" s="78">
        <v>0.84379690885543823</v>
      </c>
      <c r="K310" s="78">
        <v>0.80954420566558838</v>
      </c>
      <c r="L310" s="78">
        <v>0.74338209629058838</v>
      </c>
      <c r="M310" s="78">
        <v>0.70203375816345215</v>
      </c>
      <c r="N310" s="78">
        <v>0.66175347566604614</v>
      </c>
      <c r="O310" s="78">
        <v>0.67959702014923096</v>
      </c>
      <c r="P310" s="78">
        <v>0.74225646257400513</v>
      </c>
      <c r="Q310" s="78">
        <v>0.79652208089828491</v>
      </c>
      <c r="R310" s="78">
        <v>0.84381020069122314</v>
      </c>
      <c r="S310" s="78">
        <v>0.876026451587677</v>
      </c>
      <c r="T310" s="78">
        <v>0.9179689884185791</v>
      </c>
      <c r="U310" s="78">
        <v>0.99338555335998535</v>
      </c>
      <c r="V310" s="78">
        <v>1.0503057241439819</v>
      </c>
      <c r="W310" s="78">
        <v>1.0539138317108154</v>
      </c>
      <c r="X310" s="78">
        <v>1.0616281032562256</v>
      </c>
      <c r="Y310" s="78">
        <v>1.1216866970062256</v>
      </c>
      <c r="Z310" s="78">
        <v>1.2296968698501587</v>
      </c>
      <c r="AA310" s="78">
        <v>1.2584543228149414</v>
      </c>
      <c r="AB310" s="78">
        <v>1.1932002305984497</v>
      </c>
      <c r="AC310" s="78">
        <v>1.1757014989852905</v>
      </c>
      <c r="AD310" s="78">
        <v>1.1149260997772217</v>
      </c>
      <c r="AE310" s="78">
        <v>0.98652821779251099</v>
      </c>
      <c r="AF310" s="78">
        <v>0.86358141899108887</v>
      </c>
      <c r="AG310" s="78">
        <v>-0.16443338990211487</v>
      </c>
      <c r="AH310" s="78">
        <v>-0.13413584232330322</v>
      </c>
      <c r="AI310" s="78">
        <v>-6.9441668689250946E-2</v>
      </c>
      <c r="AJ310" s="78">
        <v>-6.4140819013118744E-2</v>
      </c>
      <c r="AK310" s="78">
        <v>-3.0461961403489113E-2</v>
      </c>
      <c r="AL310" s="78">
        <v>-1.3738641515374184E-2</v>
      </c>
      <c r="AM310" s="78">
        <v>-1.264865230768919E-2</v>
      </c>
      <c r="AN310" s="78">
        <v>-2.8055176138877869E-2</v>
      </c>
      <c r="AO310" s="78">
        <v>-5.5878192186355591E-2</v>
      </c>
      <c r="AP310" s="78">
        <v>-6.6256240010261536E-2</v>
      </c>
      <c r="AQ310" s="78">
        <v>-6.614568829536438E-2</v>
      </c>
      <c r="AR310" s="78">
        <v>-8.6363554000854492E-2</v>
      </c>
      <c r="AS310" s="78">
        <v>-5.3293388336896896E-2</v>
      </c>
      <c r="AT310" s="78">
        <v>1.4340939931571484E-2</v>
      </c>
      <c r="AU310" s="78">
        <v>5.0518155097961426E-2</v>
      </c>
      <c r="AV310" s="78">
        <v>0.10010062158107758</v>
      </c>
      <c r="AW310" s="78">
        <v>0.11774352937936783</v>
      </c>
      <c r="AX310" s="78">
        <v>0.14199802279472351</v>
      </c>
      <c r="AY310" s="78">
        <v>0.14046037197113037</v>
      </c>
      <c r="AZ310" s="78">
        <v>8.6307033896446228E-2</v>
      </c>
      <c r="BA310" s="78">
        <v>3.1228668987751007E-2</v>
      </c>
      <c r="BB310" s="78">
        <v>3.2571053598076105E-3</v>
      </c>
      <c r="BC310" s="78">
        <v>-1.1484821327030659E-2</v>
      </c>
      <c r="BD310" s="78">
        <v>-3.8364823907613754E-2</v>
      </c>
      <c r="BE310" s="78">
        <v>-0.12576034665107727</v>
      </c>
      <c r="BF310" s="78">
        <v>-0.10114283859729767</v>
      </c>
      <c r="BG310" s="78">
        <v>-4.0351323783397675E-2</v>
      </c>
      <c r="BH310" s="78">
        <v>-3.640463575720787E-2</v>
      </c>
      <c r="BI310" s="78">
        <v>-6.6626416519284248E-3</v>
      </c>
      <c r="BJ310" s="78">
        <v>6.6275838762521744E-3</v>
      </c>
      <c r="BK310" s="78">
        <v>8.7292026728391647E-3</v>
      </c>
      <c r="BL310" s="78">
        <v>-1.0031651705503464E-2</v>
      </c>
      <c r="BM310" s="78">
        <v>-3.4973949193954468E-2</v>
      </c>
      <c r="BN310" s="78">
        <v>-4.5516513288021088E-2</v>
      </c>
      <c r="BO310" s="78">
        <v>-4.591558501124382E-2</v>
      </c>
      <c r="BP310" s="78">
        <v>-6.5325155854225159E-2</v>
      </c>
      <c r="BQ310" s="78">
        <v>-3.1879257410764694E-2</v>
      </c>
      <c r="BR310" s="78">
        <v>3.7632603198289871E-2</v>
      </c>
      <c r="BS310" s="78">
        <v>7.5544379651546478E-2</v>
      </c>
      <c r="BT310" s="78">
        <v>0.12624651193618774</v>
      </c>
      <c r="BU310" s="78">
        <v>0.14357300102710724</v>
      </c>
      <c r="BV310" s="78">
        <v>0.1699969470500946</v>
      </c>
      <c r="BW310" s="78">
        <v>0.17003215849399567</v>
      </c>
      <c r="BX310" s="78">
        <v>0.1164538636803627</v>
      </c>
      <c r="BY310" s="78">
        <v>6.0278795659542084E-2</v>
      </c>
      <c r="BZ310" s="78">
        <v>3.2734163105487823E-2</v>
      </c>
      <c r="CA310" s="78">
        <v>2.0426146686077118E-2</v>
      </c>
      <c r="CB310" s="78">
        <v>-3.749192226678133E-3</v>
      </c>
      <c r="CC310" s="78">
        <v>-9.8975509405136108E-2</v>
      </c>
      <c r="CD310" s="78">
        <v>-7.8291989862918854E-2</v>
      </c>
      <c r="CE310" s="78">
        <v>-2.0203439518809319E-2</v>
      </c>
      <c r="CF310" s="78">
        <v>-1.7194634303450584E-2</v>
      </c>
      <c r="CG310" s="78">
        <v>9.8206950351595879E-3</v>
      </c>
      <c r="CH310" s="78">
        <v>2.0733168348670006E-2</v>
      </c>
      <c r="CI310" s="78">
        <v>2.3535439744591713E-2</v>
      </c>
      <c r="CJ310" s="78">
        <v>2.4513844400644302E-3</v>
      </c>
      <c r="CK310" s="78">
        <v>-2.0495740696787834E-2</v>
      </c>
      <c r="CL310" s="78">
        <v>-3.1152237206697464E-2</v>
      </c>
      <c r="CM310" s="78">
        <v>-3.1904276460409164E-2</v>
      </c>
      <c r="CN310" s="78">
        <v>-5.0754021853208542E-2</v>
      </c>
      <c r="CO310" s="78">
        <v>-1.704789511859417E-2</v>
      </c>
      <c r="CP310" s="78">
        <v>5.3764335811138153E-2</v>
      </c>
      <c r="CQ310" s="78">
        <v>9.287746250629425E-2</v>
      </c>
      <c r="CR310" s="78">
        <v>0.14435507357120514</v>
      </c>
      <c r="CS310" s="78">
        <v>0.16146241128444672</v>
      </c>
      <c r="CT310" s="78">
        <v>0.18938891589641571</v>
      </c>
      <c r="CU310" s="78">
        <v>0.19051352143287659</v>
      </c>
      <c r="CV310" s="78">
        <v>0.13733348250389099</v>
      </c>
      <c r="CW310" s="78">
        <v>8.0398827791213989E-2</v>
      </c>
      <c r="CX310" s="78">
        <v>5.3149882704019547E-2</v>
      </c>
      <c r="CY310" s="78">
        <v>4.2527586221694946E-2</v>
      </c>
      <c r="CZ310" s="78">
        <v>2.0225489512085915E-2</v>
      </c>
      <c r="DA310" s="78">
        <v>-7.2190679609775543E-2</v>
      </c>
      <c r="DB310" s="78">
        <v>-5.5441133677959442E-2</v>
      </c>
      <c r="DC310" s="78">
        <v>-5.5558004532940686E-5</v>
      </c>
      <c r="DD310" s="78">
        <v>2.015366218984127E-3</v>
      </c>
      <c r="DE310" s="78">
        <v>2.6304030790925026E-2</v>
      </c>
      <c r="DF310" s="78">
        <v>3.4838754683732986E-2</v>
      </c>
      <c r="DG310" s="78">
        <v>3.834167867898941E-2</v>
      </c>
      <c r="DH310" s="78">
        <v>1.4934421516954899E-2</v>
      </c>
      <c r="DI310" s="78">
        <v>-6.0175294056534767E-3</v>
      </c>
      <c r="DJ310" s="78">
        <v>-1.6787964850664139E-2</v>
      </c>
      <c r="DK310" s="78">
        <v>-1.7892969772219658E-2</v>
      </c>
      <c r="DL310" s="78">
        <v>-3.6182891577482224E-2</v>
      </c>
      <c r="DM310" s="78">
        <v>-2.216532826423645E-3</v>
      </c>
      <c r="DN310" s="78">
        <v>6.9896072149276733E-2</v>
      </c>
      <c r="DO310" s="78">
        <v>0.11021054536104202</v>
      </c>
      <c r="DP310" s="78">
        <v>0.16246362030506134</v>
      </c>
      <c r="DQ310" s="78">
        <v>0.17935182154178619</v>
      </c>
      <c r="DR310" s="78">
        <v>0.20878088474273682</v>
      </c>
      <c r="DS310" s="78">
        <v>0.21099485456943512</v>
      </c>
      <c r="DT310" s="78">
        <v>0.15821307897567749</v>
      </c>
      <c r="DU310" s="78">
        <v>0.10051886737346649</v>
      </c>
      <c r="DV310" s="78">
        <v>7.3565609753131866E-2</v>
      </c>
      <c r="DW310" s="78">
        <v>6.4629025757312775E-2</v>
      </c>
      <c r="DX310" s="78">
        <v>4.4200174510478973E-2</v>
      </c>
      <c r="DY310" s="78">
        <v>-3.351762518286705E-2</v>
      </c>
      <c r="DZ310" s="78">
        <v>-2.2448131814599037E-2</v>
      </c>
      <c r="EA310" s="78">
        <v>2.9034784063696861E-2</v>
      </c>
      <c r="EB310" s="78">
        <v>2.9751555994153023E-2</v>
      </c>
      <c r="EC310" s="78">
        <v>5.0103355199098587E-2</v>
      </c>
      <c r="ED310" s="78">
        <v>5.5204980075359344E-2</v>
      </c>
      <c r="EE310" s="78">
        <v>5.971953272819519E-2</v>
      </c>
      <c r="EF310" s="78">
        <v>3.2957941293716431E-2</v>
      </c>
      <c r="EG310" s="78">
        <v>1.4886707998812199E-2</v>
      </c>
      <c r="EH310" s="78">
        <v>3.9517651312053204E-3</v>
      </c>
      <c r="EI310" s="78">
        <v>2.3371335119009018E-3</v>
      </c>
      <c r="EJ310" s="78">
        <v>-1.5144492499530315E-2</v>
      </c>
      <c r="EK310" s="78">
        <v>1.9197599962353706E-2</v>
      </c>
      <c r="EL310" s="78">
        <v>9.3187727034091949E-2</v>
      </c>
      <c r="EM310" s="78">
        <v>0.13523676991462708</v>
      </c>
      <c r="EN310" s="78">
        <v>0.18860949575901031</v>
      </c>
      <c r="EO310" s="78">
        <v>0.20518128573894501</v>
      </c>
      <c r="EP310" s="78">
        <v>0.23677979409694672</v>
      </c>
      <c r="EQ310" s="78">
        <v>0.2405666708946228</v>
      </c>
      <c r="ER310" s="78">
        <v>0.18835991621017456</v>
      </c>
      <c r="ES310" s="78">
        <v>0.12956900894641876</v>
      </c>
      <c r="ET310" s="78">
        <v>0.10304266214370728</v>
      </c>
      <c r="EU310" s="78">
        <v>9.6539996564388275E-2</v>
      </c>
      <c r="EV310" s="78">
        <v>7.881581038236618E-2</v>
      </c>
      <c r="EW310" s="78">
        <v>60.357875823974609</v>
      </c>
      <c r="EX310" s="78">
        <v>59.156547546386719</v>
      </c>
      <c r="EY310" s="78">
        <v>58.203445434570313</v>
      </c>
      <c r="EZ310" s="78">
        <v>57.377754211425781</v>
      </c>
      <c r="FA310" s="78">
        <v>56.724021911621094</v>
      </c>
      <c r="FB310" s="78">
        <v>56.108352661132813</v>
      </c>
      <c r="FC310" s="78">
        <v>55.615436553955078</v>
      </c>
      <c r="FD310" s="78">
        <v>57.959232330322266</v>
      </c>
      <c r="FE310" s="78">
        <v>61.504325866699219</v>
      </c>
      <c r="FF310" s="78">
        <v>65.010017395019531</v>
      </c>
      <c r="FG310" s="78">
        <v>68.225242614746094</v>
      </c>
      <c r="FH310" s="78">
        <v>71.239311218261719</v>
      </c>
      <c r="FI310" s="78">
        <v>74.343879699707031</v>
      </c>
      <c r="FJ310" s="78">
        <v>76.676925659179688</v>
      </c>
      <c r="FK310" s="78">
        <v>78.50567626953125</v>
      </c>
      <c r="FL310" s="78">
        <v>79.085029602050781</v>
      </c>
      <c r="FM310" s="78">
        <v>78.985610961914063</v>
      </c>
      <c r="FN310" s="78">
        <v>77.27069091796875</v>
      </c>
      <c r="FO310" s="78">
        <v>74.894432067871094</v>
      </c>
      <c r="FP310" s="78">
        <v>71.421951293945313</v>
      </c>
      <c r="FQ310" s="78">
        <v>67.192214965820313</v>
      </c>
      <c r="FR310" s="78">
        <v>64.685333251953125</v>
      </c>
      <c r="FS310" s="78">
        <v>63.002330780029297</v>
      </c>
      <c r="FT310" s="78">
        <v>61.581062316894531</v>
      </c>
      <c r="FU310" s="78">
        <v>1.6146276146173477E-2</v>
      </c>
      <c r="FV310" s="78">
        <v>3.1261775642633438E-2</v>
      </c>
      <c r="FW310" s="78">
        <v>1.6600670292973518E-2</v>
      </c>
      <c r="FX310" s="78">
        <v>2.9017098248004913E-2</v>
      </c>
      <c r="FY310" s="78">
        <v>344.64999389648438</v>
      </c>
      <c r="FZ310" s="78">
        <v>1</v>
      </c>
    </row>
    <row r="311" spans="1:182" x14ac:dyDescent="0.2">
      <c r="A311" t="s">
        <v>186</v>
      </c>
      <c r="B311" t="s">
        <v>245</v>
      </c>
      <c r="C311" t="s">
        <v>194</v>
      </c>
      <c r="D311" t="s">
        <v>202</v>
      </c>
      <c r="E311" t="s">
        <v>206</v>
      </c>
      <c r="F311" t="s">
        <v>1</v>
      </c>
      <c r="G311" t="s">
        <v>200</v>
      </c>
      <c r="H311" s="78">
        <v>183</v>
      </c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78"/>
      <c r="CB311" s="78"/>
      <c r="CC311" s="78"/>
      <c r="CD311" s="78"/>
      <c r="CE311" s="78"/>
      <c r="CF311" s="78"/>
      <c r="CG311" s="78"/>
      <c r="CH311" s="78"/>
      <c r="CI311" s="78"/>
      <c r="CJ311" s="78"/>
      <c r="CK311" s="78"/>
      <c r="CL311" s="78"/>
      <c r="CM311" s="78"/>
      <c r="CN311" s="78"/>
      <c r="CO311" s="78"/>
      <c r="CP311" s="78"/>
      <c r="CQ311" s="78"/>
      <c r="CR311" s="78"/>
      <c r="CS311" s="78"/>
      <c r="CT311" s="78"/>
      <c r="CU311" s="78"/>
      <c r="CV311" s="78"/>
      <c r="CW311" s="78"/>
      <c r="CX311" s="78"/>
      <c r="CY311" s="78"/>
      <c r="CZ311" s="78"/>
      <c r="DA311" s="78"/>
      <c r="DB311" s="78"/>
      <c r="DC311" s="78"/>
      <c r="DD311" s="78"/>
      <c r="DE311" s="78"/>
      <c r="DF311" s="78"/>
      <c r="DG311" s="78"/>
      <c r="DH311" s="78"/>
      <c r="DI311" s="78"/>
      <c r="DJ311" s="78"/>
      <c r="DK311" s="78"/>
      <c r="DL311" s="78"/>
      <c r="DM311" s="78"/>
      <c r="DN311" s="78"/>
      <c r="DO311" s="78"/>
      <c r="DP311" s="78"/>
      <c r="DQ311" s="78"/>
      <c r="DR311" s="78"/>
      <c r="DS311" s="78"/>
      <c r="DT311" s="78"/>
      <c r="DU311" s="78"/>
      <c r="DV311" s="78"/>
      <c r="DW311" s="78"/>
      <c r="DX311" s="78"/>
      <c r="DY311" s="78"/>
      <c r="DZ311" s="78"/>
      <c r="EA311" s="78"/>
      <c r="EB311" s="78"/>
      <c r="EC311" s="78"/>
      <c r="ED311" s="78"/>
      <c r="EE311" s="78"/>
      <c r="EF311" s="78"/>
      <c r="EG311" s="78"/>
      <c r="EH311" s="78"/>
      <c r="EI311" s="78"/>
      <c r="EJ311" s="78"/>
      <c r="EK311" s="78"/>
      <c r="EL311" s="78"/>
      <c r="EM311" s="78"/>
      <c r="EN311" s="78"/>
      <c r="EO311" s="78"/>
      <c r="EP311" s="78"/>
      <c r="EQ311" s="78"/>
      <c r="ER311" s="78"/>
      <c r="ES311" s="78"/>
      <c r="ET311" s="78"/>
      <c r="EU311" s="78"/>
      <c r="EV311" s="78"/>
      <c r="EW311" s="78"/>
      <c r="EX311" s="78"/>
      <c r="EY311" s="78"/>
      <c r="EZ311" s="78"/>
      <c r="FA311" s="78"/>
      <c r="FB311" s="78"/>
      <c r="FC311" s="78"/>
      <c r="FD311" s="78"/>
      <c r="FE311" s="78"/>
      <c r="FF311" s="78"/>
      <c r="FG311" s="78"/>
      <c r="FH311" s="78"/>
      <c r="FI311" s="78"/>
      <c r="FJ311" s="78"/>
      <c r="FK311" s="78"/>
      <c r="FL311" s="78"/>
      <c r="FM311" s="78"/>
      <c r="FN311" s="78"/>
      <c r="FO311" s="78"/>
      <c r="FP311" s="78"/>
      <c r="FQ311" s="78"/>
      <c r="FR311" s="78"/>
      <c r="FS311" s="78"/>
      <c r="FT311" s="78"/>
      <c r="FU311" s="78"/>
      <c r="FV311" s="78"/>
      <c r="FW311" s="78"/>
      <c r="FX311" s="78">
        <v>2.3178022354841232E-2</v>
      </c>
      <c r="FY311" s="78">
        <v>23.149999618530273</v>
      </c>
      <c r="FZ311" s="78">
        <v>0</v>
      </c>
    </row>
    <row r="312" spans="1:182" x14ac:dyDescent="0.2">
      <c r="A312" t="s">
        <v>186</v>
      </c>
      <c r="B312" t="s">
        <v>245</v>
      </c>
      <c r="C312" t="s">
        <v>194</v>
      </c>
      <c r="D312" t="s">
        <v>202</v>
      </c>
      <c r="E312" t="s">
        <v>206</v>
      </c>
      <c r="F312" t="s">
        <v>1</v>
      </c>
      <c r="G312" t="s">
        <v>1</v>
      </c>
      <c r="H312" s="78">
        <v>5512</v>
      </c>
      <c r="I312" s="78">
        <v>0.86203867197036743</v>
      </c>
      <c r="J312" s="78">
        <v>0.85348963737487793</v>
      </c>
      <c r="K312" s="78">
        <v>0.82213306427001953</v>
      </c>
      <c r="L312" s="78">
        <v>0.7513001561164856</v>
      </c>
      <c r="M312" s="78">
        <v>0.70851993560791016</v>
      </c>
      <c r="N312" s="78">
        <v>0.66690361499786377</v>
      </c>
      <c r="O312" s="78">
        <v>0.68242615461349487</v>
      </c>
      <c r="P312" s="78">
        <v>0.73861074447631836</v>
      </c>
      <c r="Q312" s="78">
        <v>0.79108744859695435</v>
      </c>
      <c r="R312" s="78">
        <v>0.83804428577423096</v>
      </c>
      <c r="S312" s="78">
        <v>0.86938267946243286</v>
      </c>
      <c r="T312" s="78">
        <v>0.91271042823791504</v>
      </c>
      <c r="U312" s="78">
        <v>0.9902421236038208</v>
      </c>
      <c r="V312" s="78">
        <v>1.0481685400009155</v>
      </c>
      <c r="W312" s="78">
        <v>1.0549613237380981</v>
      </c>
      <c r="X312" s="78">
        <v>1.0648562908172607</v>
      </c>
      <c r="Y312" s="78">
        <v>1.1245378255844116</v>
      </c>
      <c r="Z312" s="78">
        <v>1.2309362888336182</v>
      </c>
      <c r="AA312" s="78">
        <v>1.2581380605697632</v>
      </c>
      <c r="AB312" s="78">
        <v>1.1937987804412842</v>
      </c>
      <c r="AC312" s="78">
        <v>1.1772512197494507</v>
      </c>
      <c r="AD312" s="78">
        <v>1.1170616149902344</v>
      </c>
      <c r="AE312" s="78">
        <v>0.99007982015609741</v>
      </c>
      <c r="AF312" s="78">
        <v>0.86650902032852173</v>
      </c>
      <c r="AG312" s="78">
        <v>-0.16228397190570831</v>
      </c>
      <c r="AH312" s="78">
        <v>-0.13230213522911072</v>
      </c>
      <c r="AI312" s="78">
        <v>-6.7824847996234894E-2</v>
      </c>
      <c r="AJ312" s="78">
        <v>-6.2599271535873413E-2</v>
      </c>
      <c r="AK312" s="78">
        <v>-2.9139213263988495E-2</v>
      </c>
      <c r="AL312" s="78">
        <v>-1.2606704607605934E-2</v>
      </c>
      <c r="AM312" s="78">
        <v>-1.1460487730801105E-2</v>
      </c>
      <c r="AN312" s="78">
        <v>-2.7053441852331161E-2</v>
      </c>
      <c r="AO312" s="78">
        <v>-5.4716352373361588E-2</v>
      </c>
      <c r="AP312" s="78">
        <v>-6.5103545784950256E-2</v>
      </c>
      <c r="AQ312" s="78">
        <v>-6.5021313726902008E-2</v>
      </c>
      <c r="AR312" s="78">
        <v>-8.519425243139267E-2</v>
      </c>
      <c r="AS312" s="78">
        <v>-5.2103210240602493E-2</v>
      </c>
      <c r="AT312" s="78">
        <v>1.5635471791028976E-2</v>
      </c>
      <c r="AU312" s="78">
        <v>5.190909281373024E-2</v>
      </c>
      <c r="AV312" s="78">
        <v>0.10155379772186279</v>
      </c>
      <c r="AW312" s="78">
        <v>0.11917910724878311</v>
      </c>
      <c r="AX312" s="78">
        <v>0.14355416595935822</v>
      </c>
      <c r="AY312" s="78">
        <v>0.14210394024848938</v>
      </c>
      <c r="AZ312" s="78">
        <v>8.7982557713985443E-2</v>
      </c>
      <c r="BA312" s="78">
        <v>3.2843247056007385E-2</v>
      </c>
      <c r="BB312" s="78">
        <v>4.8954118974506855E-3</v>
      </c>
      <c r="BC312" s="78">
        <v>-9.7112357616424561E-3</v>
      </c>
      <c r="BD312" s="78">
        <v>-3.6440916359424591E-2</v>
      </c>
      <c r="BE312" s="78">
        <v>-0.1248808279633522</v>
      </c>
      <c r="BF312" s="78">
        <v>-0.10039249807596207</v>
      </c>
      <c r="BG312" s="78">
        <v>-3.9689734578132629E-2</v>
      </c>
      <c r="BH312" s="78">
        <v>-3.577384352684021E-2</v>
      </c>
      <c r="BI312" s="78">
        <v>-6.1213839799165726E-3</v>
      </c>
      <c r="BJ312" s="78">
        <v>7.0907622575759888E-3</v>
      </c>
      <c r="BK312" s="78">
        <v>9.2153903096914291E-3</v>
      </c>
      <c r="BL312" s="78">
        <v>-9.6217505633831024E-3</v>
      </c>
      <c r="BM312" s="78">
        <v>-3.4498535096645355E-2</v>
      </c>
      <c r="BN312" s="78">
        <v>-4.5044839382171631E-2</v>
      </c>
      <c r="BO312" s="78">
        <v>-4.5455500483512878E-2</v>
      </c>
      <c r="BP312" s="78">
        <v>-6.4846687018871307E-2</v>
      </c>
      <c r="BQ312" s="78">
        <v>-3.139224648475647E-2</v>
      </c>
      <c r="BR312" s="78">
        <v>3.8162313401699066E-2</v>
      </c>
      <c r="BS312" s="78">
        <v>7.611352950334549E-2</v>
      </c>
      <c r="BT312" s="78">
        <v>0.12684114277362823</v>
      </c>
      <c r="BU312" s="78">
        <v>0.14416041970252991</v>
      </c>
      <c r="BV312" s="78">
        <v>0.17063368856906891</v>
      </c>
      <c r="BW312" s="78">
        <v>0.17070470750331879</v>
      </c>
      <c r="BX312" s="78">
        <v>0.11713947355747223</v>
      </c>
      <c r="BY312" s="78">
        <v>6.0939464718103409E-2</v>
      </c>
      <c r="BZ312" s="78">
        <v>3.3404543995857239E-2</v>
      </c>
      <c r="CA312" s="78">
        <v>2.1151885390281677E-2</v>
      </c>
      <c r="CB312" s="78">
        <v>-2.9619447886943817E-3</v>
      </c>
      <c r="CC312" s="78">
        <v>-9.8975516855716705E-2</v>
      </c>
      <c r="CD312" s="78">
        <v>-7.8291989862918854E-2</v>
      </c>
      <c r="CE312" s="78">
        <v>-2.0203441381454468E-2</v>
      </c>
      <c r="CF312" s="78">
        <v>-1.7194634303450584E-2</v>
      </c>
      <c r="CG312" s="78">
        <v>9.8206950351595879E-3</v>
      </c>
      <c r="CH312" s="78">
        <v>2.0733168348670006E-2</v>
      </c>
      <c r="CI312" s="78">
        <v>2.3535439744591713E-2</v>
      </c>
      <c r="CJ312" s="78">
        <v>2.4513844400644302E-3</v>
      </c>
      <c r="CK312" s="78">
        <v>-2.0495738834142685E-2</v>
      </c>
      <c r="CL312" s="78">
        <v>-3.1152237206697464E-2</v>
      </c>
      <c r="CM312" s="78">
        <v>-3.1904276460409164E-2</v>
      </c>
      <c r="CN312" s="78">
        <v>-5.0754021853208542E-2</v>
      </c>
      <c r="CO312" s="78">
        <v>-1.704789511859417E-2</v>
      </c>
      <c r="CP312" s="78">
        <v>5.3764335811138153E-2</v>
      </c>
      <c r="CQ312" s="78">
        <v>9.2877455055713654E-2</v>
      </c>
      <c r="CR312" s="78">
        <v>0.14435507357120514</v>
      </c>
      <c r="CS312" s="78">
        <v>0.16146241128444672</v>
      </c>
      <c r="CT312" s="78">
        <v>0.18938890099525452</v>
      </c>
      <c r="CU312" s="78">
        <v>0.19051352143287659</v>
      </c>
      <c r="CV312" s="78">
        <v>0.1373334676027298</v>
      </c>
      <c r="CW312" s="78">
        <v>8.0398820340633392E-2</v>
      </c>
      <c r="CX312" s="78">
        <v>5.3149878978729248E-2</v>
      </c>
      <c r="CY312" s="78">
        <v>4.2527586221694946E-2</v>
      </c>
      <c r="CZ312" s="78">
        <v>2.0225489512085915E-2</v>
      </c>
      <c r="DA312" s="78">
        <v>-7.307019829750061E-2</v>
      </c>
      <c r="DB312" s="78">
        <v>-5.6191477924585342E-2</v>
      </c>
      <c r="DC312" s="78">
        <v>-7.1714719524607062E-4</v>
      </c>
      <c r="DD312" s="78">
        <v>1.3845739886164665E-3</v>
      </c>
      <c r="DE312" s="78">
        <v>2.5762772187590599E-2</v>
      </c>
      <c r="DF312" s="78">
        <v>3.4375574439764023E-2</v>
      </c>
      <c r="DG312" s="78">
        <v>3.7855491042137146E-2</v>
      </c>
      <c r="DH312" s="78">
        <v>1.4524520374834538E-2</v>
      </c>
      <c r="DI312" s="78">
        <v>-6.4929448999464512E-3</v>
      </c>
      <c r="DJ312" s="78">
        <v>-1.7259638756513596E-2</v>
      </c>
      <c r="DK312" s="78">
        <v>-1.8353056162595749E-2</v>
      </c>
      <c r="DL312" s="78">
        <v>-3.6661356687545776E-2</v>
      </c>
      <c r="DM312" s="78">
        <v>-2.7035451494157314E-3</v>
      </c>
      <c r="DN312" s="78">
        <v>6.936635822057724E-2</v>
      </c>
      <c r="DO312" s="78">
        <v>0.10964138060808182</v>
      </c>
      <c r="DP312" s="78">
        <v>0.16186901926994324</v>
      </c>
      <c r="DQ312" s="78">
        <v>0.17876440286636353</v>
      </c>
      <c r="DR312" s="78">
        <v>0.20814408361911774</v>
      </c>
      <c r="DS312" s="78">
        <v>0.21032232046127319</v>
      </c>
      <c r="DT312" s="78">
        <v>0.15752746164798737</v>
      </c>
      <c r="DU312" s="78">
        <v>9.9858179688453674E-2</v>
      </c>
      <c r="DV312" s="78">
        <v>7.2895213961601257E-2</v>
      </c>
      <c r="DW312" s="78">
        <v>6.3903287053108215E-2</v>
      </c>
      <c r="DX312" s="78">
        <v>4.3412920087575912E-2</v>
      </c>
      <c r="DY312" s="78">
        <v>-3.5667050629854202E-2</v>
      </c>
      <c r="DZ312" s="78">
        <v>-2.4281859397888184E-2</v>
      </c>
      <c r="EA312" s="78">
        <v>2.7417965233325958E-2</v>
      </c>
      <c r="EB312" s="78">
        <v>2.8210001066327095E-2</v>
      </c>
      <c r="EC312" s="78">
        <v>4.8780597746372223E-2</v>
      </c>
      <c r="ED312" s="78">
        <v>5.4073043167591095E-2</v>
      </c>
      <c r="EE312" s="78">
        <v>5.8531370013952255E-2</v>
      </c>
      <c r="EF312" s="78">
        <v>3.1956210732460022E-2</v>
      </c>
      <c r="EG312" s="78">
        <v>1.3724868185818195E-2</v>
      </c>
      <c r="EH312" s="78">
        <v>2.7990678790956736E-3</v>
      </c>
      <c r="EI312" s="78">
        <v>1.2127602240070701E-3</v>
      </c>
      <c r="EJ312" s="78">
        <v>-1.6313789412379265E-2</v>
      </c>
      <c r="EK312" s="78">
        <v>1.8007418140769005E-2</v>
      </c>
      <c r="EL312" s="78">
        <v>9.1893196105957031E-2</v>
      </c>
      <c r="EM312" s="78">
        <v>0.13384582102298737</v>
      </c>
      <c r="EN312" s="78">
        <v>0.18715633451938629</v>
      </c>
      <c r="EO312" s="78">
        <v>0.20374572277069092</v>
      </c>
      <c r="EP312" s="78">
        <v>0.23522363603115082</v>
      </c>
      <c r="EQ312" s="78">
        <v>0.23892307281494141</v>
      </c>
      <c r="ER312" s="78">
        <v>0.18668438494205475</v>
      </c>
      <c r="ES312" s="78">
        <v>0.12795440852642059</v>
      </c>
      <c r="ET312" s="78">
        <v>0.10140435397624969</v>
      </c>
      <c r="EU312" s="78">
        <v>9.4766408205032349E-2</v>
      </c>
      <c r="EV312" s="78">
        <v>7.6891899108886719E-2</v>
      </c>
      <c r="EW312" s="78">
        <v>60.373966217041016</v>
      </c>
      <c r="EX312" s="78">
        <v>59.159786224365234</v>
      </c>
      <c r="EY312" s="78">
        <v>58.218147277832031</v>
      </c>
      <c r="EZ312" s="78">
        <v>57.413021087646484</v>
      </c>
      <c r="FA312" s="78">
        <v>56.732536315917969</v>
      </c>
      <c r="FB312" s="78">
        <v>56.134365081787109</v>
      </c>
      <c r="FC312" s="78">
        <v>55.645988464355469</v>
      </c>
      <c r="FD312" s="78">
        <v>57.977729797363281</v>
      </c>
      <c r="FE312" s="78">
        <v>61.512882232666016</v>
      </c>
      <c r="FF312" s="78">
        <v>65.020462036132813</v>
      </c>
      <c r="FG312" s="78">
        <v>68.237937927246094</v>
      </c>
      <c r="FH312" s="78">
        <v>71.242835998535156</v>
      </c>
      <c r="FI312" s="78">
        <v>74.356056213378906</v>
      </c>
      <c r="FJ312" s="78">
        <v>76.674049377441406</v>
      </c>
      <c r="FK312" s="78">
        <v>78.519386291503906</v>
      </c>
      <c r="FL312" s="78">
        <v>79.125442504882813</v>
      </c>
      <c r="FM312" s="78">
        <v>79.031463623046875</v>
      </c>
      <c r="FN312" s="78">
        <v>77.3433837890625</v>
      </c>
      <c r="FO312" s="78">
        <v>74.968154907226563</v>
      </c>
      <c r="FP312" s="78">
        <v>71.50128173828125</v>
      </c>
      <c r="FQ312" s="78">
        <v>67.272796630859375</v>
      </c>
      <c r="FR312" s="78">
        <v>64.754661560058594</v>
      </c>
      <c r="FS312" s="78">
        <v>63.067295074462891</v>
      </c>
      <c r="FT312" s="78">
        <v>61.647144317626953</v>
      </c>
      <c r="FU312" s="78">
        <v>1.5616086311638355E-2</v>
      </c>
      <c r="FV312" s="78">
        <v>3.0235245823860168E-2</v>
      </c>
      <c r="FW312" s="78">
        <v>1.6055559739470482E-2</v>
      </c>
      <c r="FX312" s="78">
        <v>2.8064273297786713E-2</v>
      </c>
      <c r="FY312" s="78">
        <v>367.79998779296875</v>
      </c>
      <c r="FZ312" s="78">
        <v>1</v>
      </c>
    </row>
    <row r="313" spans="1:182" x14ac:dyDescent="0.2">
      <c r="A313" t="s">
        <v>186</v>
      </c>
      <c r="B313" t="s">
        <v>245</v>
      </c>
      <c r="C313" t="s">
        <v>194</v>
      </c>
      <c r="D313" t="s">
        <v>202</v>
      </c>
      <c r="E313" t="s">
        <v>206</v>
      </c>
      <c r="F313" t="s">
        <v>178</v>
      </c>
      <c r="G313" t="s">
        <v>1</v>
      </c>
      <c r="H313" s="78">
        <v>4024</v>
      </c>
      <c r="I313" s="78">
        <v>0.85209184885025024</v>
      </c>
      <c r="J313" s="78">
        <v>0.85771358013153076</v>
      </c>
      <c r="K313" s="78">
        <v>0.81709200143814087</v>
      </c>
      <c r="L313" s="78">
        <v>0.74424022436141968</v>
      </c>
      <c r="M313" s="78">
        <v>0.6944848895072937</v>
      </c>
      <c r="N313" s="78">
        <v>0.65731781721115112</v>
      </c>
      <c r="O313" s="78">
        <v>0.68200260400772095</v>
      </c>
      <c r="P313" s="78">
        <v>0.73478758335113525</v>
      </c>
      <c r="Q313" s="78">
        <v>0.79333049058914185</v>
      </c>
      <c r="R313" s="78">
        <v>0.82571035623550415</v>
      </c>
      <c r="S313" s="78">
        <v>0.86916148662567139</v>
      </c>
      <c r="T313" s="78">
        <v>0.91907143592834473</v>
      </c>
      <c r="U313" s="78">
        <v>0.99800074100494385</v>
      </c>
      <c r="V313" s="78">
        <v>1.0551536083221436</v>
      </c>
      <c r="W313" s="78">
        <v>1.0556914806365967</v>
      </c>
      <c r="X313" s="78">
        <v>1.0619868040084839</v>
      </c>
      <c r="Y313" s="78">
        <v>1.1144174337387085</v>
      </c>
      <c r="Z313" s="78">
        <v>1.2182574272155762</v>
      </c>
      <c r="AA313" s="78">
        <v>1.2542109489440918</v>
      </c>
      <c r="AB313" s="78">
        <v>1.2013356685638428</v>
      </c>
      <c r="AC313" s="78">
        <v>1.1843111515045166</v>
      </c>
      <c r="AD313" s="78">
        <v>1.1256890296936035</v>
      </c>
      <c r="AE313" s="78">
        <v>0.98505055904388428</v>
      </c>
      <c r="AF313" s="78">
        <v>0.85810118913650513</v>
      </c>
      <c r="AG313" s="78">
        <v>-0.18409775197505951</v>
      </c>
      <c r="AH313" s="78">
        <v>-0.15091203153133392</v>
      </c>
      <c r="AI313" s="78">
        <v>-8.4233425557613373E-2</v>
      </c>
      <c r="AJ313" s="78">
        <v>-7.8244030475616455E-2</v>
      </c>
      <c r="AK313" s="78">
        <v>-4.2563363909721375E-2</v>
      </c>
      <c r="AL313" s="78">
        <v>-2.4094397202134132E-2</v>
      </c>
      <c r="AM313" s="78">
        <v>-2.3518798872828484E-2</v>
      </c>
      <c r="AN313" s="78">
        <v>-3.721972182393074E-2</v>
      </c>
      <c r="AO313" s="78">
        <v>-6.6507510840892792E-2</v>
      </c>
      <c r="AP313" s="78">
        <v>-7.6801910996437073E-2</v>
      </c>
      <c r="AQ313" s="78">
        <v>-7.6432235538959503E-2</v>
      </c>
      <c r="AR313" s="78">
        <v>-9.7061090171337128E-2</v>
      </c>
      <c r="AS313" s="78">
        <v>-6.4181976020336151E-2</v>
      </c>
      <c r="AT313" s="78">
        <v>2.4976676795631647E-3</v>
      </c>
      <c r="AU313" s="78">
        <v>3.7792898714542389E-2</v>
      </c>
      <c r="AV313" s="78">
        <v>8.6806058883666992E-2</v>
      </c>
      <c r="AW313" s="78">
        <v>0.10460983216762543</v>
      </c>
      <c r="AX313" s="78">
        <v>0.12776120007038116</v>
      </c>
      <c r="AY313" s="78">
        <v>0.12542377412319183</v>
      </c>
      <c r="AZ313" s="78">
        <v>7.0978052914142609E-2</v>
      </c>
      <c r="BA313" s="78">
        <v>1.6457343474030495E-2</v>
      </c>
      <c r="BB313" s="78">
        <v>-1.1731302365660667E-2</v>
      </c>
      <c r="BC313" s="78">
        <v>-2.7710810303688049E-2</v>
      </c>
      <c r="BD313" s="78">
        <v>-5.5966071784496307E-2</v>
      </c>
      <c r="BE313" s="78">
        <v>-0.13380683958530426</v>
      </c>
      <c r="BF313" s="78">
        <v>-0.10800751298666</v>
      </c>
      <c r="BG313" s="78">
        <v>-4.6403996646404266E-2</v>
      </c>
      <c r="BH313" s="78">
        <v>-4.2175550013780594E-2</v>
      </c>
      <c r="BI313" s="78">
        <v>-1.1614437215030193E-2</v>
      </c>
      <c r="BJ313" s="78">
        <v>2.3900913074612617E-3</v>
      </c>
      <c r="BK313" s="78">
        <v>4.2812270112335682E-3</v>
      </c>
      <c r="BL313" s="78">
        <v>-1.3781709596514702E-2</v>
      </c>
      <c r="BM313" s="78">
        <v>-3.9323385804891586E-2</v>
      </c>
      <c r="BN313" s="78">
        <v>-4.983171820640564E-2</v>
      </c>
      <c r="BO313" s="78">
        <v>-5.0124756991863251E-2</v>
      </c>
      <c r="BP313" s="78">
        <v>-6.9702506065368652E-2</v>
      </c>
      <c r="BQ313" s="78">
        <v>-3.6334782838821411E-2</v>
      </c>
      <c r="BR313" s="78">
        <v>3.2786428928375244E-2</v>
      </c>
      <c r="BS313" s="78">
        <v>7.0337302982807159E-2</v>
      </c>
      <c r="BT313" s="78">
        <v>0.120806485414505</v>
      </c>
      <c r="BU313" s="78">
        <v>0.13819879293441772</v>
      </c>
      <c r="BV313" s="78">
        <v>0.16417135298252106</v>
      </c>
      <c r="BW313" s="78">
        <v>0.16387932002544403</v>
      </c>
      <c r="BX313" s="78">
        <v>0.11018136888742447</v>
      </c>
      <c r="BY313" s="78">
        <v>5.4234489798545837E-2</v>
      </c>
      <c r="BZ313" s="78">
        <v>2.6601025834679604E-2</v>
      </c>
      <c r="CA313" s="78">
        <v>1.3786604627966881E-2</v>
      </c>
      <c r="CB313" s="78">
        <v>-1.0951479896903038E-2</v>
      </c>
      <c r="CC313" s="78">
        <v>-9.8975516855716705E-2</v>
      </c>
      <c r="CD313" s="78">
        <v>-7.8291989862918854E-2</v>
      </c>
      <c r="CE313" s="78">
        <v>-2.0203441381454468E-2</v>
      </c>
      <c r="CF313" s="78">
        <v>-1.7194632440805435E-2</v>
      </c>
      <c r="CG313" s="78">
        <v>9.8206950351595879E-3</v>
      </c>
      <c r="CH313" s="78">
        <v>2.0733168348670006E-2</v>
      </c>
      <c r="CI313" s="78">
        <v>2.3535439744591713E-2</v>
      </c>
      <c r="CJ313" s="78">
        <v>2.4513844400644302E-3</v>
      </c>
      <c r="CK313" s="78">
        <v>-2.0495740696787834E-2</v>
      </c>
      <c r="CL313" s="78">
        <v>-3.1152237206697464E-2</v>
      </c>
      <c r="CM313" s="78">
        <v>-3.1904276460409164E-2</v>
      </c>
      <c r="CN313" s="78">
        <v>-5.0754021853208542E-2</v>
      </c>
      <c r="CO313" s="78">
        <v>-1.704789511859417E-2</v>
      </c>
      <c r="CP313" s="78">
        <v>5.3764335811138153E-2</v>
      </c>
      <c r="CQ313" s="78">
        <v>9.2877455055713654E-2</v>
      </c>
      <c r="CR313" s="78">
        <v>0.14435507357120514</v>
      </c>
      <c r="CS313" s="78">
        <v>0.16146241128444672</v>
      </c>
      <c r="CT313" s="78">
        <v>0.18938890099525452</v>
      </c>
      <c r="CU313" s="78">
        <v>0.19051352143287659</v>
      </c>
      <c r="CV313" s="78">
        <v>0.1373334676027298</v>
      </c>
      <c r="CW313" s="78">
        <v>8.0398827791213989E-2</v>
      </c>
      <c r="CX313" s="78">
        <v>5.3149878978729248E-2</v>
      </c>
      <c r="CY313" s="78">
        <v>4.2527586221694946E-2</v>
      </c>
      <c r="CZ313" s="78">
        <v>2.0225491374731064E-2</v>
      </c>
      <c r="DA313" s="78">
        <v>-6.4144179224967957E-2</v>
      </c>
      <c r="DB313" s="78">
        <v>-4.8576463013887405E-2</v>
      </c>
      <c r="DC313" s="78">
        <v>5.9971134178340435E-3</v>
      </c>
      <c r="DD313" s="78">
        <v>7.7862869948148727E-3</v>
      </c>
      <c r="DE313" s="78">
        <v>3.1255826354026794E-2</v>
      </c>
      <c r="DF313" s="78">
        <v>3.9076242595911026E-2</v>
      </c>
      <c r="DG313" s="78">
        <v>4.2789652943611145E-2</v>
      </c>
      <c r="DH313" s="78">
        <v>1.8684478476643562E-2</v>
      </c>
      <c r="DI313" s="78">
        <v>-1.6680979169905186E-3</v>
      </c>
      <c r="DJ313" s="78">
        <v>-1.2472758069634438E-2</v>
      </c>
      <c r="DK313" s="78">
        <v>-1.3683801516890526E-2</v>
      </c>
      <c r="DL313" s="78">
        <v>-3.180554136633873E-2</v>
      </c>
      <c r="DM313" s="78">
        <v>2.2389902733266354E-3</v>
      </c>
      <c r="DN313" s="78">
        <v>7.4742235243320465E-2</v>
      </c>
      <c r="DO313" s="78">
        <v>0.11541761457920074</v>
      </c>
      <c r="DP313" s="78">
        <v>0.16790366172790527</v>
      </c>
      <c r="DQ313" s="78">
        <v>0.18472602963447571</v>
      </c>
      <c r="DR313" s="78">
        <v>0.21460644900798798</v>
      </c>
      <c r="DS313" s="78">
        <v>0.21714770793914795</v>
      </c>
      <c r="DT313" s="78">
        <v>0.16448555886745453</v>
      </c>
      <c r="DU313" s="78">
        <v>0.10656316578388214</v>
      </c>
      <c r="DV313" s="78">
        <v>7.9698733985424042E-2</v>
      </c>
      <c r="DW313" s="78">
        <v>7.1268573403358459E-2</v>
      </c>
      <c r="DX313" s="78">
        <v>5.1402457058429718E-2</v>
      </c>
      <c r="DY313" s="78">
        <v>-1.3853279873728752E-2</v>
      </c>
      <c r="DZ313" s="78">
        <v>-5.6719551794230938E-3</v>
      </c>
      <c r="EA313" s="78">
        <v>4.3826553970575333E-2</v>
      </c>
      <c r="EB313" s="78">
        <v>4.3854769319295883E-2</v>
      </c>
      <c r="EC313" s="78">
        <v>6.2204759567975998E-2</v>
      </c>
      <c r="ED313" s="78">
        <v>6.5560728311538696E-2</v>
      </c>
      <c r="EE313" s="78">
        <v>7.0589683949947357E-2</v>
      </c>
      <c r="EF313" s="78">
        <v>4.2122490704059601E-2</v>
      </c>
      <c r="EG313" s="78">
        <v>2.5516029447317123E-2</v>
      </c>
      <c r="EH313" s="78">
        <v>1.4497440308332443E-2</v>
      </c>
      <c r="EI313" s="78">
        <v>1.2623673304915428E-2</v>
      </c>
      <c r="EJ313" s="78">
        <v>-4.4469540007412434E-3</v>
      </c>
      <c r="EK313" s="78">
        <v>3.0086187645792961E-2</v>
      </c>
      <c r="EL313" s="78">
        <v>0.10503099113702774</v>
      </c>
      <c r="EM313" s="78">
        <v>0.14796200394630432</v>
      </c>
      <c r="EN313" s="78">
        <v>0.20190408825874329</v>
      </c>
      <c r="EO313" s="78">
        <v>0.21831497550010681</v>
      </c>
      <c r="EP313" s="78">
        <v>0.25101658701896667</v>
      </c>
      <c r="EQ313" s="78">
        <v>0.25560322403907776</v>
      </c>
      <c r="ER313" s="78">
        <v>0.20368888974189758</v>
      </c>
      <c r="ES313" s="78">
        <v>0.14434032142162323</v>
      </c>
      <c r="ET313" s="78">
        <v>0.11803105473518372</v>
      </c>
      <c r="EU313" s="78">
        <v>0.11276599019765854</v>
      </c>
      <c r="EV313" s="78">
        <v>9.6417054533958435E-2</v>
      </c>
      <c r="EW313" s="78">
        <v>60.527297973632813</v>
      </c>
      <c r="EX313" s="78">
        <v>59.339221954345703</v>
      </c>
      <c r="EY313" s="78">
        <v>58.420589447021484</v>
      </c>
      <c r="EZ313" s="78">
        <v>57.659679412841797</v>
      </c>
      <c r="FA313" s="78">
        <v>57.020790100097656</v>
      </c>
      <c r="FB313" s="78">
        <v>56.401336669921875</v>
      </c>
      <c r="FC313" s="78">
        <v>55.981876373291016</v>
      </c>
      <c r="FD313" s="78">
        <v>58.268341064453125</v>
      </c>
      <c r="FE313" s="78">
        <v>61.607349395751953</v>
      </c>
      <c r="FF313" s="78">
        <v>65.032936096191406</v>
      </c>
      <c r="FG313" s="78">
        <v>68.170036315917969</v>
      </c>
      <c r="FH313" s="78">
        <v>71.173973083496094</v>
      </c>
      <c r="FI313" s="78">
        <v>74.246673583984375</v>
      </c>
      <c r="FJ313" s="78">
        <v>76.360115051269531</v>
      </c>
      <c r="FK313" s="78">
        <v>78.125541687011719</v>
      </c>
      <c r="FL313" s="78">
        <v>78.697944641113281</v>
      </c>
      <c r="FM313" s="78">
        <v>78.454063415527344</v>
      </c>
      <c r="FN313" s="78">
        <v>76.564849853515625</v>
      </c>
      <c r="FO313" s="78">
        <v>73.935890197753906</v>
      </c>
      <c r="FP313" s="78">
        <v>70.48333740234375</v>
      </c>
      <c r="FQ313" s="78">
        <v>66.51983642578125</v>
      </c>
      <c r="FR313" s="78">
        <v>64.359825134277344</v>
      </c>
      <c r="FS313" s="78">
        <v>62.941333770751953</v>
      </c>
      <c r="FT313" s="78">
        <v>61.539772033691406</v>
      </c>
      <c r="FU313" s="78">
        <v>2.0996816456317902E-2</v>
      </c>
      <c r="FV313" s="78">
        <v>4.0653198957443237E-2</v>
      </c>
      <c r="FW313" s="78">
        <v>2.1587716415524483E-2</v>
      </c>
      <c r="FX313" s="78">
        <v>3.7734191864728928E-2</v>
      </c>
      <c r="FY313" s="78">
        <v>283.85000610351563</v>
      </c>
      <c r="FZ313" s="78">
        <v>1</v>
      </c>
    </row>
    <row r="314" spans="1:182" x14ac:dyDescent="0.2">
      <c r="A314" t="s">
        <v>186</v>
      </c>
      <c r="B314" t="s">
        <v>245</v>
      </c>
      <c r="C314" t="s">
        <v>194</v>
      </c>
      <c r="D314" t="s">
        <v>202</v>
      </c>
      <c r="E314" t="s">
        <v>206</v>
      </c>
      <c r="F314" t="s">
        <v>179</v>
      </c>
      <c r="G314" t="s">
        <v>1</v>
      </c>
      <c r="H314" s="78">
        <v>97</v>
      </c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78"/>
      <c r="CB314" s="78"/>
      <c r="CC314" s="78"/>
      <c r="CD314" s="78"/>
      <c r="CE314" s="78"/>
      <c r="CF314" s="78"/>
      <c r="CG314" s="78"/>
      <c r="CH314" s="78"/>
      <c r="CI314" s="78"/>
      <c r="CJ314" s="78"/>
      <c r="CK314" s="78"/>
      <c r="CL314" s="78"/>
      <c r="CM314" s="78"/>
      <c r="CN314" s="78"/>
      <c r="CO314" s="78"/>
      <c r="CP314" s="78"/>
      <c r="CQ314" s="78"/>
      <c r="CR314" s="78"/>
      <c r="CS314" s="78"/>
      <c r="CT314" s="78"/>
      <c r="CU314" s="78"/>
      <c r="CV314" s="78"/>
      <c r="CW314" s="78"/>
      <c r="CX314" s="78"/>
      <c r="CY314" s="78"/>
      <c r="CZ314" s="78"/>
      <c r="DA314" s="78"/>
      <c r="DB314" s="78"/>
      <c r="DC314" s="78"/>
      <c r="DD314" s="78"/>
      <c r="DE314" s="78"/>
      <c r="DF314" s="78"/>
      <c r="DG314" s="78"/>
      <c r="DH314" s="78"/>
      <c r="DI314" s="78"/>
      <c r="DJ314" s="78"/>
      <c r="DK314" s="78"/>
      <c r="DL314" s="78"/>
      <c r="DM314" s="78"/>
      <c r="DN314" s="78"/>
      <c r="DO314" s="78"/>
      <c r="DP314" s="78"/>
      <c r="DQ314" s="78"/>
      <c r="DR314" s="78"/>
      <c r="DS314" s="78"/>
      <c r="DT314" s="78"/>
      <c r="DU314" s="78"/>
      <c r="DV314" s="78"/>
      <c r="DW314" s="78"/>
      <c r="DX314" s="78"/>
      <c r="DY314" s="78"/>
      <c r="DZ314" s="78"/>
      <c r="EA314" s="78"/>
      <c r="EB314" s="78"/>
      <c r="EC314" s="78"/>
      <c r="ED314" s="78"/>
      <c r="EE314" s="78"/>
      <c r="EF314" s="78"/>
      <c r="EG314" s="78"/>
      <c r="EH314" s="78"/>
      <c r="EI314" s="78"/>
      <c r="EJ314" s="78"/>
      <c r="EK314" s="78"/>
      <c r="EL314" s="78"/>
      <c r="EM314" s="78"/>
      <c r="EN314" s="78"/>
      <c r="EO314" s="78"/>
      <c r="EP314" s="78"/>
      <c r="EQ314" s="78"/>
      <c r="ER314" s="78"/>
      <c r="ES314" s="78"/>
      <c r="ET314" s="78"/>
      <c r="EU314" s="78"/>
      <c r="EV314" s="78"/>
      <c r="EW314" s="78"/>
      <c r="EX314" s="78"/>
      <c r="EY314" s="78"/>
      <c r="EZ314" s="78"/>
      <c r="FA314" s="78"/>
      <c r="FB314" s="78"/>
      <c r="FC314" s="78"/>
      <c r="FD314" s="78"/>
      <c r="FE314" s="78"/>
      <c r="FF314" s="78"/>
      <c r="FG314" s="78"/>
      <c r="FH314" s="78"/>
      <c r="FI314" s="78"/>
      <c r="FJ314" s="78"/>
      <c r="FK314" s="78"/>
      <c r="FL314" s="78"/>
      <c r="FM314" s="78"/>
      <c r="FN314" s="78"/>
      <c r="FO314" s="78"/>
      <c r="FP314" s="78"/>
      <c r="FQ314" s="78"/>
      <c r="FR314" s="78"/>
      <c r="FS314" s="78"/>
      <c r="FT314" s="78"/>
      <c r="FU314" s="78"/>
      <c r="FV314" s="78"/>
      <c r="FW314" s="78"/>
      <c r="FX314" s="78">
        <v>3.6026891320943832E-2</v>
      </c>
      <c r="FY314" s="78">
        <v>8</v>
      </c>
      <c r="FZ314" s="78">
        <v>0</v>
      </c>
    </row>
    <row r="315" spans="1:182" x14ac:dyDescent="0.2">
      <c r="A315" t="s">
        <v>186</v>
      </c>
      <c r="B315" t="s">
        <v>245</v>
      </c>
      <c r="C315" t="s">
        <v>194</v>
      </c>
      <c r="D315" t="s">
        <v>202</v>
      </c>
      <c r="E315" t="s">
        <v>206</v>
      </c>
      <c r="F315" t="s">
        <v>180</v>
      </c>
      <c r="G315" t="s">
        <v>1</v>
      </c>
      <c r="H315" s="78">
        <v>59</v>
      </c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78"/>
      <c r="CB315" s="78"/>
      <c r="CC315" s="78"/>
      <c r="CD315" s="78"/>
      <c r="CE315" s="78"/>
      <c r="CF315" s="78"/>
      <c r="CG315" s="78"/>
      <c r="CH315" s="78"/>
      <c r="CI315" s="78"/>
      <c r="CJ315" s="78"/>
      <c r="CK315" s="78"/>
      <c r="CL315" s="78"/>
      <c r="CM315" s="78"/>
      <c r="CN315" s="78"/>
      <c r="CO315" s="78"/>
      <c r="CP315" s="78"/>
      <c r="CQ315" s="78"/>
      <c r="CR315" s="78"/>
      <c r="CS315" s="78"/>
      <c r="CT315" s="78"/>
      <c r="CU315" s="78"/>
      <c r="CV315" s="78"/>
      <c r="CW315" s="78"/>
      <c r="CX315" s="78"/>
      <c r="CY315" s="78"/>
      <c r="CZ315" s="78"/>
      <c r="DA315" s="78"/>
      <c r="DB315" s="78"/>
      <c r="DC315" s="78"/>
      <c r="DD315" s="78"/>
      <c r="DE315" s="78"/>
      <c r="DF315" s="78"/>
      <c r="DG315" s="78"/>
      <c r="DH315" s="78"/>
      <c r="DI315" s="78"/>
      <c r="DJ315" s="78"/>
      <c r="DK315" s="78"/>
      <c r="DL315" s="78"/>
      <c r="DM315" s="78"/>
      <c r="DN315" s="78"/>
      <c r="DO315" s="78"/>
      <c r="DP315" s="78"/>
      <c r="DQ315" s="78"/>
      <c r="DR315" s="78"/>
      <c r="DS315" s="78"/>
      <c r="DT315" s="78"/>
      <c r="DU315" s="78"/>
      <c r="DV315" s="78"/>
      <c r="DW315" s="78"/>
      <c r="DX315" s="78"/>
      <c r="DY315" s="78"/>
      <c r="DZ315" s="78"/>
      <c r="EA315" s="78"/>
      <c r="EB315" s="78"/>
      <c r="EC315" s="78"/>
      <c r="ED315" s="78"/>
      <c r="EE315" s="78"/>
      <c r="EF315" s="78"/>
      <c r="EG315" s="78"/>
      <c r="EH315" s="78"/>
      <c r="EI315" s="78"/>
      <c r="EJ315" s="78"/>
      <c r="EK315" s="78"/>
      <c r="EL315" s="78"/>
      <c r="EM315" s="78"/>
      <c r="EN315" s="78"/>
      <c r="EO315" s="78"/>
      <c r="EP315" s="78"/>
      <c r="EQ315" s="78"/>
      <c r="ER315" s="78"/>
      <c r="ES315" s="78"/>
      <c r="ET315" s="78"/>
      <c r="EU315" s="78"/>
      <c r="EV315" s="78"/>
      <c r="EW315" s="78"/>
      <c r="EX315" s="78"/>
      <c r="EY315" s="78"/>
      <c r="EZ315" s="78"/>
      <c r="FA315" s="78"/>
      <c r="FB315" s="78"/>
      <c r="FC315" s="78"/>
      <c r="FD315" s="78"/>
      <c r="FE315" s="78"/>
      <c r="FF315" s="78"/>
      <c r="FG315" s="78"/>
      <c r="FH315" s="78"/>
      <c r="FI315" s="78"/>
      <c r="FJ315" s="78"/>
      <c r="FK315" s="78"/>
      <c r="FL315" s="78"/>
      <c r="FM315" s="78"/>
      <c r="FN315" s="78"/>
      <c r="FO315" s="78"/>
      <c r="FP315" s="78"/>
      <c r="FQ315" s="78"/>
      <c r="FR315" s="78"/>
      <c r="FS315" s="78"/>
      <c r="FT315" s="78"/>
      <c r="FU315" s="78"/>
      <c r="FV315" s="78"/>
      <c r="FW315" s="78"/>
      <c r="FX315" s="78">
        <v>3.4426867961883545E-2</v>
      </c>
      <c r="FY315" s="78">
        <v>3</v>
      </c>
      <c r="FZ315" s="78">
        <v>0</v>
      </c>
    </row>
    <row r="316" spans="1:182" x14ac:dyDescent="0.2">
      <c r="A316" t="s">
        <v>186</v>
      </c>
      <c r="B316" t="s">
        <v>245</v>
      </c>
      <c r="C316" t="s">
        <v>194</v>
      </c>
      <c r="D316" t="s">
        <v>202</v>
      </c>
      <c r="E316" t="s">
        <v>206</v>
      </c>
      <c r="F316" t="s">
        <v>181</v>
      </c>
      <c r="G316" t="s">
        <v>1</v>
      </c>
      <c r="H316" s="78">
        <v>19</v>
      </c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78"/>
      <c r="CB316" s="78"/>
      <c r="CC316" s="78"/>
      <c r="CD316" s="78"/>
      <c r="CE316" s="78"/>
      <c r="CF316" s="78"/>
      <c r="CG316" s="78"/>
      <c r="CH316" s="78"/>
      <c r="CI316" s="78"/>
      <c r="CJ316" s="78"/>
      <c r="CK316" s="78"/>
      <c r="CL316" s="78"/>
      <c r="CM316" s="78"/>
      <c r="CN316" s="78"/>
      <c r="CO316" s="78"/>
      <c r="CP316" s="78"/>
      <c r="CQ316" s="78"/>
      <c r="CR316" s="78"/>
      <c r="CS316" s="78"/>
      <c r="CT316" s="78"/>
      <c r="CU316" s="78"/>
      <c r="CV316" s="78"/>
      <c r="CW316" s="78"/>
      <c r="CX316" s="78"/>
      <c r="CY316" s="78"/>
      <c r="CZ316" s="78"/>
      <c r="DA316" s="78"/>
      <c r="DB316" s="78"/>
      <c r="DC316" s="78"/>
      <c r="DD316" s="78"/>
      <c r="DE316" s="78"/>
      <c r="DF316" s="78"/>
      <c r="DG316" s="78"/>
      <c r="DH316" s="78"/>
      <c r="DI316" s="78"/>
      <c r="DJ316" s="78"/>
      <c r="DK316" s="78"/>
      <c r="DL316" s="78"/>
      <c r="DM316" s="78"/>
      <c r="DN316" s="78"/>
      <c r="DO316" s="78"/>
      <c r="DP316" s="78"/>
      <c r="DQ316" s="78"/>
      <c r="DR316" s="78"/>
      <c r="DS316" s="78"/>
      <c r="DT316" s="78"/>
      <c r="DU316" s="78"/>
      <c r="DV316" s="78"/>
      <c r="DW316" s="78"/>
      <c r="DX316" s="78"/>
      <c r="DY316" s="78"/>
      <c r="DZ316" s="78"/>
      <c r="EA316" s="78"/>
      <c r="EB316" s="78"/>
      <c r="EC316" s="78"/>
      <c r="ED316" s="78"/>
      <c r="EE316" s="78"/>
      <c r="EF316" s="78"/>
      <c r="EG316" s="78"/>
      <c r="EH316" s="78"/>
      <c r="EI316" s="78"/>
      <c r="EJ316" s="78"/>
      <c r="EK316" s="78"/>
      <c r="EL316" s="78"/>
      <c r="EM316" s="78"/>
      <c r="EN316" s="78"/>
      <c r="EO316" s="78"/>
      <c r="EP316" s="78"/>
      <c r="EQ316" s="78"/>
      <c r="ER316" s="78"/>
      <c r="ES316" s="78"/>
      <c r="ET316" s="78"/>
      <c r="EU316" s="78"/>
      <c r="EV316" s="78"/>
      <c r="EW316" s="78"/>
      <c r="EX316" s="78"/>
      <c r="EY316" s="78"/>
      <c r="EZ316" s="78"/>
      <c r="FA316" s="78"/>
      <c r="FB316" s="78"/>
      <c r="FC316" s="78"/>
      <c r="FD316" s="78"/>
      <c r="FE316" s="78"/>
      <c r="FF316" s="78"/>
      <c r="FG316" s="78"/>
      <c r="FH316" s="78"/>
      <c r="FI316" s="78"/>
      <c r="FJ316" s="78"/>
      <c r="FK316" s="78"/>
      <c r="FL316" s="78"/>
      <c r="FM316" s="78"/>
      <c r="FN316" s="78"/>
      <c r="FO316" s="78"/>
      <c r="FP316" s="78"/>
      <c r="FQ316" s="78"/>
      <c r="FR316" s="78"/>
      <c r="FS316" s="78"/>
      <c r="FT316" s="78"/>
      <c r="FU316" s="78"/>
      <c r="FV316" s="78"/>
      <c r="FW316" s="78"/>
      <c r="FX316" s="78">
        <v>3.028927743434906E-2</v>
      </c>
      <c r="FY316" s="78">
        <v>0</v>
      </c>
      <c r="FZ316" s="78">
        <v>0</v>
      </c>
    </row>
    <row r="317" spans="1:182" x14ac:dyDescent="0.2">
      <c r="A317" t="s">
        <v>186</v>
      </c>
      <c r="B317" t="s">
        <v>245</v>
      </c>
      <c r="C317" t="s">
        <v>194</v>
      </c>
      <c r="D317" t="s">
        <v>202</v>
      </c>
      <c r="E317" t="s">
        <v>206</v>
      </c>
      <c r="F317" t="s">
        <v>182</v>
      </c>
      <c r="G317" t="s">
        <v>1</v>
      </c>
      <c r="H317" s="78">
        <v>534</v>
      </c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  <c r="BW317" s="78"/>
      <c r="BX317" s="78"/>
      <c r="BY317" s="78"/>
      <c r="BZ317" s="78"/>
      <c r="CA317" s="78"/>
      <c r="CB317" s="78"/>
      <c r="CC317" s="78"/>
      <c r="CD317" s="78"/>
      <c r="CE317" s="78"/>
      <c r="CF317" s="78"/>
      <c r="CG317" s="78"/>
      <c r="CH317" s="78"/>
      <c r="CI317" s="78"/>
      <c r="CJ317" s="78"/>
      <c r="CK317" s="78"/>
      <c r="CL317" s="78"/>
      <c r="CM317" s="78"/>
      <c r="CN317" s="78"/>
      <c r="CO317" s="78"/>
      <c r="CP317" s="78"/>
      <c r="CQ317" s="78"/>
      <c r="CR317" s="78"/>
      <c r="CS317" s="78"/>
      <c r="CT317" s="78"/>
      <c r="CU317" s="78"/>
      <c r="CV317" s="78"/>
      <c r="CW317" s="78"/>
      <c r="CX317" s="78"/>
      <c r="CY317" s="78"/>
      <c r="CZ317" s="78"/>
      <c r="DA317" s="78"/>
      <c r="DB317" s="78"/>
      <c r="DC317" s="78"/>
      <c r="DD317" s="78"/>
      <c r="DE317" s="78"/>
      <c r="DF317" s="78"/>
      <c r="DG317" s="78"/>
      <c r="DH317" s="78"/>
      <c r="DI317" s="78"/>
      <c r="DJ317" s="78"/>
      <c r="DK317" s="78"/>
      <c r="DL317" s="78"/>
      <c r="DM317" s="78"/>
      <c r="DN317" s="78"/>
      <c r="DO317" s="78"/>
      <c r="DP317" s="78"/>
      <c r="DQ317" s="78"/>
      <c r="DR317" s="78"/>
      <c r="DS317" s="78"/>
      <c r="DT317" s="78"/>
      <c r="DU317" s="78"/>
      <c r="DV317" s="78"/>
      <c r="DW317" s="78"/>
      <c r="DX317" s="78"/>
      <c r="DY317" s="78"/>
      <c r="DZ317" s="78"/>
      <c r="EA317" s="78"/>
      <c r="EB317" s="78"/>
      <c r="EC317" s="78"/>
      <c r="ED317" s="78"/>
      <c r="EE317" s="78"/>
      <c r="EF317" s="78"/>
      <c r="EG317" s="78"/>
      <c r="EH317" s="78"/>
      <c r="EI317" s="78"/>
      <c r="EJ317" s="78"/>
      <c r="EK317" s="78"/>
      <c r="EL317" s="78"/>
      <c r="EM317" s="78"/>
      <c r="EN317" s="78"/>
      <c r="EO317" s="78"/>
      <c r="EP317" s="78"/>
      <c r="EQ317" s="78"/>
      <c r="ER317" s="78"/>
      <c r="ES317" s="78"/>
      <c r="ET317" s="78"/>
      <c r="EU317" s="78"/>
      <c r="EV317" s="78"/>
      <c r="EW317" s="78"/>
      <c r="EX317" s="78"/>
      <c r="EY317" s="78"/>
      <c r="EZ317" s="78"/>
      <c r="FA317" s="78"/>
      <c r="FB317" s="78"/>
      <c r="FC317" s="78"/>
      <c r="FD317" s="78"/>
      <c r="FE317" s="78"/>
      <c r="FF317" s="78"/>
      <c r="FG317" s="78"/>
      <c r="FH317" s="78"/>
      <c r="FI317" s="78"/>
      <c r="FJ317" s="78"/>
      <c r="FK317" s="78"/>
      <c r="FL317" s="78"/>
      <c r="FM317" s="78"/>
      <c r="FN317" s="78"/>
      <c r="FO317" s="78"/>
      <c r="FP317" s="78"/>
      <c r="FQ317" s="78"/>
      <c r="FR317" s="78"/>
      <c r="FS317" s="78"/>
      <c r="FT317" s="78"/>
      <c r="FU317" s="78"/>
      <c r="FV317" s="78"/>
      <c r="FW317" s="78"/>
      <c r="FX317" s="78">
        <v>3.7290375679731369E-2</v>
      </c>
      <c r="FY317" s="78">
        <v>39.299999237060547</v>
      </c>
      <c r="FZ317" s="78">
        <v>0</v>
      </c>
    </row>
    <row r="318" spans="1:182" x14ac:dyDescent="0.2">
      <c r="A318" t="s">
        <v>186</v>
      </c>
      <c r="B318" t="s">
        <v>245</v>
      </c>
      <c r="C318" t="s">
        <v>194</v>
      </c>
      <c r="D318" t="s">
        <v>202</v>
      </c>
      <c r="E318" t="s">
        <v>206</v>
      </c>
      <c r="F318" t="s">
        <v>183</v>
      </c>
      <c r="G318" t="s">
        <v>1</v>
      </c>
      <c r="H318" s="78">
        <v>552</v>
      </c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78"/>
      <c r="CB318" s="78"/>
      <c r="CC318" s="78"/>
      <c r="CD318" s="78"/>
      <c r="CE318" s="78"/>
      <c r="CF318" s="78"/>
      <c r="CG318" s="78"/>
      <c r="CH318" s="78"/>
      <c r="CI318" s="78"/>
      <c r="CJ318" s="78"/>
      <c r="CK318" s="78"/>
      <c r="CL318" s="78"/>
      <c r="CM318" s="78"/>
      <c r="CN318" s="78"/>
      <c r="CO318" s="78"/>
      <c r="CP318" s="78"/>
      <c r="CQ318" s="78"/>
      <c r="CR318" s="78"/>
      <c r="CS318" s="78"/>
      <c r="CT318" s="78"/>
      <c r="CU318" s="78"/>
      <c r="CV318" s="78"/>
      <c r="CW318" s="78"/>
      <c r="CX318" s="78"/>
      <c r="CY318" s="78"/>
      <c r="CZ318" s="78"/>
      <c r="DA318" s="78"/>
      <c r="DB318" s="78"/>
      <c r="DC318" s="78"/>
      <c r="DD318" s="78"/>
      <c r="DE318" s="78"/>
      <c r="DF318" s="78"/>
      <c r="DG318" s="78"/>
      <c r="DH318" s="78"/>
      <c r="DI318" s="78"/>
      <c r="DJ318" s="78"/>
      <c r="DK318" s="78"/>
      <c r="DL318" s="78"/>
      <c r="DM318" s="78"/>
      <c r="DN318" s="78"/>
      <c r="DO318" s="78"/>
      <c r="DP318" s="78"/>
      <c r="DQ318" s="78"/>
      <c r="DR318" s="78"/>
      <c r="DS318" s="78"/>
      <c r="DT318" s="78"/>
      <c r="DU318" s="78"/>
      <c r="DV318" s="78"/>
      <c r="DW318" s="78"/>
      <c r="DX318" s="78"/>
      <c r="DY318" s="78"/>
      <c r="DZ318" s="78"/>
      <c r="EA318" s="78"/>
      <c r="EB318" s="78"/>
      <c r="EC318" s="78"/>
      <c r="ED318" s="78"/>
      <c r="EE318" s="78"/>
      <c r="EF318" s="78"/>
      <c r="EG318" s="78"/>
      <c r="EH318" s="78"/>
      <c r="EI318" s="78"/>
      <c r="EJ318" s="78"/>
      <c r="EK318" s="78"/>
      <c r="EL318" s="78"/>
      <c r="EM318" s="78"/>
      <c r="EN318" s="78"/>
      <c r="EO318" s="78"/>
      <c r="EP318" s="78"/>
      <c r="EQ318" s="78"/>
      <c r="ER318" s="78"/>
      <c r="ES318" s="78"/>
      <c r="ET318" s="78"/>
      <c r="EU318" s="78"/>
      <c r="EV318" s="78"/>
      <c r="EW318" s="78"/>
      <c r="EX318" s="78"/>
      <c r="EY318" s="78"/>
      <c r="EZ318" s="78"/>
      <c r="FA318" s="78"/>
      <c r="FB318" s="78"/>
      <c r="FC318" s="78"/>
      <c r="FD318" s="78"/>
      <c r="FE318" s="78"/>
      <c r="FF318" s="78"/>
      <c r="FG318" s="78"/>
      <c r="FH318" s="78"/>
      <c r="FI318" s="78"/>
      <c r="FJ318" s="78"/>
      <c r="FK318" s="78"/>
      <c r="FL318" s="78"/>
      <c r="FM318" s="78"/>
      <c r="FN318" s="78"/>
      <c r="FO318" s="78"/>
      <c r="FP318" s="78"/>
      <c r="FQ318" s="78"/>
      <c r="FR318" s="78"/>
      <c r="FS318" s="78"/>
      <c r="FT318" s="78"/>
      <c r="FU318" s="78"/>
      <c r="FV318" s="78"/>
      <c r="FW318" s="78"/>
      <c r="FX318" s="78">
        <v>3.6800839006900787E-2</v>
      </c>
      <c r="FY318" s="78">
        <v>11.899999618530273</v>
      </c>
      <c r="FZ318" s="78">
        <v>0</v>
      </c>
    </row>
    <row r="319" spans="1:182" x14ac:dyDescent="0.2">
      <c r="A319" t="s">
        <v>186</v>
      </c>
      <c r="B319" t="s">
        <v>245</v>
      </c>
      <c r="C319" t="s">
        <v>194</v>
      </c>
      <c r="D319" t="s">
        <v>202</v>
      </c>
      <c r="E319" t="s">
        <v>206</v>
      </c>
      <c r="F319" t="s">
        <v>184</v>
      </c>
      <c r="G319" t="s">
        <v>1</v>
      </c>
      <c r="H319" s="78">
        <v>180</v>
      </c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78"/>
      <c r="CB319" s="78"/>
      <c r="CC319" s="78"/>
      <c r="CD319" s="78"/>
      <c r="CE319" s="78"/>
      <c r="CF319" s="78"/>
      <c r="CG319" s="78"/>
      <c r="CH319" s="78"/>
      <c r="CI319" s="78"/>
      <c r="CJ319" s="78"/>
      <c r="CK319" s="78"/>
      <c r="CL319" s="78"/>
      <c r="CM319" s="78"/>
      <c r="CN319" s="78"/>
      <c r="CO319" s="78"/>
      <c r="CP319" s="78"/>
      <c r="CQ319" s="78"/>
      <c r="CR319" s="78"/>
      <c r="CS319" s="78"/>
      <c r="CT319" s="78"/>
      <c r="CU319" s="78"/>
      <c r="CV319" s="78"/>
      <c r="CW319" s="78"/>
      <c r="CX319" s="78"/>
      <c r="CY319" s="78"/>
      <c r="CZ319" s="78"/>
      <c r="DA319" s="78"/>
      <c r="DB319" s="78"/>
      <c r="DC319" s="78"/>
      <c r="DD319" s="78"/>
      <c r="DE319" s="78"/>
      <c r="DF319" s="78"/>
      <c r="DG319" s="78"/>
      <c r="DH319" s="78"/>
      <c r="DI319" s="78"/>
      <c r="DJ319" s="78"/>
      <c r="DK319" s="78"/>
      <c r="DL319" s="78"/>
      <c r="DM319" s="78"/>
      <c r="DN319" s="78"/>
      <c r="DO319" s="78"/>
      <c r="DP319" s="78"/>
      <c r="DQ319" s="78"/>
      <c r="DR319" s="78"/>
      <c r="DS319" s="78"/>
      <c r="DT319" s="78"/>
      <c r="DU319" s="78"/>
      <c r="DV319" s="78"/>
      <c r="DW319" s="78"/>
      <c r="DX319" s="78"/>
      <c r="DY319" s="78"/>
      <c r="DZ319" s="78"/>
      <c r="EA319" s="78"/>
      <c r="EB319" s="78"/>
      <c r="EC319" s="78"/>
      <c r="ED319" s="78"/>
      <c r="EE319" s="78"/>
      <c r="EF319" s="78"/>
      <c r="EG319" s="78"/>
      <c r="EH319" s="78"/>
      <c r="EI319" s="78"/>
      <c r="EJ319" s="78"/>
      <c r="EK319" s="78"/>
      <c r="EL319" s="78"/>
      <c r="EM319" s="78"/>
      <c r="EN319" s="78"/>
      <c r="EO319" s="78"/>
      <c r="EP319" s="78"/>
      <c r="EQ319" s="78"/>
      <c r="ER319" s="78"/>
      <c r="ES319" s="78"/>
      <c r="ET319" s="78"/>
      <c r="EU319" s="78"/>
      <c r="EV319" s="78"/>
      <c r="EW319" s="78"/>
      <c r="EX319" s="78"/>
      <c r="EY319" s="78"/>
      <c r="EZ319" s="78"/>
      <c r="FA319" s="78"/>
      <c r="FB319" s="78"/>
      <c r="FC319" s="78"/>
      <c r="FD319" s="78"/>
      <c r="FE319" s="78"/>
      <c r="FF319" s="78"/>
      <c r="FG319" s="78"/>
      <c r="FH319" s="78"/>
      <c r="FI319" s="78"/>
      <c r="FJ319" s="78"/>
      <c r="FK319" s="78"/>
      <c r="FL319" s="78"/>
      <c r="FM319" s="78"/>
      <c r="FN319" s="78"/>
      <c r="FO319" s="78"/>
      <c r="FP319" s="78"/>
      <c r="FQ319" s="78"/>
      <c r="FR319" s="78"/>
      <c r="FS319" s="78"/>
      <c r="FT319" s="78"/>
      <c r="FU319" s="78"/>
      <c r="FV319" s="78"/>
      <c r="FW319" s="78"/>
      <c r="FX319" s="78">
        <v>3.7031523883342743E-2</v>
      </c>
      <c r="FY319" s="78">
        <v>13.75</v>
      </c>
      <c r="FZ319" s="78">
        <v>0</v>
      </c>
    </row>
    <row r="320" spans="1:182" x14ac:dyDescent="0.2">
      <c r="A320" t="s">
        <v>186</v>
      </c>
      <c r="B320" t="s">
        <v>245</v>
      </c>
      <c r="C320" t="s">
        <v>194</v>
      </c>
      <c r="D320" t="s">
        <v>202</v>
      </c>
      <c r="E320" t="s">
        <v>206</v>
      </c>
      <c r="F320" t="s">
        <v>185</v>
      </c>
      <c r="G320" t="s">
        <v>1</v>
      </c>
      <c r="H320" s="78">
        <v>47</v>
      </c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78"/>
      <c r="CB320" s="78"/>
      <c r="CC320" s="78"/>
      <c r="CD320" s="78"/>
      <c r="CE320" s="78"/>
      <c r="CF320" s="78"/>
      <c r="CG320" s="78"/>
      <c r="CH320" s="78"/>
      <c r="CI320" s="78"/>
      <c r="CJ320" s="78"/>
      <c r="CK320" s="78"/>
      <c r="CL320" s="78"/>
      <c r="CM320" s="78"/>
      <c r="CN320" s="78"/>
      <c r="CO320" s="78"/>
      <c r="CP320" s="78"/>
      <c r="CQ320" s="78"/>
      <c r="CR320" s="78"/>
      <c r="CS320" s="78"/>
      <c r="CT320" s="78"/>
      <c r="CU320" s="78"/>
      <c r="CV320" s="78"/>
      <c r="CW320" s="78"/>
      <c r="CX320" s="78"/>
      <c r="CY320" s="78"/>
      <c r="CZ320" s="78"/>
      <c r="DA320" s="78"/>
      <c r="DB320" s="78"/>
      <c r="DC320" s="78"/>
      <c r="DD320" s="78"/>
      <c r="DE320" s="78"/>
      <c r="DF320" s="78"/>
      <c r="DG320" s="78"/>
      <c r="DH320" s="78"/>
      <c r="DI320" s="78"/>
      <c r="DJ320" s="78"/>
      <c r="DK320" s="78"/>
      <c r="DL320" s="78"/>
      <c r="DM320" s="78"/>
      <c r="DN320" s="78"/>
      <c r="DO320" s="78"/>
      <c r="DP320" s="78"/>
      <c r="DQ320" s="78"/>
      <c r="DR320" s="78"/>
      <c r="DS320" s="78"/>
      <c r="DT320" s="78"/>
      <c r="DU320" s="78"/>
      <c r="DV320" s="78"/>
      <c r="DW320" s="78"/>
      <c r="DX320" s="78"/>
      <c r="DY320" s="78"/>
      <c r="DZ320" s="78"/>
      <c r="EA320" s="78"/>
      <c r="EB320" s="78"/>
      <c r="EC320" s="78"/>
      <c r="ED320" s="78"/>
      <c r="EE320" s="78"/>
      <c r="EF320" s="78"/>
      <c r="EG320" s="78"/>
      <c r="EH320" s="78"/>
      <c r="EI320" s="78"/>
      <c r="EJ320" s="78"/>
      <c r="EK320" s="78"/>
      <c r="EL320" s="78"/>
      <c r="EM320" s="78"/>
      <c r="EN320" s="78"/>
      <c r="EO320" s="78"/>
      <c r="EP320" s="78"/>
      <c r="EQ320" s="78"/>
      <c r="ER320" s="78"/>
      <c r="ES320" s="78"/>
      <c r="ET320" s="78"/>
      <c r="EU320" s="78"/>
      <c r="EV320" s="78"/>
      <c r="EW320" s="78"/>
      <c r="EX320" s="78"/>
      <c r="EY320" s="78"/>
      <c r="EZ320" s="78"/>
      <c r="FA320" s="78"/>
      <c r="FB320" s="78"/>
      <c r="FC320" s="78"/>
      <c r="FD320" s="78"/>
      <c r="FE320" s="78"/>
      <c r="FF320" s="78"/>
      <c r="FG320" s="78"/>
      <c r="FH320" s="78"/>
      <c r="FI320" s="78"/>
      <c r="FJ320" s="78"/>
      <c r="FK320" s="78"/>
      <c r="FL320" s="78"/>
      <c r="FM320" s="78"/>
      <c r="FN320" s="78"/>
      <c r="FO320" s="78"/>
      <c r="FP320" s="78"/>
      <c r="FQ320" s="78"/>
      <c r="FR320" s="78"/>
      <c r="FS320" s="78"/>
      <c r="FT320" s="78"/>
      <c r="FU320" s="78"/>
      <c r="FV320" s="78"/>
      <c r="FW320" s="78"/>
      <c r="FX320" s="78">
        <v>3.4838039427995682E-2</v>
      </c>
      <c r="FY320" s="78">
        <v>8</v>
      </c>
      <c r="FZ320" s="78">
        <v>0</v>
      </c>
    </row>
    <row r="321" spans="1:182" x14ac:dyDescent="0.2">
      <c r="A321" t="s">
        <v>186</v>
      </c>
      <c r="B321" t="s">
        <v>245</v>
      </c>
      <c r="C321" t="s">
        <v>194</v>
      </c>
      <c r="D321" t="s">
        <v>202</v>
      </c>
      <c r="E321" t="s">
        <v>207</v>
      </c>
      <c r="F321" t="s">
        <v>1</v>
      </c>
      <c r="G321" t="s">
        <v>198</v>
      </c>
      <c r="H321" s="78">
        <v>6231</v>
      </c>
      <c r="I321" s="78">
        <v>1.0152038335800171</v>
      </c>
      <c r="J321" s="78">
        <v>0.97979837656021118</v>
      </c>
      <c r="K321" s="78">
        <v>0.89347594976425171</v>
      </c>
      <c r="L321" s="78">
        <v>0.79171979427337646</v>
      </c>
      <c r="M321" s="78">
        <v>0.74109148979187012</v>
      </c>
      <c r="N321" s="78">
        <v>0.65743720531463623</v>
      </c>
      <c r="O321" s="78">
        <v>0.64434164762496948</v>
      </c>
      <c r="P321" s="78">
        <v>0.7437509298324585</v>
      </c>
      <c r="Q321" s="78">
        <v>0.7871890664100647</v>
      </c>
      <c r="R321" s="78">
        <v>0.85416948795318604</v>
      </c>
      <c r="S321" s="78">
        <v>0.92619359493255615</v>
      </c>
      <c r="T321" s="78">
        <v>1.015816330909729</v>
      </c>
      <c r="U321" s="78">
        <v>1.0923682451248169</v>
      </c>
      <c r="V321" s="78">
        <v>1.1535859107971191</v>
      </c>
      <c r="W321" s="78">
        <v>1.2456420660018921</v>
      </c>
      <c r="X321" s="78">
        <v>1.3165730237960815</v>
      </c>
      <c r="Y321" s="78">
        <v>1.3810006380081177</v>
      </c>
      <c r="Z321" s="78">
        <v>1.4664392471313477</v>
      </c>
      <c r="AA321" s="78">
        <v>1.5111677646636963</v>
      </c>
      <c r="AB321" s="78">
        <v>1.4472113847732544</v>
      </c>
      <c r="AC321" s="78">
        <v>1.3867225646972656</v>
      </c>
      <c r="AD321" s="78">
        <v>1.3323633670806885</v>
      </c>
      <c r="AE321" s="78">
        <v>1.2202478647232056</v>
      </c>
      <c r="AF321" s="78">
        <v>1.0875505208969116</v>
      </c>
      <c r="AG321" s="78">
        <v>-0.17807286977767944</v>
      </c>
      <c r="AH321" s="78">
        <v>-0.16361133754253387</v>
      </c>
      <c r="AI321" s="78">
        <v>-0.13439513742923737</v>
      </c>
      <c r="AJ321" s="78">
        <v>-0.11198513209819794</v>
      </c>
      <c r="AK321" s="78">
        <v>-6.3712909817695618E-2</v>
      </c>
      <c r="AL321" s="78">
        <v>-6.7633531987667084E-2</v>
      </c>
      <c r="AM321" s="78">
        <v>-8.9191734790802002E-2</v>
      </c>
      <c r="AN321" s="78">
        <v>-6.3396245241165161E-2</v>
      </c>
      <c r="AO321" s="78">
        <v>-9.9144339561462402E-2</v>
      </c>
      <c r="AP321" s="78">
        <v>-9.0576454997062683E-2</v>
      </c>
      <c r="AQ321" s="78">
        <v>-6.9865711033344269E-2</v>
      </c>
      <c r="AR321" s="78">
        <v>-5.5367741733789444E-2</v>
      </c>
      <c r="AS321" s="78">
        <v>-5.2862506359815598E-2</v>
      </c>
      <c r="AT321" s="78">
        <v>-3.9341356605291367E-2</v>
      </c>
      <c r="AU321" s="78">
        <v>1.4157064259052277E-2</v>
      </c>
      <c r="AV321" s="78">
        <v>7.2658158838748932E-2</v>
      </c>
      <c r="AW321" s="78">
        <v>6.2252350151538849E-2</v>
      </c>
      <c r="AX321" s="78">
        <v>5.0694309175014496E-2</v>
      </c>
      <c r="AY321" s="78">
        <v>9.7258605062961578E-2</v>
      </c>
      <c r="AZ321" s="78">
        <v>0.11795506626367569</v>
      </c>
      <c r="BA321" s="78">
        <v>9.0329520404338837E-2</v>
      </c>
      <c r="BB321" s="78">
        <v>8.5174418985843658E-2</v>
      </c>
      <c r="BC321" s="78">
        <v>8.0541901290416718E-2</v>
      </c>
      <c r="BD321" s="78">
        <v>7.0506148040294647E-2</v>
      </c>
      <c r="BE321" s="78">
        <v>-0.141485795378685</v>
      </c>
      <c r="BF321" s="78">
        <v>-0.12846283614635468</v>
      </c>
      <c r="BG321" s="78">
        <v>-9.6337497234344482E-2</v>
      </c>
      <c r="BH321" s="78">
        <v>-8.0021783709526062E-2</v>
      </c>
      <c r="BI321" s="78">
        <v>-3.9840627461671829E-2</v>
      </c>
      <c r="BJ321" s="78">
        <v>-4.7863863408565521E-2</v>
      </c>
      <c r="BK321" s="78">
        <v>-7.1160420775413513E-2</v>
      </c>
      <c r="BL321" s="78">
        <v>-4.5250516384840012E-2</v>
      </c>
      <c r="BM321" s="78">
        <v>-7.696128636598587E-2</v>
      </c>
      <c r="BN321" s="78">
        <v>-6.9170311093330383E-2</v>
      </c>
      <c r="BO321" s="78">
        <v>-4.8915460705757141E-2</v>
      </c>
      <c r="BP321" s="78">
        <v>-3.2376039773225784E-2</v>
      </c>
      <c r="BQ321" s="78">
        <v>-2.7658099308609962E-2</v>
      </c>
      <c r="BR321" s="78">
        <v>-1.2162430211901665E-2</v>
      </c>
      <c r="BS321" s="78">
        <v>4.3326884508132935E-2</v>
      </c>
      <c r="BT321" s="78">
        <v>0.10272680222988129</v>
      </c>
      <c r="BU321" s="78">
        <v>9.4656549394130707E-2</v>
      </c>
      <c r="BV321" s="78">
        <v>8.298753947019577E-2</v>
      </c>
      <c r="BW321" s="78">
        <v>0.1307782381772995</v>
      </c>
      <c r="BX321" s="78">
        <v>0.15053191781044006</v>
      </c>
      <c r="BY321" s="78">
        <v>0.12419746816158295</v>
      </c>
      <c r="BZ321" s="78">
        <v>0.11709310114383698</v>
      </c>
      <c r="CA321" s="78">
        <v>0.11280494183301926</v>
      </c>
      <c r="CB321" s="78">
        <v>0.10590297728776932</v>
      </c>
      <c r="CC321" s="78">
        <v>-0.11614569276571274</v>
      </c>
      <c r="CD321" s="78">
        <v>-0.10411909967660904</v>
      </c>
      <c r="CE321" s="78">
        <v>-6.9978900253772736E-2</v>
      </c>
      <c r="CF321" s="78">
        <v>-5.7884059846401215E-2</v>
      </c>
      <c r="CG321" s="78">
        <v>-2.3306755349040031E-2</v>
      </c>
      <c r="CH321" s="78">
        <v>-3.4171450883150101E-2</v>
      </c>
      <c r="CI321" s="78">
        <v>-5.8671988546848297E-2</v>
      </c>
      <c r="CJ321" s="78">
        <v>-3.2682832330465317E-2</v>
      </c>
      <c r="CK321" s="78">
        <v>-6.1597377061843872E-2</v>
      </c>
      <c r="CL321" s="78">
        <v>-5.4344478994607925E-2</v>
      </c>
      <c r="CM321" s="78">
        <v>-3.4405380487442017E-2</v>
      </c>
      <c r="CN321" s="78">
        <v>-1.6452059149742126E-2</v>
      </c>
      <c r="CO321" s="78">
        <v>-1.0201605036854744E-2</v>
      </c>
      <c r="CP321" s="78">
        <v>6.6616125404834747E-3</v>
      </c>
      <c r="CQ321" s="78">
        <v>6.3529811799526215E-2</v>
      </c>
      <c r="CR321" s="78">
        <v>0.12355224788188934</v>
      </c>
      <c r="CS321" s="78">
        <v>0.11709959805011749</v>
      </c>
      <c r="CT321" s="78">
        <v>0.10535374283790588</v>
      </c>
      <c r="CU321" s="78">
        <v>0.15399384498596191</v>
      </c>
      <c r="CV321" s="78">
        <v>0.17309455573558807</v>
      </c>
      <c r="CW321" s="78">
        <v>0.14765430986881256</v>
      </c>
      <c r="CX321" s="78">
        <v>0.1391998827457428</v>
      </c>
      <c r="CY321" s="78">
        <v>0.13515022397041321</v>
      </c>
      <c r="CZ321" s="78">
        <v>0.13041871786117554</v>
      </c>
      <c r="DA321" s="78">
        <v>-9.0805590152740479E-2</v>
      </c>
      <c r="DB321" s="78">
        <v>-7.9775363206863403E-2</v>
      </c>
      <c r="DC321" s="78">
        <v>-4.362029954791069E-2</v>
      </c>
      <c r="DD321" s="78">
        <v>-3.5746339708566666E-2</v>
      </c>
      <c r="DE321" s="78">
        <v>-6.772883702069521E-3</v>
      </c>
      <c r="DF321" s="78">
        <v>-2.0479036495089531E-2</v>
      </c>
      <c r="DG321" s="78">
        <v>-4.6183552592992783E-2</v>
      </c>
      <c r="DH321" s="78">
        <v>-2.011515386402607E-2</v>
      </c>
      <c r="DI321" s="78">
        <v>-4.6233467757701874E-2</v>
      </c>
      <c r="DJ321" s="78">
        <v>-3.9518646895885468E-2</v>
      </c>
      <c r="DK321" s="78">
        <v>-1.9895300269126892E-2</v>
      </c>
      <c r="DL321" s="78">
        <v>-5.280788172967732E-4</v>
      </c>
      <c r="DM321" s="78">
        <v>7.2548892349004745E-3</v>
      </c>
      <c r="DN321" s="78">
        <v>2.5485657155513763E-2</v>
      </c>
      <c r="DO321" s="78">
        <v>8.3732739090919495E-2</v>
      </c>
      <c r="DP321" s="78">
        <v>0.1443776935338974</v>
      </c>
      <c r="DQ321" s="78">
        <v>0.13954263925552368</v>
      </c>
      <c r="DR321" s="78">
        <v>0.1277199387550354</v>
      </c>
      <c r="DS321" s="78">
        <v>0.17720943689346313</v>
      </c>
      <c r="DT321" s="78">
        <v>0.19565719366073608</v>
      </c>
      <c r="DU321" s="78">
        <v>0.17111115157604218</v>
      </c>
      <c r="DV321" s="78">
        <v>0.16130664944648743</v>
      </c>
      <c r="DW321" s="78">
        <v>0.15749551355838776</v>
      </c>
      <c r="DX321" s="78">
        <v>0.15493446588516235</v>
      </c>
      <c r="DY321" s="78">
        <v>-5.4218508303165436E-2</v>
      </c>
      <c r="DZ321" s="78">
        <v>-4.4626872986555099E-2</v>
      </c>
      <c r="EA321" s="78">
        <v>-5.5626677349209785E-3</v>
      </c>
      <c r="EB321" s="78">
        <v>-3.7829827051609755E-3</v>
      </c>
      <c r="EC321" s="78">
        <v>1.7099400982260704E-2</v>
      </c>
      <c r="ED321" s="78">
        <v>-7.0936616975814104E-4</v>
      </c>
      <c r="EE321" s="78">
        <v>-2.8152238577604294E-2</v>
      </c>
      <c r="EF321" s="78">
        <v>-1.9694205839186907E-3</v>
      </c>
      <c r="EG321" s="78">
        <v>-2.4050423875451088E-2</v>
      </c>
      <c r="EH321" s="78">
        <v>-1.8112499266862869E-2</v>
      </c>
      <c r="EI321" s="78">
        <v>1.0549490107223392E-3</v>
      </c>
      <c r="EJ321" s="78">
        <v>2.2463619709014893E-2</v>
      </c>
      <c r="EK321" s="78">
        <v>3.245929628610611E-2</v>
      </c>
      <c r="EL321" s="78">
        <v>5.2664581686258316E-2</v>
      </c>
      <c r="EM321" s="78">
        <v>0.11290255934000015</v>
      </c>
      <c r="EN321" s="78">
        <v>0.17444634437561035</v>
      </c>
      <c r="EO321" s="78">
        <v>0.17194683849811554</v>
      </c>
      <c r="EP321" s="78">
        <v>0.16001316905021667</v>
      </c>
      <c r="EQ321" s="78">
        <v>0.21072907745838165</v>
      </c>
      <c r="ER321" s="78">
        <v>0.22823403775691986</v>
      </c>
      <c r="ES321" s="78">
        <v>0.20497910678386688</v>
      </c>
      <c r="ET321" s="78">
        <v>0.19322535395622253</v>
      </c>
      <c r="EU321" s="78">
        <v>0.18975852429866791</v>
      </c>
      <c r="EV321" s="78">
        <v>0.19033128023147583</v>
      </c>
      <c r="EW321" s="78">
        <v>63.315265655517578</v>
      </c>
      <c r="EX321" s="78">
        <v>62.177646636962891</v>
      </c>
      <c r="EY321" s="78">
        <v>61.105323791503906</v>
      </c>
      <c r="EZ321" s="78">
        <v>60.196453094482422</v>
      </c>
      <c r="FA321" s="78">
        <v>59.570514678955078</v>
      </c>
      <c r="FB321" s="78">
        <v>58.978389739990234</v>
      </c>
      <c r="FC321" s="78">
        <v>58.961132049560547</v>
      </c>
      <c r="FD321" s="78">
        <v>61.961090087890625</v>
      </c>
      <c r="FE321" s="78">
        <v>65.981224060058594</v>
      </c>
      <c r="FF321" s="78">
        <v>69.916862487792969</v>
      </c>
      <c r="FG321" s="78">
        <v>73.652694702148438</v>
      </c>
      <c r="FH321" s="78">
        <v>76.9598388671875</v>
      </c>
      <c r="FI321" s="78">
        <v>79.926002502441406</v>
      </c>
      <c r="FJ321" s="78">
        <v>82.193183898925781</v>
      </c>
      <c r="FK321" s="78">
        <v>83.981330871582031</v>
      </c>
      <c r="FL321" s="78">
        <v>84.6729736328125</v>
      </c>
      <c r="FM321" s="78">
        <v>84.35797119140625</v>
      </c>
      <c r="FN321" s="78">
        <v>82.68341064453125</v>
      </c>
      <c r="FO321" s="78">
        <v>80.252059936523438</v>
      </c>
      <c r="FP321" s="78">
        <v>76.826347351074219</v>
      </c>
      <c r="FQ321" s="78">
        <v>72.403656005859375</v>
      </c>
      <c r="FR321" s="78">
        <v>69.035430908203125</v>
      </c>
      <c r="FS321" s="78">
        <v>66.973159790039063</v>
      </c>
      <c r="FT321" s="78">
        <v>65.274879455566406</v>
      </c>
      <c r="FU321" s="78">
        <v>1.6146590933203697E-2</v>
      </c>
      <c r="FV321" s="78">
        <v>3.5592429339885712E-2</v>
      </c>
      <c r="FW321" s="78">
        <v>1.6518915072083473E-2</v>
      </c>
      <c r="FX321" s="78">
        <v>2.9586309567093849E-2</v>
      </c>
      <c r="FY321" s="78">
        <v>365.18182373046875</v>
      </c>
      <c r="FZ321" s="78">
        <v>1</v>
      </c>
    </row>
    <row r="322" spans="1:182" x14ac:dyDescent="0.2">
      <c r="A322" t="s">
        <v>186</v>
      </c>
      <c r="B322" t="s">
        <v>245</v>
      </c>
      <c r="C322" t="s">
        <v>194</v>
      </c>
      <c r="D322" t="s">
        <v>202</v>
      </c>
      <c r="E322" t="s">
        <v>207</v>
      </c>
      <c r="F322" t="s">
        <v>1</v>
      </c>
      <c r="G322" t="s">
        <v>200</v>
      </c>
      <c r="H322" s="78">
        <v>234</v>
      </c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  <c r="AV322" s="78"/>
      <c r="AW322" s="78"/>
      <c r="AX322" s="78"/>
      <c r="AY322" s="78"/>
      <c r="AZ322" s="78"/>
      <c r="BA322" s="78"/>
      <c r="BB322" s="78"/>
      <c r="BC322" s="78"/>
      <c r="BD322" s="78"/>
      <c r="BE322" s="78"/>
      <c r="BF322" s="78"/>
      <c r="BG322" s="78"/>
      <c r="BH322" s="78"/>
      <c r="BI322" s="78"/>
      <c r="BJ322" s="78"/>
      <c r="BK322" s="78"/>
      <c r="BL322" s="78"/>
      <c r="BM322" s="78"/>
      <c r="BN322" s="78"/>
      <c r="BO322" s="78"/>
      <c r="BP322" s="78"/>
      <c r="BQ322" s="78"/>
      <c r="BR322" s="78"/>
      <c r="BS322" s="78"/>
      <c r="BT322" s="78"/>
      <c r="BU322" s="78"/>
      <c r="BV322" s="78"/>
      <c r="BW322" s="78"/>
      <c r="BX322" s="78"/>
      <c r="BY322" s="78"/>
      <c r="BZ322" s="78"/>
      <c r="CA322" s="78"/>
      <c r="CB322" s="78"/>
      <c r="CC322" s="78"/>
      <c r="CD322" s="78"/>
      <c r="CE322" s="78"/>
      <c r="CF322" s="78"/>
      <c r="CG322" s="78"/>
      <c r="CH322" s="78"/>
      <c r="CI322" s="78"/>
      <c r="CJ322" s="78"/>
      <c r="CK322" s="78"/>
      <c r="CL322" s="78"/>
      <c r="CM322" s="78"/>
      <c r="CN322" s="78"/>
      <c r="CO322" s="78"/>
      <c r="CP322" s="78"/>
      <c r="CQ322" s="78"/>
      <c r="CR322" s="78"/>
      <c r="CS322" s="78"/>
      <c r="CT322" s="78"/>
      <c r="CU322" s="78"/>
      <c r="CV322" s="78"/>
      <c r="CW322" s="78"/>
      <c r="CX322" s="78"/>
      <c r="CY322" s="78"/>
      <c r="CZ322" s="78"/>
      <c r="DA322" s="78"/>
      <c r="DB322" s="78"/>
      <c r="DC322" s="78"/>
      <c r="DD322" s="78"/>
      <c r="DE322" s="78"/>
      <c r="DF322" s="78"/>
      <c r="DG322" s="78"/>
      <c r="DH322" s="78"/>
      <c r="DI322" s="78"/>
      <c r="DJ322" s="78"/>
      <c r="DK322" s="78"/>
      <c r="DL322" s="78"/>
      <c r="DM322" s="78"/>
      <c r="DN322" s="78"/>
      <c r="DO322" s="78"/>
      <c r="DP322" s="78"/>
      <c r="DQ322" s="78"/>
      <c r="DR322" s="78"/>
      <c r="DS322" s="78"/>
      <c r="DT322" s="78"/>
      <c r="DU322" s="78"/>
      <c r="DV322" s="78"/>
      <c r="DW322" s="78"/>
      <c r="DX322" s="78"/>
      <c r="DY322" s="78"/>
      <c r="DZ322" s="78"/>
      <c r="EA322" s="78"/>
      <c r="EB322" s="78"/>
      <c r="EC322" s="78"/>
      <c r="ED322" s="78"/>
      <c r="EE322" s="78"/>
      <c r="EF322" s="78"/>
      <c r="EG322" s="78"/>
      <c r="EH322" s="78"/>
      <c r="EI322" s="78"/>
      <c r="EJ322" s="78"/>
      <c r="EK322" s="78"/>
      <c r="EL322" s="78"/>
      <c r="EM322" s="78"/>
      <c r="EN322" s="78"/>
      <c r="EO322" s="78"/>
      <c r="EP322" s="78"/>
      <c r="EQ322" s="78"/>
      <c r="ER322" s="78"/>
      <c r="ES322" s="78"/>
      <c r="ET322" s="78"/>
      <c r="EU322" s="78"/>
      <c r="EV322" s="78"/>
      <c r="EW322" s="78"/>
      <c r="EX322" s="78"/>
      <c r="EY322" s="78"/>
      <c r="EZ322" s="78"/>
      <c r="FA322" s="78"/>
      <c r="FB322" s="78"/>
      <c r="FC322" s="78"/>
      <c r="FD322" s="78"/>
      <c r="FE322" s="78"/>
      <c r="FF322" s="78"/>
      <c r="FG322" s="78"/>
      <c r="FH322" s="78"/>
      <c r="FI322" s="78"/>
      <c r="FJ322" s="78"/>
      <c r="FK322" s="78"/>
      <c r="FL322" s="78"/>
      <c r="FM322" s="78"/>
      <c r="FN322" s="78"/>
      <c r="FO322" s="78"/>
      <c r="FP322" s="78"/>
      <c r="FQ322" s="78"/>
      <c r="FR322" s="78"/>
      <c r="FS322" s="78"/>
      <c r="FT322" s="78"/>
      <c r="FU322" s="78"/>
      <c r="FV322" s="78"/>
      <c r="FW322" s="78"/>
      <c r="FX322" s="78">
        <v>2.1799610927700996E-2</v>
      </c>
      <c r="FY322" s="78">
        <v>25.5</v>
      </c>
      <c r="FZ322" s="78">
        <v>0</v>
      </c>
    </row>
    <row r="323" spans="1:182" x14ac:dyDescent="0.2">
      <c r="A323" t="s">
        <v>186</v>
      </c>
      <c r="B323" t="s">
        <v>245</v>
      </c>
      <c r="C323" t="s">
        <v>194</v>
      </c>
      <c r="D323" t="s">
        <v>202</v>
      </c>
      <c r="E323" t="s">
        <v>207</v>
      </c>
      <c r="F323" t="s">
        <v>1</v>
      </c>
      <c r="G323" t="s">
        <v>1</v>
      </c>
      <c r="H323" s="78">
        <v>6465</v>
      </c>
      <c r="I323" s="78">
        <v>1.0262875556945801</v>
      </c>
      <c r="J323" s="78">
        <v>0.9862942099571228</v>
      </c>
      <c r="K323" s="78">
        <v>0.89939337968826294</v>
      </c>
      <c r="L323" s="78">
        <v>0.79966592788696289</v>
      </c>
      <c r="M323" s="78">
        <v>0.74724912643432617</v>
      </c>
      <c r="N323" s="78">
        <v>0.66069024801254272</v>
      </c>
      <c r="O323" s="78">
        <v>0.64569348096847534</v>
      </c>
      <c r="P323" s="78">
        <v>0.74029415845870972</v>
      </c>
      <c r="Q323" s="78">
        <v>0.77968680858612061</v>
      </c>
      <c r="R323" s="78">
        <v>0.84393680095672607</v>
      </c>
      <c r="S323" s="78">
        <v>0.91681915521621704</v>
      </c>
      <c r="T323" s="78">
        <v>1.0077112913131714</v>
      </c>
      <c r="U323" s="78">
        <v>1.0858677625656128</v>
      </c>
      <c r="V323" s="78">
        <v>1.1502324342727661</v>
      </c>
      <c r="W323" s="78">
        <v>1.2449547052383423</v>
      </c>
      <c r="X323" s="78">
        <v>1.3182426691055298</v>
      </c>
      <c r="Y323" s="78">
        <v>1.3833208084106445</v>
      </c>
      <c r="Z323" s="78">
        <v>1.4669327735900879</v>
      </c>
      <c r="AA323" s="78">
        <v>1.5087233781814575</v>
      </c>
      <c r="AB323" s="78">
        <v>1.4438997507095337</v>
      </c>
      <c r="AC323" s="78">
        <v>1.3864297866821289</v>
      </c>
      <c r="AD323" s="78">
        <v>1.3360646963119507</v>
      </c>
      <c r="AE323" s="78">
        <v>1.2218265533447266</v>
      </c>
      <c r="AF323" s="78">
        <v>1.0932939052581787</v>
      </c>
      <c r="AG323" s="78">
        <v>-0.17585428059101105</v>
      </c>
      <c r="AH323" s="78">
        <v>-0.16147996485233307</v>
      </c>
      <c r="AI323" s="78">
        <v>-0.13208736479282379</v>
      </c>
      <c r="AJ323" s="78">
        <v>-0.11004690825939178</v>
      </c>
      <c r="AK323" s="78">
        <v>-6.2265325337648392E-2</v>
      </c>
      <c r="AL323" s="78">
        <v>-6.6434726119041443E-2</v>
      </c>
      <c r="AM323" s="78">
        <v>-8.8098332285881042E-2</v>
      </c>
      <c r="AN323" s="78">
        <v>-6.2295913696289063E-2</v>
      </c>
      <c r="AO323" s="78">
        <v>-9.7799181938171387E-2</v>
      </c>
      <c r="AP323" s="78">
        <v>-8.9278407394886017E-2</v>
      </c>
      <c r="AQ323" s="78">
        <v>-6.859530508518219E-2</v>
      </c>
      <c r="AR323" s="78">
        <v>-5.3973544389009476E-2</v>
      </c>
      <c r="AS323" s="78">
        <v>-5.1334131509065628E-2</v>
      </c>
      <c r="AT323" s="78">
        <v>-3.769325464963913E-2</v>
      </c>
      <c r="AU323" s="78">
        <v>1.5925895422697067E-2</v>
      </c>
      <c r="AV323" s="78">
        <v>7.4481487274169922E-2</v>
      </c>
      <c r="AW323" s="78">
        <v>6.4217321574687958E-2</v>
      </c>
      <c r="AX323" s="78">
        <v>5.2652530372142792E-2</v>
      </c>
      <c r="AY323" s="78">
        <v>9.9291197955608368E-2</v>
      </c>
      <c r="AZ323" s="78">
        <v>0.11993050575256348</v>
      </c>
      <c r="BA323" s="78">
        <v>9.2383235692977905E-2</v>
      </c>
      <c r="BB323" s="78">
        <v>8.7109930813312531E-2</v>
      </c>
      <c r="BC323" s="78">
        <v>8.2498304545879364E-2</v>
      </c>
      <c r="BD323" s="78">
        <v>7.2652578353881836E-2</v>
      </c>
      <c r="BE323" s="78">
        <v>-0.14057795703411102</v>
      </c>
      <c r="BF323" s="78">
        <v>-0.12759070098400116</v>
      </c>
      <c r="BG323" s="78">
        <v>-9.5393180847167969E-2</v>
      </c>
      <c r="BH323" s="78">
        <v>-7.9228669404983521E-2</v>
      </c>
      <c r="BI323" s="78">
        <v>-3.9248283952474594E-2</v>
      </c>
      <c r="BJ323" s="78">
        <v>-4.7373320907354355E-2</v>
      </c>
      <c r="BK323" s="78">
        <v>-7.071300595998764E-2</v>
      </c>
      <c r="BL323" s="78">
        <v>-4.4800262898206711E-2</v>
      </c>
      <c r="BM323" s="78">
        <v>-7.6410859823226929E-2</v>
      </c>
      <c r="BN323" s="78">
        <v>-6.8639159202575684E-2</v>
      </c>
      <c r="BO323" s="78">
        <v>-4.839562252163887E-2</v>
      </c>
      <c r="BP323" s="78">
        <v>-3.1805545091629028E-2</v>
      </c>
      <c r="BQ323" s="78">
        <v>-2.7032701298594475E-2</v>
      </c>
      <c r="BR323" s="78">
        <v>-1.148803997784853E-2</v>
      </c>
      <c r="BS323" s="78">
        <v>4.4050678610801697E-2</v>
      </c>
      <c r="BT323" s="78">
        <v>0.10347289592027664</v>
      </c>
      <c r="BU323" s="78">
        <v>9.5460593700408936E-2</v>
      </c>
      <c r="BV323" s="78">
        <v>8.3788827061653137E-2</v>
      </c>
      <c r="BW323" s="78">
        <v>0.1316099613904953</v>
      </c>
      <c r="BX323" s="78">
        <v>0.15134024620056152</v>
      </c>
      <c r="BY323" s="78">
        <v>0.12503781914710999</v>
      </c>
      <c r="BZ323" s="78">
        <v>0.11788509041070938</v>
      </c>
      <c r="CA323" s="78">
        <v>0.11360548436641693</v>
      </c>
      <c r="CB323" s="78">
        <v>0.10678128153085709</v>
      </c>
      <c r="CC323" s="78">
        <v>-0.11614570021629333</v>
      </c>
      <c r="CD323" s="78">
        <v>-0.10411909967660904</v>
      </c>
      <c r="CE323" s="78">
        <v>-6.9978900253772736E-2</v>
      </c>
      <c r="CF323" s="78">
        <v>-5.7884059846401215E-2</v>
      </c>
      <c r="CG323" s="78">
        <v>-2.3306755349040031E-2</v>
      </c>
      <c r="CH323" s="78">
        <v>-3.4171450883150101E-2</v>
      </c>
      <c r="CI323" s="78">
        <v>-5.8671988546848297E-2</v>
      </c>
      <c r="CJ323" s="78">
        <v>-3.2682832330465317E-2</v>
      </c>
      <c r="CK323" s="78">
        <v>-6.1597384512424469E-2</v>
      </c>
      <c r="CL323" s="78">
        <v>-5.4344475269317627E-2</v>
      </c>
      <c r="CM323" s="78">
        <v>-3.4405380487442017E-2</v>
      </c>
      <c r="CN323" s="78">
        <v>-1.6452061012387276E-2</v>
      </c>
      <c r="CO323" s="78">
        <v>-1.0201605036854744E-2</v>
      </c>
      <c r="CP323" s="78">
        <v>6.6616125404834747E-3</v>
      </c>
      <c r="CQ323" s="78">
        <v>6.3529811799526215E-2</v>
      </c>
      <c r="CR323" s="78">
        <v>0.12355224788188934</v>
      </c>
      <c r="CS323" s="78">
        <v>0.11709959805011749</v>
      </c>
      <c r="CT323" s="78">
        <v>0.10535373538732529</v>
      </c>
      <c r="CU323" s="78">
        <v>0.15399384498596191</v>
      </c>
      <c r="CV323" s="78">
        <v>0.17309457063674927</v>
      </c>
      <c r="CW323" s="78">
        <v>0.14765430986881256</v>
      </c>
      <c r="CX323" s="78">
        <v>0.1391998827457428</v>
      </c>
      <c r="CY323" s="78">
        <v>0.13515022397041321</v>
      </c>
      <c r="CZ323" s="78">
        <v>0.13041871786117554</v>
      </c>
      <c r="DA323" s="78">
        <v>-9.1713421046733856E-2</v>
      </c>
      <c r="DB323" s="78">
        <v>-8.0647498369216919E-2</v>
      </c>
      <c r="DC323" s="78">
        <v>-4.4564627110958099E-2</v>
      </c>
      <c r="DD323" s="78">
        <v>-3.6539439111948013E-2</v>
      </c>
      <c r="DE323" s="78">
        <v>-7.3652262799441814E-3</v>
      </c>
      <c r="DF323" s="78">
        <v>-2.0969582721590996E-2</v>
      </c>
      <c r="DG323" s="78">
        <v>-4.6630963683128357E-2</v>
      </c>
      <c r="DH323" s="78">
        <v>-2.0565405488014221E-2</v>
      </c>
      <c r="DI323" s="78">
        <v>-4.6783898025751114E-2</v>
      </c>
      <c r="DJ323" s="78">
        <v>-4.0049795061349869E-2</v>
      </c>
      <c r="DK323" s="78">
        <v>-2.0415140315890312E-2</v>
      </c>
      <c r="DL323" s="78">
        <v>-1.0985713452100754E-3</v>
      </c>
      <c r="DM323" s="78">
        <v>6.6294935531914234E-3</v>
      </c>
      <c r="DN323" s="78">
        <v>2.4811264127492905E-2</v>
      </c>
      <c r="DO323" s="78">
        <v>8.3008944988250732E-2</v>
      </c>
      <c r="DP323" s="78">
        <v>0.14363160729408264</v>
      </c>
      <c r="DQ323" s="78">
        <v>0.13873860239982605</v>
      </c>
      <c r="DR323" s="78">
        <v>0.12691862881183624</v>
      </c>
      <c r="DS323" s="78">
        <v>0.17637771368026733</v>
      </c>
      <c r="DT323" s="78">
        <v>0.19484886527061462</v>
      </c>
      <c r="DU323" s="78">
        <v>0.17027078568935394</v>
      </c>
      <c r="DV323" s="78">
        <v>0.16051465272903442</v>
      </c>
      <c r="DW323" s="78">
        <v>0.15669496357440948</v>
      </c>
      <c r="DX323" s="78">
        <v>0.15405614674091339</v>
      </c>
      <c r="DY323" s="78">
        <v>-5.6437112390995026E-2</v>
      </c>
      <c r="DZ323" s="78">
        <v>-4.6758238226175308E-2</v>
      </c>
      <c r="EA323" s="78">
        <v>-7.8704440966248512E-3</v>
      </c>
      <c r="EB323" s="78">
        <v>-5.7212058454751968E-3</v>
      </c>
      <c r="EC323" s="78">
        <v>1.5651809051632881E-2</v>
      </c>
      <c r="ED323" s="78">
        <v>-1.9081799546256661E-3</v>
      </c>
      <c r="EE323" s="78">
        <v>-2.9245639219880104E-2</v>
      </c>
      <c r="EF323" s="78">
        <v>-3.0697591137140989E-3</v>
      </c>
      <c r="EG323" s="78">
        <v>-2.5395581498742104E-2</v>
      </c>
      <c r="EH323" s="78">
        <v>-1.9410543143749237E-2</v>
      </c>
      <c r="EI323" s="78">
        <v>-2.1545251365751028E-4</v>
      </c>
      <c r="EJ323" s="78">
        <v>2.1069427952170372E-2</v>
      </c>
      <c r="EK323" s="78">
        <v>3.0930925160646439E-2</v>
      </c>
      <c r="EL323" s="78">
        <v>5.1016483455896378E-2</v>
      </c>
      <c r="EM323" s="78">
        <v>0.11113373935222626</v>
      </c>
      <c r="EN323" s="78">
        <v>0.17262300848960876</v>
      </c>
      <c r="EO323" s="78">
        <v>0.16998188197612762</v>
      </c>
      <c r="EP323" s="78">
        <v>0.15805493295192719</v>
      </c>
      <c r="EQ323" s="78">
        <v>0.20869646966457367</v>
      </c>
      <c r="ER323" s="78">
        <v>0.22625862061977386</v>
      </c>
      <c r="ES323" s="78">
        <v>0.20292536914348602</v>
      </c>
      <c r="ET323" s="78">
        <v>0.19128982722759247</v>
      </c>
      <c r="EU323" s="78">
        <v>0.18780213594436646</v>
      </c>
      <c r="EV323" s="78">
        <v>0.18818485736846924</v>
      </c>
      <c r="EW323" s="78">
        <v>63.356662750244141</v>
      </c>
      <c r="EX323" s="78">
        <v>62.19195556640625</v>
      </c>
      <c r="EY323" s="78">
        <v>61.151725769042969</v>
      </c>
      <c r="EZ323" s="78">
        <v>60.290252685546875</v>
      </c>
      <c r="FA323" s="78">
        <v>59.639358520507813</v>
      </c>
      <c r="FB323" s="78">
        <v>59.024177551269531</v>
      </c>
      <c r="FC323" s="78">
        <v>59.003726959228516</v>
      </c>
      <c r="FD323" s="78">
        <v>61.991001129150391</v>
      </c>
      <c r="FE323" s="78">
        <v>65.993232727050781</v>
      </c>
      <c r="FF323" s="78">
        <v>69.930870056152344</v>
      </c>
      <c r="FG323" s="78">
        <v>73.668418884277344</v>
      </c>
      <c r="FH323" s="78">
        <v>76.982856750488281</v>
      </c>
      <c r="FI323" s="78">
        <v>79.965774536132813</v>
      </c>
      <c r="FJ323" s="78">
        <v>82.235832214355469</v>
      </c>
      <c r="FK323" s="78">
        <v>84.037887573242188</v>
      </c>
      <c r="FL323" s="78">
        <v>84.744140625</v>
      </c>
      <c r="FM323" s="78">
        <v>84.436683654785156</v>
      </c>
      <c r="FN323" s="78">
        <v>82.776931762695313</v>
      </c>
      <c r="FO323" s="78">
        <v>80.376861572265625</v>
      </c>
      <c r="FP323" s="78">
        <v>76.972579956054688</v>
      </c>
      <c r="FQ323" s="78">
        <v>72.547637939453125</v>
      </c>
      <c r="FR323" s="78">
        <v>69.180206298828125</v>
      </c>
      <c r="FS323" s="78">
        <v>67.090721130371094</v>
      </c>
      <c r="FT323" s="78">
        <v>65.410507202148438</v>
      </c>
      <c r="FU323" s="78">
        <v>1.5568122267723083E-2</v>
      </c>
      <c r="FV323" s="78">
        <v>3.4317295998334885E-2</v>
      </c>
      <c r="FW323" s="78">
        <v>1.5927108004689217E-2</v>
      </c>
      <c r="FX323" s="78">
        <v>2.8526350855827332E-2</v>
      </c>
      <c r="FY323" s="78">
        <v>390.68182373046875</v>
      </c>
      <c r="FZ323" s="78">
        <v>1</v>
      </c>
    </row>
    <row r="324" spans="1:182" x14ac:dyDescent="0.2">
      <c r="A324" t="s">
        <v>186</v>
      </c>
      <c r="B324" t="s">
        <v>245</v>
      </c>
      <c r="C324" t="s">
        <v>194</v>
      </c>
      <c r="D324" t="s">
        <v>202</v>
      </c>
      <c r="E324" t="s">
        <v>207</v>
      </c>
      <c r="F324" t="s">
        <v>178</v>
      </c>
      <c r="G324" t="s">
        <v>1</v>
      </c>
      <c r="H324" s="78">
        <v>4746</v>
      </c>
      <c r="I324" s="78">
        <v>0.98284101486206055</v>
      </c>
      <c r="J324" s="78">
        <v>0.96674704551696777</v>
      </c>
      <c r="K324" s="78">
        <v>0.87396085262298584</v>
      </c>
      <c r="L324" s="78">
        <v>0.77020663022994995</v>
      </c>
      <c r="M324" s="78">
        <v>0.71711736917495728</v>
      </c>
      <c r="N324" s="78">
        <v>0.64363867044448853</v>
      </c>
      <c r="O324" s="78">
        <v>0.64152038097381592</v>
      </c>
      <c r="P324" s="78">
        <v>0.72258949279785156</v>
      </c>
      <c r="Q324" s="78">
        <v>0.7549092173576355</v>
      </c>
      <c r="R324" s="78">
        <v>0.79971534013748169</v>
      </c>
      <c r="S324" s="78">
        <v>0.88929498195648193</v>
      </c>
      <c r="T324" s="78">
        <v>0.9882361888885498</v>
      </c>
      <c r="U324" s="78">
        <v>1.0704162120819092</v>
      </c>
      <c r="V324" s="78">
        <v>1.123805046081543</v>
      </c>
      <c r="W324" s="78">
        <v>1.2165399789810181</v>
      </c>
      <c r="X324" s="78">
        <v>1.304603099822998</v>
      </c>
      <c r="Y324" s="78">
        <v>1.3488202095031738</v>
      </c>
      <c r="Z324" s="78">
        <v>1.420783519744873</v>
      </c>
      <c r="AA324" s="78">
        <v>1.4850941896438599</v>
      </c>
      <c r="AB324" s="78">
        <v>1.421867847442627</v>
      </c>
      <c r="AC324" s="78">
        <v>1.3628500699996948</v>
      </c>
      <c r="AD324" s="78">
        <v>1.3251931667327881</v>
      </c>
      <c r="AE324" s="78">
        <v>1.1866074800491333</v>
      </c>
      <c r="AF324" s="78">
        <v>1.0607184171676636</v>
      </c>
      <c r="AG324" s="78">
        <v>-0.1960463672876358</v>
      </c>
      <c r="AH324" s="78">
        <v>-0.18087811768054962</v>
      </c>
      <c r="AI324" s="78">
        <v>-0.15309105813503265</v>
      </c>
      <c r="AJ324" s="78">
        <v>-0.12768721580505371</v>
      </c>
      <c r="AK324" s="78">
        <v>-7.5440235435962677E-2</v>
      </c>
      <c r="AL324" s="78">
        <v>-7.7345438301563263E-2</v>
      </c>
      <c r="AM324" s="78">
        <v>-9.8049663007259369E-2</v>
      </c>
      <c r="AN324" s="78">
        <v>-7.2310395538806915E-2</v>
      </c>
      <c r="AO324" s="78">
        <v>-0.11004181206226349</v>
      </c>
      <c r="AP324" s="78">
        <v>-0.10109228640794754</v>
      </c>
      <c r="AQ324" s="78">
        <v>-8.0157570540904999E-2</v>
      </c>
      <c r="AR324" s="78">
        <v>-6.6662468016147614E-2</v>
      </c>
      <c r="AS324" s="78">
        <v>-6.5244235098361969E-2</v>
      </c>
      <c r="AT324" s="78">
        <v>-5.2693072706460953E-2</v>
      </c>
      <c r="AU324" s="78">
        <v>-1.7268132069148123E-4</v>
      </c>
      <c r="AV324" s="78">
        <v>5.7886868715286255E-2</v>
      </c>
      <c r="AW324" s="78">
        <v>4.6333704143762589E-2</v>
      </c>
      <c r="AX324" s="78">
        <v>3.4830167889595032E-2</v>
      </c>
      <c r="AY324" s="78">
        <v>8.079199492931366E-2</v>
      </c>
      <c r="AZ324" s="78">
        <v>0.10195160657167435</v>
      </c>
      <c r="BA324" s="78">
        <v>7.3691807687282562E-2</v>
      </c>
      <c r="BB324" s="78">
        <v>6.9494277238845825E-2</v>
      </c>
      <c r="BC324" s="78">
        <v>6.469261646270752E-2</v>
      </c>
      <c r="BD324" s="78">
        <v>5.3117364645004272E-2</v>
      </c>
      <c r="BE324" s="78">
        <v>-0.14884041249752045</v>
      </c>
      <c r="BF324" s="78">
        <v>-0.13552825152873993</v>
      </c>
      <c r="BG324" s="78">
        <v>-0.10398771613836288</v>
      </c>
      <c r="BH324" s="78">
        <v>-8.6446940898895264E-2</v>
      </c>
      <c r="BI324" s="78">
        <v>-4.4639348983764648E-2</v>
      </c>
      <c r="BJ324" s="78">
        <v>-5.1837895065546036E-2</v>
      </c>
      <c r="BK324" s="78">
        <v>-7.4785016477108002E-2</v>
      </c>
      <c r="BL324" s="78">
        <v>-4.8898108303546906E-2</v>
      </c>
      <c r="BM324" s="78">
        <v>-8.1420451402664185E-2</v>
      </c>
      <c r="BN324" s="78">
        <v>-7.347329705953598E-2</v>
      </c>
      <c r="BO324" s="78">
        <v>-5.3126808255910873E-2</v>
      </c>
      <c r="BP324" s="78">
        <v>-3.6997754126787186E-2</v>
      </c>
      <c r="BQ324" s="78">
        <v>-3.2724600285291672E-2</v>
      </c>
      <c r="BR324" s="78">
        <v>-1.7625844106078148E-2</v>
      </c>
      <c r="BS324" s="78">
        <v>3.7463273853063583E-2</v>
      </c>
      <c r="BT324" s="78">
        <v>9.6682511270046234E-2</v>
      </c>
      <c r="BU324" s="78">
        <v>8.8142767548561096E-2</v>
      </c>
      <c r="BV324" s="78">
        <v>7.649606466293335E-2</v>
      </c>
      <c r="BW324" s="78">
        <v>0.12404024600982666</v>
      </c>
      <c r="BX324" s="78">
        <v>0.14398342370986938</v>
      </c>
      <c r="BY324" s="78">
        <v>0.11738944798707962</v>
      </c>
      <c r="BZ324" s="78">
        <v>0.11067690700292587</v>
      </c>
      <c r="CA324" s="78">
        <v>0.10631953924894333</v>
      </c>
      <c r="CB324" s="78">
        <v>9.878762811422348E-2</v>
      </c>
      <c r="CC324" s="78">
        <v>-0.11614569276571274</v>
      </c>
      <c r="CD324" s="78">
        <v>-0.10411909967660904</v>
      </c>
      <c r="CE324" s="78">
        <v>-6.9978900253772736E-2</v>
      </c>
      <c r="CF324" s="78">
        <v>-5.7884052395820618E-2</v>
      </c>
      <c r="CG324" s="78">
        <v>-2.3306755349040031E-2</v>
      </c>
      <c r="CH324" s="78">
        <v>-3.4171447157859802E-2</v>
      </c>
      <c r="CI324" s="78">
        <v>-5.8671988546848297E-2</v>
      </c>
      <c r="CJ324" s="78">
        <v>-3.2682836055755615E-2</v>
      </c>
      <c r="CK324" s="78">
        <v>-6.1597384512424469E-2</v>
      </c>
      <c r="CL324" s="78">
        <v>-5.4344475269317627E-2</v>
      </c>
      <c r="CM324" s="78">
        <v>-3.4405380487442017E-2</v>
      </c>
      <c r="CN324" s="78">
        <v>-1.6452059149742126E-2</v>
      </c>
      <c r="CO324" s="78">
        <v>-1.0201605036854744E-2</v>
      </c>
      <c r="CP324" s="78">
        <v>6.6616125404834747E-3</v>
      </c>
      <c r="CQ324" s="78">
        <v>6.3529819250106812E-2</v>
      </c>
      <c r="CR324" s="78">
        <v>0.12355224788188934</v>
      </c>
      <c r="CS324" s="78">
        <v>0.1170995905995369</v>
      </c>
      <c r="CT324" s="78">
        <v>0.10535373538732529</v>
      </c>
      <c r="CU324" s="78">
        <v>0.15399384498596191</v>
      </c>
      <c r="CV324" s="78">
        <v>0.17309455573558807</v>
      </c>
      <c r="CW324" s="78">
        <v>0.14765430986881256</v>
      </c>
      <c r="CX324" s="78">
        <v>0.1391998827457428</v>
      </c>
      <c r="CY324" s="78">
        <v>0.13515022397041321</v>
      </c>
      <c r="CZ324" s="78">
        <v>0.13041871786117554</v>
      </c>
      <c r="DA324" s="78">
        <v>-8.3450980484485626E-2</v>
      </c>
      <c r="DB324" s="78">
        <v>-7.2709932923316956E-2</v>
      </c>
      <c r="DC324" s="78">
        <v>-3.5970084369182587E-2</v>
      </c>
      <c r="DD324" s="78">
        <v>-2.9321169480681419E-2</v>
      </c>
      <c r="DE324" s="78">
        <v>-1.9741589203476906E-3</v>
      </c>
      <c r="DF324" s="78">
        <v>-1.6505004838109016E-2</v>
      </c>
      <c r="DG324" s="78">
        <v>-4.2558960616588593E-2</v>
      </c>
      <c r="DH324" s="78">
        <v>-1.6467563807964325E-2</v>
      </c>
      <c r="DI324" s="78">
        <v>-4.1774313896894455E-2</v>
      </c>
      <c r="DJ324" s="78">
        <v>-3.5215653479099274E-2</v>
      </c>
      <c r="DK324" s="78">
        <v>-1.5683954581618309E-2</v>
      </c>
      <c r="DL324" s="78">
        <v>4.0936344303190708E-3</v>
      </c>
      <c r="DM324" s="78">
        <v>1.2321392074227333E-2</v>
      </c>
      <c r="DN324" s="78">
        <v>3.0949071049690247E-2</v>
      </c>
      <c r="DO324" s="78">
        <v>8.9596360921859741E-2</v>
      </c>
      <c r="DP324" s="78">
        <v>0.15042199194431305</v>
      </c>
      <c r="DQ324" s="78">
        <v>0.14605642855167389</v>
      </c>
      <c r="DR324" s="78">
        <v>0.13421139121055603</v>
      </c>
      <c r="DS324" s="78">
        <v>0.18394742906093597</v>
      </c>
      <c r="DT324" s="78">
        <v>0.20220567286014557</v>
      </c>
      <c r="DU324" s="78">
        <v>0.1779191642999649</v>
      </c>
      <c r="DV324" s="78">
        <v>0.16772283613681793</v>
      </c>
      <c r="DW324" s="78">
        <v>0.16398091614246368</v>
      </c>
      <c r="DX324" s="78">
        <v>0.16204981505870819</v>
      </c>
      <c r="DY324" s="78">
        <v>-3.6245007067918777E-2</v>
      </c>
      <c r="DZ324" s="78">
        <v>-2.7360083535313606E-2</v>
      </c>
      <c r="EA324" s="78">
        <v>1.3133242726325989E-2</v>
      </c>
      <c r="EB324" s="78">
        <v>1.1919103562831879E-2</v>
      </c>
      <c r="EC324" s="78">
        <v>2.8826722875237465E-2</v>
      </c>
      <c r="ED324" s="78">
        <v>9.0025356039404869E-3</v>
      </c>
      <c r="EE324" s="78">
        <v>-1.9294310361146927E-2</v>
      </c>
      <c r="EF324" s="78">
        <v>6.9447173736989498E-3</v>
      </c>
      <c r="EG324" s="78">
        <v>-1.3152948580682278E-2</v>
      </c>
      <c r="EH324" s="78">
        <v>-7.5966729782521725E-3</v>
      </c>
      <c r="EI324" s="78">
        <v>1.1346812359988689E-2</v>
      </c>
      <c r="EJ324" s="78">
        <v>3.3758349716663361E-2</v>
      </c>
      <c r="EK324" s="78">
        <v>4.4841021299362183E-2</v>
      </c>
      <c r="EL324" s="78">
        <v>6.6016301512718201E-2</v>
      </c>
      <c r="EM324" s="78">
        <v>0.12723231315612793</v>
      </c>
      <c r="EN324" s="78">
        <v>0.18921765685081482</v>
      </c>
      <c r="EO324" s="78">
        <v>0.18786546587944031</v>
      </c>
      <c r="EP324" s="78">
        <v>0.17587730288505554</v>
      </c>
      <c r="EQ324" s="78">
        <v>0.22719568014144897</v>
      </c>
      <c r="ER324" s="78">
        <v>0.2442375123500824</v>
      </c>
      <c r="ES324" s="78">
        <v>0.22161680459976196</v>
      </c>
      <c r="ET324" s="78">
        <v>0.20890547335147858</v>
      </c>
      <c r="EU324" s="78">
        <v>0.2056078314781189</v>
      </c>
      <c r="EV324" s="78">
        <v>0.20772005617618561</v>
      </c>
      <c r="EW324" s="78">
        <v>62.868972778320313</v>
      </c>
      <c r="EX324" s="78">
        <v>61.910861968994141</v>
      </c>
      <c r="EY324" s="78">
        <v>60.957427978515625</v>
      </c>
      <c r="EZ324" s="78">
        <v>60.064079284667969</v>
      </c>
      <c r="FA324" s="78">
        <v>59.397022247314453</v>
      </c>
      <c r="FB324" s="78">
        <v>58.925159454345703</v>
      </c>
      <c r="FC324" s="78">
        <v>58.968647003173828</v>
      </c>
      <c r="FD324" s="78">
        <v>61.861736297607422</v>
      </c>
      <c r="FE324" s="78">
        <v>65.435905456542969</v>
      </c>
      <c r="FF324" s="78">
        <v>69.04766845703125</v>
      </c>
      <c r="FG324" s="78">
        <v>72.722442626953125</v>
      </c>
      <c r="FH324" s="78">
        <v>75.919303894042969</v>
      </c>
      <c r="FI324" s="78">
        <v>78.971153259277344</v>
      </c>
      <c r="FJ324" s="78">
        <v>81.251075744628906</v>
      </c>
      <c r="FK324" s="78">
        <v>83.038139343261719</v>
      </c>
      <c r="FL324" s="78">
        <v>83.558929443359375</v>
      </c>
      <c r="FM324" s="78">
        <v>82.884223937988281</v>
      </c>
      <c r="FN324" s="78">
        <v>80.963371276855469</v>
      </c>
      <c r="FO324" s="78">
        <v>78.325462341308594</v>
      </c>
      <c r="FP324" s="78">
        <v>74.884162902832031</v>
      </c>
      <c r="FQ324" s="78">
        <v>70.743560791015625</v>
      </c>
      <c r="FR324" s="78">
        <v>67.740913391113281</v>
      </c>
      <c r="FS324" s="78">
        <v>65.816642761230469</v>
      </c>
      <c r="FT324" s="78">
        <v>64.347053527832031</v>
      </c>
      <c r="FU324" s="78">
        <v>2.0832911133766174E-2</v>
      </c>
      <c r="FV324" s="78">
        <v>4.5922636985778809E-2</v>
      </c>
      <c r="FW324" s="78">
        <v>2.1313298493623734E-2</v>
      </c>
      <c r="FX324" s="78">
        <v>3.8173321634531021E-2</v>
      </c>
      <c r="FY324" s="78">
        <v>302.09091186523438</v>
      </c>
      <c r="FZ324" s="78">
        <v>1</v>
      </c>
    </row>
    <row r="325" spans="1:182" x14ac:dyDescent="0.2">
      <c r="A325" t="s">
        <v>186</v>
      </c>
      <c r="B325" t="s">
        <v>245</v>
      </c>
      <c r="C325" t="s">
        <v>194</v>
      </c>
      <c r="D325" t="s">
        <v>202</v>
      </c>
      <c r="E325" t="s">
        <v>207</v>
      </c>
      <c r="F325" t="s">
        <v>179</v>
      </c>
      <c r="G325" t="s">
        <v>1</v>
      </c>
      <c r="H325" s="78">
        <v>107</v>
      </c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  <c r="BW325" s="78"/>
      <c r="BX325" s="78"/>
      <c r="BY325" s="78"/>
      <c r="BZ325" s="78"/>
      <c r="CA325" s="78"/>
      <c r="CB325" s="78"/>
      <c r="CC325" s="78"/>
      <c r="CD325" s="78"/>
      <c r="CE325" s="78"/>
      <c r="CF325" s="78"/>
      <c r="CG325" s="78"/>
      <c r="CH325" s="78"/>
      <c r="CI325" s="78"/>
      <c r="CJ325" s="78"/>
      <c r="CK325" s="78"/>
      <c r="CL325" s="78"/>
      <c r="CM325" s="78"/>
      <c r="CN325" s="78"/>
      <c r="CO325" s="78"/>
      <c r="CP325" s="78"/>
      <c r="CQ325" s="78"/>
      <c r="CR325" s="78"/>
      <c r="CS325" s="78"/>
      <c r="CT325" s="78"/>
      <c r="CU325" s="78"/>
      <c r="CV325" s="78"/>
      <c r="CW325" s="78"/>
      <c r="CX325" s="78"/>
      <c r="CY325" s="78"/>
      <c r="CZ325" s="78"/>
      <c r="DA325" s="78"/>
      <c r="DB325" s="78"/>
      <c r="DC325" s="78"/>
      <c r="DD325" s="78"/>
      <c r="DE325" s="78"/>
      <c r="DF325" s="78"/>
      <c r="DG325" s="78"/>
      <c r="DH325" s="78"/>
      <c r="DI325" s="78"/>
      <c r="DJ325" s="78"/>
      <c r="DK325" s="78"/>
      <c r="DL325" s="78"/>
      <c r="DM325" s="78"/>
      <c r="DN325" s="78"/>
      <c r="DO325" s="78"/>
      <c r="DP325" s="78"/>
      <c r="DQ325" s="78"/>
      <c r="DR325" s="78"/>
      <c r="DS325" s="78"/>
      <c r="DT325" s="78"/>
      <c r="DU325" s="78"/>
      <c r="DV325" s="78"/>
      <c r="DW325" s="78"/>
      <c r="DX325" s="78"/>
      <c r="DY325" s="78"/>
      <c r="DZ325" s="78"/>
      <c r="EA325" s="78"/>
      <c r="EB325" s="78"/>
      <c r="EC325" s="78"/>
      <c r="ED325" s="78"/>
      <c r="EE325" s="78"/>
      <c r="EF325" s="78"/>
      <c r="EG325" s="78"/>
      <c r="EH325" s="78"/>
      <c r="EI325" s="78"/>
      <c r="EJ325" s="78"/>
      <c r="EK325" s="78"/>
      <c r="EL325" s="78"/>
      <c r="EM325" s="78"/>
      <c r="EN325" s="78"/>
      <c r="EO325" s="78"/>
      <c r="EP325" s="78"/>
      <c r="EQ325" s="78"/>
      <c r="ER325" s="78"/>
      <c r="ES325" s="78"/>
      <c r="ET325" s="78"/>
      <c r="EU325" s="78"/>
      <c r="EV325" s="78"/>
      <c r="EW325" s="78"/>
      <c r="EX325" s="78"/>
      <c r="EY325" s="78"/>
      <c r="EZ325" s="78"/>
      <c r="FA325" s="78"/>
      <c r="FB325" s="78"/>
      <c r="FC325" s="78"/>
      <c r="FD325" s="78"/>
      <c r="FE325" s="78"/>
      <c r="FF325" s="78"/>
      <c r="FG325" s="78"/>
      <c r="FH325" s="78"/>
      <c r="FI325" s="78"/>
      <c r="FJ325" s="78"/>
      <c r="FK325" s="78"/>
      <c r="FL325" s="78"/>
      <c r="FM325" s="78"/>
      <c r="FN325" s="78"/>
      <c r="FO325" s="78"/>
      <c r="FP325" s="78"/>
      <c r="FQ325" s="78"/>
      <c r="FR325" s="78"/>
      <c r="FS325" s="78"/>
      <c r="FT325" s="78"/>
      <c r="FU325" s="78"/>
      <c r="FV325" s="78"/>
      <c r="FW325" s="78"/>
      <c r="FX325" s="78">
        <v>3.4099318087100983E-2</v>
      </c>
      <c r="FY325" s="78">
        <v>8.0909090042114258</v>
      </c>
      <c r="FZ325" s="78">
        <v>0</v>
      </c>
    </row>
    <row r="326" spans="1:182" x14ac:dyDescent="0.2">
      <c r="A326" t="s">
        <v>186</v>
      </c>
      <c r="B326" t="s">
        <v>245</v>
      </c>
      <c r="C326" t="s">
        <v>194</v>
      </c>
      <c r="D326" t="s">
        <v>202</v>
      </c>
      <c r="E326" t="s">
        <v>207</v>
      </c>
      <c r="F326" t="s">
        <v>180</v>
      </c>
      <c r="G326" t="s">
        <v>1</v>
      </c>
      <c r="H326" s="78">
        <v>64</v>
      </c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  <c r="BW326" s="78"/>
      <c r="BX326" s="78"/>
      <c r="BY326" s="78"/>
      <c r="BZ326" s="78"/>
      <c r="CA326" s="78"/>
      <c r="CB326" s="78"/>
      <c r="CC326" s="78"/>
      <c r="CD326" s="78"/>
      <c r="CE326" s="78"/>
      <c r="CF326" s="78"/>
      <c r="CG326" s="78"/>
      <c r="CH326" s="78"/>
      <c r="CI326" s="78"/>
      <c r="CJ326" s="78"/>
      <c r="CK326" s="78"/>
      <c r="CL326" s="78"/>
      <c r="CM326" s="78"/>
      <c r="CN326" s="78"/>
      <c r="CO326" s="78"/>
      <c r="CP326" s="78"/>
      <c r="CQ326" s="78"/>
      <c r="CR326" s="78"/>
      <c r="CS326" s="78"/>
      <c r="CT326" s="78"/>
      <c r="CU326" s="78"/>
      <c r="CV326" s="78"/>
      <c r="CW326" s="78"/>
      <c r="CX326" s="78"/>
      <c r="CY326" s="78"/>
      <c r="CZ326" s="78"/>
      <c r="DA326" s="78"/>
      <c r="DB326" s="78"/>
      <c r="DC326" s="78"/>
      <c r="DD326" s="78"/>
      <c r="DE326" s="78"/>
      <c r="DF326" s="78"/>
      <c r="DG326" s="78"/>
      <c r="DH326" s="78"/>
      <c r="DI326" s="78"/>
      <c r="DJ326" s="78"/>
      <c r="DK326" s="78"/>
      <c r="DL326" s="78"/>
      <c r="DM326" s="78"/>
      <c r="DN326" s="78"/>
      <c r="DO326" s="78"/>
      <c r="DP326" s="78"/>
      <c r="DQ326" s="78"/>
      <c r="DR326" s="78"/>
      <c r="DS326" s="78"/>
      <c r="DT326" s="78"/>
      <c r="DU326" s="78"/>
      <c r="DV326" s="78"/>
      <c r="DW326" s="78"/>
      <c r="DX326" s="78"/>
      <c r="DY326" s="78"/>
      <c r="DZ326" s="78"/>
      <c r="EA326" s="78"/>
      <c r="EB326" s="78"/>
      <c r="EC326" s="78"/>
      <c r="ED326" s="78"/>
      <c r="EE326" s="78"/>
      <c r="EF326" s="78"/>
      <c r="EG326" s="78"/>
      <c r="EH326" s="78"/>
      <c r="EI326" s="78"/>
      <c r="EJ326" s="78"/>
      <c r="EK326" s="78"/>
      <c r="EL326" s="78"/>
      <c r="EM326" s="78"/>
      <c r="EN326" s="78"/>
      <c r="EO326" s="78"/>
      <c r="EP326" s="78"/>
      <c r="EQ326" s="78"/>
      <c r="ER326" s="78"/>
      <c r="ES326" s="78"/>
      <c r="ET326" s="78"/>
      <c r="EU326" s="78"/>
      <c r="EV326" s="78"/>
      <c r="EW326" s="78"/>
      <c r="EX326" s="78"/>
      <c r="EY326" s="78"/>
      <c r="EZ326" s="78"/>
      <c r="FA326" s="78"/>
      <c r="FB326" s="78"/>
      <c r="FC326" s="78"/>
      <c r="FD326" s="78"/>
      <c r="FE326" s="78"/>
      <c r="FF326" s="78"/>
      <c r="FG326" s="78"/>
      <c r="FH326" s="78"/>
      <c r="FI326" s="78"/>
      <c r="FJ326" s="78"/>
      <c r="FK326" s="78"/>
      <c r="FL326" s="78"/>
      <c r="FM326" s="78"/>
      <c r="FN326" s="78"/>
      <c r="FO326" s="78"/>
      <c r="FP326" s="78"/>
      <c r="FQ326" s="78"/>
      <c r="FR326" s="78"/>
      <c r="FS326" s="78"/>
      <c r="FT326" s="78"/>
      <c r="FU326" s="78"/>
      <c r="FV326" s="78"/>
      <c r="FW326" s="78"/>
      <c r="FX326" s="78">
        <v>3.4597095102071762E-2</v>
      </c>
      <c r="FY326" s="78">
        <v>3.5</v>
      </c>
      <c r="FZ326" s="78">
        <v>0</v>
      </c>
    </row>
    <row r="327" spans="1:182" x14ac:dyDescent="0.2">
      <c r="A327" t="s">
        <v>186</v>
      </c>
      <c r="B327" t="s">
        <v>245</v>
      </c>
      <c r="C327" t="s">
        <v>194</v>
      </c>
      <c r="D327" t="s">
        <v>202</v>
      </c>
      <c r="E327" t="s">
        <v>207</v>
      </c>
      <c r="F327" t="s">
        <v>181</v>
      </c>
      <c r="G327" t="s">
        <v>1</v>
      </c>
      <c r="H327" s="78">
        <v>21</v>
      </c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  <c r="BX327" s="78"/>
      <c r="BY327" s="78"/>
      <c r="BZ327" s="78"/>
      <c r="CA327" s="78"/>
      <c r="CB327" s="78"/>
      <c r="CC327" s="78"/>
      <c r="CD327" s="78"/>
      <c r="CE327" s="78"/>
      <c r="CF327" s="78"/>
      <c r="CG327" s="78"/>
      <c r="CH327" s="78"/>
      <c r="CI327" s="78"/>
      <c r="CJ327" s="78"/>
      <c r="CK327" s="78"/>
      <c r="CL327" s="78"/>
      <c r="CM327" s="78"/>
      <c r="CN327" s="78"/>
      <c r="CO327" s="78"/>
      <c r="CP327" s="78"/>
      <c r="CQ327" s="78"/>
      <c r="CR327" s="78"/>
      <c r="CS327" s="78"/>
      <c r="CT327" s="78"/>
      <c r="CU327" s="78"/>
      <c r="CV327" s="78"/>
      <c r="CW327" s="78"/>
      <c r="CX327" s="78"/>
      <c r="CY327" s="78"/>
      <c r="CZ327" s="78"/>
      <c r="DA327" s="78"/>
      <c r="DB327" s="78"/>
      <c r="DC327" s="78"/>
      <c r="DD327" s="78"/>
      <c r="DE327" s="78"/>
      <c r="DF327" s="78"/>
      <c r="DG327" s="78"/>
      <c r="DH327" s="78"/>
      <c r="DI327" s="78"/>
      <c r="DJ327" s="78"/>
      <c r="DK327" s="78"/>
      <c r="DL327" s="78"/>
      <c r="DM327" s="78"/>
      <c r="DN327" s="78"/>
      <c r="DO327" s="78"/>
      <c r="DP327" s="78"/>
      <c r="DQ327" s="78"/>
      <c r="DR327" s="78"/>
      <c r="DS327" s="78"/>
      <c r="DT327" s="78"/>
      <c r="DU327" s="78"/>
      <c r="DV327" s="78"/>
      <c r="DW327" s="78"/>
      <c r="DX327" s="78"/>
      <c r="DY327" s="78"/>
      <c r="DZ327" s="78"/>
      <c r="EA327" s="78"/>
      <c r="EB327" s="78"/>
      <c r="EC327" s="78"/>
      <c r="ED327" s="78"/>
      <c r="EE327" s="78"/>
      <c r="EF327" s="78"/>
      <c r="EG327" s="78"/>
      <c r="EH327" s="78"/>
      <c r="EI327" s="78"/>
      <c r="EJ327" s="78"/>
      <c r="EK327" s="78"/>
      <c r="EL327" s="78"/>
      <c r="EM327" s="78"/>
      <c r="EN327" s="78"/>
      <c r="EO327" s="78"/>
      <c r="EP327" s="78"/>
      <c r="EQ327" s="78"/>
      <c r="ER327" s="78"/>
      <c r="ES327" s="78"/>
      <c r="ET327" s="78"/>
      <c r="EU327" s="78"/>
      <c r="EV327" s="78"/>
      <c r="EW327" s="78"/>
      <c r="EX327" s="78"/>
      <c r="EY327" s="78"/>
      <c r="EZ327" s="78"/>
      <c r="FA327" s="78"/>
      <c r="FB327" s="78"/>
      <c r="FC327" s="78"/>
      <c r="FD327" s="78"/>
      <c r="FE327" s="78"/>
      <c r="FF327" s="78"/>
      <c r="FG327" s="78"/>
      <c r="FH327" s="78"/>
      <c r="FI327" s="78"/>
      <c r="FJ327" s="78"/>
      <c r="FK327" s="78"/>
      <c r="FL327" s="78"/>
      <c r="FM327" s="78"/>
      <c r="FN327" s="78"/>
      <c r="FO327" s="78"/>
      <c r="FP327" s="78"/>
      <c r="FQ327" s="78"/>
      <c r="FR327" s="78"/>
      <c r="FS327" s="78"/>
      <c r="FT327" s="78"/>
      <c r="FU327" s="78"/>
      <c r="FV327" s="78"/>
      <c r="FW327" s="78"/>
      <c r="FX327" s="78">
        <v>3.0112413689494133E-2</v>
      </c>
      <c r="FY327" s="78">
        <v>1</v>
      </c>
      <c r="FZ327" s="78">
        <v>0</v>
      </c>
    </row>
    <row r="328" spans="1:182" x14ac:dyDescent="0.2">
      <c r="A328" t="s">
        <v>186</v>
      </c>
      <c r="B328" t="s">
        <v>245</v>
      </c>
      <c r="C328" t="s">
        <v>194</v>
      </c>
      <c r="D328" t="s">
        <v>202</v>
      </c>
      <c r="E328" t="s">
        <v>207</v>
      </c>
      <c r="F328" t="s">
        <v>182</v>
      </c>
      <c r="G328" t="s">
        <v>1</v>
      </c>
      <c r="H328" s="78">
        <v>656</v>
      </c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  <c r="AV328" s="78"/>
      <c r="AW328" s="78"/>
      <c r="AX328" s="78"/>
      <c r="AY328" s="78"/>
      <c r="AZ328" s="78"/>
      <c r="BA328" s="78"/>
      <c r="BB328" s="78"/>
      <c r="BC328" s="78"/>
      <c r="BD328" s="78"/>
      <c r="BE328" s="78"/>
      <c r="BF328" s="78"/>
      <c r="BG328" s="78"/>
      <c r="BH328" s="78"/>
      <c r="BI328" s="78"/>
      <c r="BJ328" s="78"/>
      <c r="BK328" s="78"/>
      <c r="BL328" s="78"/>
      <c r="BM328" s="78"/>
      <c r="BN328" s="78"/>
      <c r="BO328" s="78"/>
      <c r="BP328" s="78"/>
      <c r="BQ328" s="78"/>
      <c r="BR328" s="78"/>
      <c r="BS328" s="78"/>
      <c r="BT328" s="78"/>
      <c r="BU328" s="78"/>
      <c r="BV328" s="78"/>
      <c r="BW328" s="78"/>
      <c r="BX328" s="78"/>
      <c r="BY328" s="78"/>
      <c r="BZ328" s="78"/>
      <c r="CA328" s="78"/>
      <c r="CB328" s="78"/>
      <c r="CC328" s="78"/>
      <c r="CD328" s="78"/>
      <c r="CE328" s="78"/>
      <c r="CF328" s="78"/>
      <c r="CG328" s="78"/>
      <c r="CH328" s="78"/>
      <c r="CI328" s="78"/>
      <c r="CJ328" s="78"/>
      <c r="CK328" s="78"/>
      <c r="CL328" s="78"/>
      <c r="CM328" s="78"/>
      <c r="CN328" s="78"/>
      <c r="CO328" s="78"/>
      <c r="CP328" s="78"/>
      <c r="CQ328" s="78"/>
      <c r="CR328" s="78"/>
      <c r="CS328" s="78"/>
      <c r="CT328" s="78"/>
      <c r="CU328" s="78"/>
      <c r="CV328" s="78"/>
      <c r="CW328" s="78"/>
      <c r="CX328" s="78"/>
      <c r="CY328" s="78"/>
      <c r="CZ328" s="78"/>
      <c r="DA328" s="78"/>
      <c r="DB328" s="78"/>
      <c r="DC328" s="78"/>
      <c r="DD328" s="78"/>
      <c r="DE328" s="78"/>
      <c r="DF328" s="78"/>
      <c r="DG328" s="78"/>
      <c r="DH328" s="78"/>
      <c r="DI328" s="78"/>
      <c r="DJ328" s="78"/>
      <c r="DK328" s="78"/>
      <c r="DL328" s="78"/>
      <c r="DM328" s="78"/>
      <c r="DN328" s="78"/>
      <c r="DO328" s="78"/>
      <c r="DP328" s="78"/>
      <c r="DQ328" s="78"/>
      <c r="DR328" s="78"/>
      <c r="DS328" s="78"/>
      <c r="DT328" s="78"/>
      <c r="DU328" s="78"/>
      <c r="DV328" s="78"/>
      <c r="DW328" s="78"/>
      <c r="DX328" s="78"/>
      <c r="DY328" s="78"/>
      <c r="DZ328" s="78"/>
      <c r="EA328" s="78"/>
      <c r="EB328" s="78"/>
      <c r="EC328" s="78"/>
      <c r="ED328" s="78"/>
      <c r="EE328" s="78"/>
      <c r="EF328" s="78"/>
      <c r="EG328" s="78"/>
      <c r="EH328" s="78"/>
      <c r="EI328" s="78"/>
      <c r="EJ328" s="78"/>
      <c r="EK328" s="78"/>
      <c r="EL328" s="78"/>
      <c r="EM328" s="78"/>
      <c r="EN328" s="78"/>
      <c r="EO328" s="78"/>
      <c r="EP328" s="78"/>
      <c r="EQ328" s="78"/>
      <c r="ER328" s="78"/>
      <c r="ES328" s="78"/>
      <c r="ET328" s="78"/>
      <c r="EU328" s="78"/>
      <c r="EV328" s="78"/>
      <c r="EW328" s="78"/>
      <c r="EX328" s="78"/>
      <c r="EY328" s="78"/>
      <c r="EZ328" s="78"/>
      <c r="FA328" s="78"/>
      <c r="FB328" s="78"/>
      <c r="FC328" s="78"/>
      <c r="FD328" s="78"/>
      <c r="FE328" s="78"/>
      <c r="FF328" s="78"/>
      <c r="FG328" s="78"/>
      <c r="FH328" s="78"/>
      <c r="FI328" s="78"/>
      <c r="FJ328" s="78"/>
      <c r="FK328" s="78"/>
      <c r="FL328" s="78"/>
      <c r="FM328" s="78"/>
      <c r="FN328" s="78"/>
      <c r="FO328" s="78"/>
      <c r="FP328" s="78"/>
      <c r="FQ328" s="78"/>
      <c r="FR328" s="78"/>
      <c r="FS328" s="78"/>
      <c r="FT328" s="78"/>
      <c r="FU328" s="78"/>
      <c r="FV328" s="78"/>
      <c r="FW328" s="78"/>
      <c r="FX328" s="78">
        <v>3.750867024064064E-2</v>
      </c>
      <c r="FY328" s="78">
        <v>42.863636016845703</v>
      </c>
      <c r="FZ328" s="78">
        <v>0</v>
      </c>
    </row>
    <row r="329" spans="1:182" x14ac:dyDescent="0.2">
      <c r="A329" t="s">
        <v>186</v>
      </c>
      <c r="B329" t="s">
        <v>245</v>
      </c>
      <c r="C329" t="s">
        <v>194</v>
      </c>
      <c r="D329" t="s">
        <v>202</v>
      </c>
      <c r="E329" t="s">
        <v>207</v>
      </c>
      <c r="F329" t="s">
        <v>183</v>
      </c>
      <c r="G329" t="s">
        <v>1</v>
      </c>
      <c r="H329" s="78">
        <v>611</v>
      </c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  <c r="AV329" s="78"/>
      <c r="AW329" s="78"/>
      <c r="AX329" s="78"/>
      <c r="AY329" s="78"/>
      <c r="AZ329" s="78"/>
      <c r="BA329" s="78"/>
      <c r="BB329" s="78"/>
      <c r="BC329" s="78"/>
      <c r="BD329" s="78"/>
      <c r="BE329" s="78"/>
      <c r="BF329" s="78"/>
      <c r="BG329" s="78"/>
      <c r="BH329" s="78"/>
      <c r="BI329" s="78"/>
      <c r="BJ329" s="78"/>
      <c r="BK329" s="78"/>
      <c r="BL329" s="78"/>
      <c r="BM329" s="78"/>
      <c r="BN329" s="78"/>
      <c r="BO329" s="78"/>
      <c r="BP329" s="78"/>
      <c r="BQ329" s="78"/>
      <c r="BR329" s="78"/>
      <c r="BS329" s="78"/>
      <c r="BT329" s="78"/>
      <c r="BU329" s="78"/>
      <c r="BV329" s="78"/>
      <c r="BW329" s="78"/>
      <c r="BX329" s="78"/>
      <c r="BY329" s="78"/>
      <c r="BZ329" s="78"/>
      <c r="CA329" s="78"/>
      <c r="CB329" s="78"/>
      <c r="CC329" s="78"/>
      <c r="CD329" s="78"/>
      <c r="CE329" s="78"/>
      <c r="CF329" s="78"/>
      <c r="CG329" s="78"/>
      <c r="CH329" s="78"/>
      <c r="CI329" s="78"/>
      <c r="CJ329" s="78"/>
      <c r="CK329" s="78"/>
      <c r="CL329" s="78"/>
      <c r="CM329" s="78"/>
      <c r="CN329" s="78"/>
      <c r="CO329" s="78"/>
      <c r="CP329" s="78"/>
      <c r="CQ329" s="78"/>
      <c r="CR329" s="78"/>
      <c r="CS329" s="78"/>
      <c r="CT329" s="78"/>
      <c r="CU329" s="78"/>
      <c r="CV329" s="78"/>
      <c r="CW329" s="78"/>
      <c r="CX329" s="78"/>
      <c r="CY329" s="78"/>
      <c r="CZ329" s="78"/>
      <c r="DA329" s="78"/>
      <c r="DB329" s="78"/>
      <c r="DC329" s="78"/>
      <c r="DD329" s="78"/>
      <c r="DE329" s="78"/>
      <c r="DF329" s="78"/>
      <c r="DG329" s="78"/>
      <c r="DH329" s="78"/>
      <c r="DI329" s="78"/>
      <c r="DJ329" s="78"/>
      <c r="DK329" s="78"/>
      <c r="DL329" s="78"/>
      <c r="DM329" s="78"/>
      <c r="DN329" s="78"/>
      <c r="DO329" s="78"/>
      <c r="DP329" s="78"/>
      <c r="DQ329" s="78"/>
      <c r="DR329" s="78"/>
      <c r="DS329" s="78"/>
      <c r="DT329" s="78"/>
      <c r="DU329" s="78"/>
      <c r="DV329" s="78"/>
      <c r="DW329" s="78"/>
      <c r="DX329" s="78"/>
      <c r="DY329" s="78"/>
      <c r="DZ329" s="78"/>
      <c r="EA329" s="78"/>
      <c r="EB329" s="78"/>
      <c r="EC329" s="78"/>
      <c r="ED329" s="78"/>
      <c r="EE329" s="78"/>
      <c r="EF329" s="78"/>
      <c r="EG329" s="78"/>
      <c r="EH329" s="78"/>
      <c r="EI329" s="78"/>
      <c r="EJ329" s="78"/>
      <c r="EK329" s="78"/>
      <c r="EL329" s="78"/>
      <c r="EM329" s="78"/>
      <c r="EN329" s="78"/>
      <c r="EO329" s="78"/>
      <c r="EP329" s="78"/>
      <c r="EQ329" s="78"/>
      <c r="ER329" s="78"/>
      <c r="ES329" s="78"/>
      <c r="ET329" s="78"/>
      <c r="EU329" s="78"/>
      <c r="EV329" s="78"/>
      <c r="EW329" s="78"/>
      <c r="EX329" s="78"/>
      <c r="EY329" s="78"/>
      <c r="EZ329" s="78"/>
      <c r="FA329" s="78"/>
      <c r="FB329" s="78"/>
      <c r="FC329" s="78"/>
      <c r="FD329" s="78"/>
      <c r="FE329" s="78"/>
      <c r="FF329" s="78"/>
      <c r="FG329" s="78"/>
      <c r="FH329" s="78"/>
      <c r="FI329" s="78"/>
      <c r="FJ329" s="78"/>
      <c r="FK329" s="78"/>
      <c r="FL329" s="78"/>
      <c r="FM329" s="78"/>
      <c r="FN329" s="78"/>
      <c r="FO329" s="78"/>
      <c r="FP329" s="78"/>
      <c r="FQ329" s="78"/>
      <c r="FR329" s="78"/>
      <c r="FS329" s="78"/>
      <c r="FT329" s="78"/>
      <c r="FU329" s="78"/>
      <c r="FV329" s="78"/>
      <c r="FW329" s="78"/>
      <c r="FX329" s="78">
        <v>3.6728780716657639E-2</v>
      </c>
      <c r="FY329" s="78">
        <v>11.590909004211426</v>
      </c>
      <c r="FZ329" s="78">
        <v>0</v>
      </c>
    </row>
    <row r="330" spans="1:182" x14ac:dyDescent="0.2">
      <c r="A330" t="s">
        <v>186</v>
      </c>
      <c r="B330" t="s">
        <v>245</v>
      </c>
      <c r="C330" t="s">
        <v>194</v>
      </c>
      <c r="D330" t="s">
        <v>202</v>
      </c>
      <c r="E330" t="s">
        <v>207</v>
      </c>
      <c r="F330" t="s">
        <v>184</v>
      </c>
      <c r="G330" t="s">
        <v>1</v>
      </c>
      <c r="H330" s="78">
        <v>206</v>
      </c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  <c r="AV330" s="78"/>
      <c r="AW330" s="78"/>
      <c r="AX330" s="78"/>
      <c r="AY330" s="78"/>
      <c r="AZ330" s="78"/>
      <c r="BA330" s="78"/>
      <c r="BB330" s="78"/>
      <c r="BC330" s="78"/>
      <c r="BD330" s="78"/>
      <c r="BE330" s="78"/>
      <c r="BF330" s="78"/>
      <c r="BG330" s="78"/>
      <c r="BH330" s="78"/>
      <c r="BI330" s="78"/>
      <c r="BJ330" s="78"/>
      <c r="BK330" s="78"/>
      <c r="BL330" s="78"/>
      <c r="BM330" s="78"/>
      <c r="BN330" s="78"/>
      <c r="BO330" s="78"/>
      <c r="BP330" s="78"/>
      <c r="BQ330" s="78"/>
      <c r="BR330" s="78"/>
      <c r="BS330" s="78"/>
      <c r="BT330" s="78"/>
      <c r="BU330" s="78"/>
      <c r="BV330" s="78"/>
      <c r="BW330" s="78"/>
      <c r="BX330" s="78"/>
      <c r="BY330" s="78"/>
      <c r="BZ330" s="78"/>
      <c r="CA330" s="78"/>
      <c r="CB330" s="78"/>
      <c r="CC330" s="78"/>
      <c r="CD330" s="78"/>
      <c r="CE330" s="78"/>
      <c r="CF330" s="78"/>
      <c r="CG330" s="78"/>
      <c r="CH330" s="78"/>
      <c r="CI330" s="78"/>
      <c r="CJ330" s="78"/>
      <c r="CK330" s="78"/>
      <c r="CL330" s="78"/>
      <c r="CM330" s="78"/>
      <c r="CN330" s="78"/>
      <c r="CO330" s="78"/>
      <c r="CP330" s="78"/>
      <c r="CQ330" s="78"/>
      <c r="CR330" s="78"/>
      <c r="CS330" s="78"/>
      <c r="CT330" s="78"/>
      <c r="CU330" s="78"/>
      <c r="CV330" s="78"/>
      <c r="CW330" s="78"/>
      <c r="CX330" s="78"/>
      <c r="CY330" s="78"/>
      <c r="CZ330" s="78"/>
      <c r="DA330" s="78"/>
      <c r="DB330" s="78"/>
      <c r="DC330" s="78"/>
      <c r="DD330" s="78"/>
      <c r="DE330" s="78"/>
      <c r="DF330" s="78"/>
      <c r="DG330" s="78"/>
      <c r="DH330" s="78"/>
      <c r="DI330" s="78"/>
      <c r="DJ330" s="78"/>
      <c r="DK330" s="78"/>
      <c r="DL330" s="78"/>
      <c r="DM330" s="78"/>
      <c r="DN330" s="78"/>
      <c r="DO330" s="78"/>
      <c r="DP330" s="78"/>
      <c r="DQ330" s="78"/>
      <c r="DR330" s="78"/>
      <c r="DS330" s="78"/>
      <c r="DT330" s="78"/>
      <c r="DU330" s="78"/>
      <c r="DV330" s="78"/>
      <c r="DW330" s="78"/>
      <c r="DX330" s="78"/>
      <c r="DY330" s="78"/>
      <c r="DZ330" s="78"/>
      <c r="EA330" s="78"/>
      <c r="EB330" s="78"/>
      <c r="EC330" s="78"/>
      <c r="ED330" s="78"/>
      <c r="EE330" s="78"/>
      <c r="EF330" s="78"/>
      <c r="EG330" s="78"/>
      <c r="EH330" s="78"/>
      <c r="EI330" s="78"/>
      <c r="EJ330" s="78"/>
      <c r="EK330" s="78"/>
      <c r="EL330" s="78"/>
      <c r="EM330" s="78"/>
      <c r="EN330" s="78"/>
      <c r="EO330" s="78"/>
      <c r="EP330" s="78"/>
      <c r="EQ330" s="78"/>
      <c r="ER330" s="78"/>
      <c r="ES330" s="78"/>
      <c r="ET330" s="78"/>
      <c r="EU330" s="78"/>
      <c r="EV330" s="78"/>
      <c r="EW330" s="78"/>
      <c r="EX330" s="78"/>
      <c r="EY330" s="78"/>
      <c r="EZ330" s="78"/>
      <c r="FA330" s="78"/>
      <c r="FB330" s="78"/>
      <c r="FC330" s="78"/>
      <c r="FD330" s="78"/>
      <c r="FE330" s="78"/>
      <c r="FF330" s="78"/>
      <c r="FG330" s="78"/>
      <c r="FH330" s="78"/>
      <c r="FI330" s="78"/>
      <c r="FJ330" s="78"/>
      <c r="FK330" s="78"/>
      <c r="FL330" s="78"/>
      <c r="FM330" s="78"/>
      <c r="FN330" s="78"/>
      <c r="FO330" s="78"/>
      <c r="FP330" s="78"/>
      <c r="FQ330" s="78"/>
      <c r="FR330" s="78"/>
      <c r="FS330" s="78"/>
      <c r="FT330" s="78"/>
      <c r="FU330" s="78"/>
      <c r="FV330" s="78"/>
      <c r="FW330" s="78"/>
      <c r="FX330" s="78">
        <v>3.6932468414306641E-2</v>
      </c>
      <c r="FY330" s="78">
        <v>13</v>
      </c>
      <c r="FZ330" s="78">
        <v>0</v>
      </c>
    </row>
    <row r="331" spans="1:182" x14ac:dyDescent="0.2">
      <c r="A331" t="s">
        <v>186</v>
      </c>
      <c r="B331" t="s">
        <v>245</v>
      </c>
      <c r="C331" t="s">
        <v>194</v>
      </c>
      <c r="D331" t="s">
        <v>202</v>
      </c>
      <c r="E331" t="s">
        <v>207</v>
      </c>
      <c r="F331" t="s">
        <v>185</v>
      </c>
      <c r="G331" t="s">
        <v>1</v>
      </c>
      <c r="H331" s="78">
        <v>54</v>
      </c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  <c r="BW331" s="78"/>
      <c r="BX331" s="78"/>
      <c r="BY331" s="78"/>
      <c r="BZ331" s="78"/>
      <c r="CA331" s="78"/>
      <c r="CB331" s="78"/>
      <c r="CC331" s="78"/>
      <c r="CD331" s="78"/>
      <c r="CE331" s="78"/>
      <c r="CF331" s="78"/>
      <c r="CG331" s="78"/>
      <c r="CH331" s="78"/>
      <c r="CI331" s="78"/>
      <c r="CJ331" s="78"/>
      <c r="CK331" s="78"/>
      <c r="CL331" s="78"/>
      <c r="CM331" s="78"/>
      <c r="CN331" s="78"/>
      <c r="CO331" s="78"/>
      <c r="CP331" s="78"/>
      <c r="CQ331" s="78"/>
      <c r="CR331" s="78"/>
      <c r="CS331" s="78"/>
      <c r="CT331" s="78"/>
      <c r="CU331" s="78"/>
      <c r="CV331" s="78"/>
      <c r="CW331" s="78"/>
      <c r="CX331" s="78"/>
      <c r="CY331" s="78"/>
      <c r="CZ331" s="78"/>
      <c r="DA331" s="78"/>
      <c r="DB331" s="78"/>
      <c r="DC331" s="78"/>
      <c r="DD331" s="78"/>
      <c r="DE331" s="78"/>
      <c r="DF331" s="78"/>
      <c r="DG331" s="78"/>
      <c r="DH331" s="78"/>
      <c r="DI331" s="78"/>
      <c r="DJ331" s="78"/>
      <c r="DK331" s="78"/>
      <c r="DL331" s="78"/>
      <c r="DM331" s="78"/>
      <c r="DN331" s="78"/>
      <c r="DO331" s="78"/>
      <c r="DP331" s="78"/>
      <c r="DQ331" s="78"/>
      <c r="DR331" s="78"/>
      <c r="DS331" s="78"/>
      <c r="DT331" s="78"/>
      <c r="DU331" s="78"/>
      <c r="DV331" s="78"/>
      <c r="DW331" s="78"/>
      <c r="DX331" s="78"/>
      <c r="DY331" s="78"/>
      <c r="DZ331" s="78"/>
      <c r="EA331" s="78"/>
      <c r="EB331" s="78"/>
      <c r="EC331" s="78"/>
      <c r="ED331" s="78"/>
      <c r="EE331" s="78"/>
      <c r="EF331" s="78"/>
      <c r="EG331" s="78"/>
      <c r="EH331" s="78"/>
      <c r="EI331" s="78"/>
      <c r="EJ331" s="78"/>
      <c r="EK331" s="78"/>
      <c r="EL331" s="78"/>
      <c r="EM331" s="78"/>
      <c r="EN331" s="78"/>
      <c r="EO331" s="78"/>
      <c r="EP331" s="78"/>
      <c r="EQ331" s="78"/>
      <c r="ER331" s="78"/>
      <c r="ES331" s="78"/>
      <c r="ET331" s="78"/>
      <c r="EU331" s="78"/>
      <c r="EV331" s="78"/>
      <c r="EW331" s="78"/>
      <c r="EX331" s="78"/>
      <c r="EY331" s="78"/>
      <c r="EZ331" s="78"/>
      <c r="FA331" s="78"/>
      <c r="FB331" s="78"/>
      <c r="FC331" s="78"/>
      <c r="FD331" s="78"/>
      <c r="FE331" s="78"/>
      <c r="FF331" s="78"/>
      <c r="FG331" s="78"/>
      <c r="FH331" s="78"/>
      <c r="FI331" s="78"/>
      <c r="FJ331" s="78"/>
      <c r="FK331" s="78"/>
      <c r="FL331" s="78"/>
      <c r="FM331" s="78"/>
      <c r="FN331" s="78"/>
      <c r="FO331" s="78"/>
      <c r="FP331" s="78"/>
      <c r="FQ331" s="78"/>
      <c r="FR331" s="78"/>
      <c r="FS331" s="78"/>
      <c r="FT331" s="78"/>
      <c r="FU331" s="78"/>
      <c r="FV331" s="78"/>
      <c r="FW331" s="78"/>
      <c r="FX331" s="78">
        <v>3.4443940967321396E-2</v>
      </c>
      <c r="FY331" s="78">
        <v>8.5454549789428711</v>
      </c>
      <c r="FZ331" s="78">
        <v>0</v>
      </c>
    </row>
    <row r="332" spans="1:182" x14ac:dyDescent="0.2">
      <c r="A332" t="s">
        <v>186</v>
      </c>
      <c r="B332" t="s">
        <v>245</v>
      </c>
      <c r="C332" t="s">
        <v>194</v>
      </c>
      <c r="D332" t="s">
        <v>202</v>
      </c>
      <c r="E332" t="s">
        <v>208</v>
      </c>
      <c r="F332" t="s">
        <v>1</v>
      </c>
      <c r="G332" t="s">
        <v>198</v>
      </c>
      <c r="H332" s="78">
        <v>6908</v>
      </c>
      <c r="I332" s="78">
        <v>1.2144781351089478</v>
      </c>
      <c r="J332" s="78">
        <v>1.1458661556243896</v>
      </c>
      <c r="K332" s="78">
        <v>1.0517624616622925</v>
      </c>
      <c r="L332" s="78">
        <v>0.95637381076812744</v>
      </c>
      <c r="M332" s="78">
        <v>0.8808821439743042</v>
      </c>
      <c r="N332" s="78">
        <v>0.75738584995269775</v>
      </c>
      <c r="O332" s="78">
        <v>0.7442011833190918</v>
      </c>
      <c r="P332" s="78">
        <v>0.78437674045562744</v>
      </c>
      <c r="Q332" s="78">
        <v>0.83869940042495728</v>
      </c>
      <c r="R332" s="78">
        <v>0.90719389915466309</v>
      </c>
      <c r="S332" s="78">
        <v>0.93884104490280151</v>
      </c>
      <c r="T332" s="78">
        <v>0.99704289436340332</v>
      </c>
      <c r="U332" s="78">
        <v>1.046022891998291</v>
      </c>
      <c r="V332" s="78">
        <v>1.0797961950302124</v>
      </c>
      <c r="W332" s="78">
        <v>1.1041828393936157</v>
      </c>
      <c r="X332" s="78">
        <v>1.1681222915649414</v>
      </c>
      <c r="Y332" s="78">
        <v>1.2970926761627197</v>
      </c>
      <c r="Z332" s="78">
        <v>1.416265606880188</v>
      </c>
      <c r="AA332" s="78">
        <v>1.3797248601913452</v>
      </c>
      <c r="AB332" s="78">
        <v>1.3218033313751221</v>
      </c>
      <c r="AC332" s="78">
        <v>1.323238730430603</v>
      </c>
      <c r="AD332" s="78">
        <v>1.3495618104934692</v>
      </c>
      <c r="AE332" s="78">
        <v>1.2981569766998291</v>
      </c>
      <c r="AF332" s="78">
        <v>1.2057974338531494</v>
      </c>
      <c r="AG332" s="78">
        <v>-7.2639942169189453E-2</v>
      </c>
      <c r="AH332" s="78">
        <v>-6.8361110985279083E-2</v>
      </c>
      <c r="AI332" s="78">
        <v>-2.3927332833409309E-2</v>
      </c>
      <c r="AJ332" s="78">
        <v>-1.9408464431762695E-3</v>
      </c>
      <c r="AK332" s="78">
        <v>2.7160322293639183E-2</v>
      </c>
      <c r="AL332" s="78">
        <v>1.7822887748479843E-2</v>
      </c>
      <c r="AM332" s="78">
        <v>-5.4552671499550343E-3</v>
      </c>
      <c r="AN332" s="78">
        <v>-4.5320622622966766E-2</v>
      </c>
      <c r="AO332" s="78">
        <v>-6.9746337831020355E-2</v>
      </c>
      <c r="AP332" s="78">
        <v>-4.0318753570318222E-2</v>
      </c>
      <c r="AQ332" s="78">
        <v>-6.4460739493370056E-2</v>
      </c>
      <c r="AR332" s="78">
        <v>-7.5723744928836823E-2</v>
      </c>
      <c r="AS332" s="78">
        <v>-6.6764727234840393E-2</v>
      </c>
      <c r="AT332" s="78">
        <v>-4.7857124358415604E-2</v>
      </c>
      <c r="AU332" s="78">
        <v>-4.0842596441507339E-2</v>
      </c>
      <c r="AV332" s="78">
        <v>-8.391321636736393E-3</v>
      </c>
      <c r="AW332" s="78">
        <v>2.6530077680945396E-2</v>
      </c>
      <c r="AX332" s="78">
        <v>4.1563611477613449E-2</v>
      </c>
      <c r="AY332" s="78">
        <v>2.5054130703210831E-2</v>
      </c>
      <c r="AZ332" s="78">
        <v>3.0976381152868271E-2</v>
      </c>
      <c r="BA332" s="78">
        <v>7.1980498731136322E-2</v>
      </c>
      <c r="BB332" s="78">
        <v>0.11269548535346985</v>
      </c>
      <c r="BC332" s="78">
        <v>0.17071203887462616</v>
      </c>
      <c r="BD332" s="78">
        <v>0.14851444959640503</v>
      </c>
      <c r="BE332" s="78">
        <v>-3.3770665526390076E-2</v>
      </c>
      <c r="BF332" s="78">
        <v>-3.1253576278686523E-2</v>
      </c>
      <c r="BG332" s="78">
        <v>1.1115331202745438E-2</v>
      </c>
      <c r="BH332" s="78">
        <v>3.5998702049255371E-2</v>
      </c>
      <c r="BI332" s="78">
        <v>6.4281120896339417E-2</v>
      </c>
      <c r="BJ332" s="78">
        <v>4.4832542538642883E-2</v>
      </c>
      <c r="BK332" s="78">
        <v>1.787029393017292E-2</v>
      </c>
      <c r="BL332" s="78">
        <v>-2.2936707362532616E-2</v>
      </c>
      <c r="BM332" s="78">
        <v>-4.9143798649311066E-2</v>
      </c>
      <c r="BN332" s="78">
        <v>-1.7157524824142456E-2</v>
      </c>
      <c r="BO332" s="78">
        <v>-4.1447620838880539E-2</v>
      </c>
      <c r="BP332" s="78">
        <v>-5.4109610617160797E-2</v>
      </c>
      <c r="BQ332" s="78">
        <v>-4.2702876031398773E-2</v>
      </c>
      <c r="BR332" s="78">
        <v>-2.1708220243453979E-2</v>
      </c>
      <c r="BS332" s="78">
        <v>-1.3597558252513409E-2</v>
      </c>
      <c r="BT332" s="78">
        <v>2.1657882258296013E-2</v>
      </c>
      <c r="BU332" s="78">
        <v>6.1264805495738983E-2</v>
      </c>
      <c r="BV332" s="78">
        <v>7.2319097816944122E-2</v>
      </c>
      <c r="BW332" s="78">
        <v>5.5946074426174164E-2</v>
      </c>
      <c r="BX332" s="78">
        <v>6.097446009516716E-2</v>
      </c>
      <c r="BY332" s="78">
        <v>0.10088654607534409</v>
      </c>
      <c r="BZ332" s="78">
        <v>0.14558486640453339</v>
      </c>
      <c r="CA332" s="78">
        <v>0.20331726968288422</v>
      </c>
      <c r="CB332" s="78">
        <v>0.18444035947322845</v>
      </c>
      <c r="CC332" s="78">
        <v>-6.8499259650707245E-3</v>
      </c>
      <c r="CD332" s="78">
        <v>-5.5530075915157795E-3</v>
      </c>
      <c r="CE332" s="78">
        <v>3.5385772585868835E-2</v>
      </c>
      <c r="CF332" s="78">
        <v>6.2275517731904984E-2</v>
      </c>
      <c r="CG332" s="78">
        <v>8.9990884065628052E-2</v>
      </c>
      <c r="CH332" s="78">
        <v>6.3539348542690277E-2</v>
      </c>
      <c r="CI332" s="78">
        <v>3.4025505185127258E-2</v>
      </c>
      <c r="CJ332" s="78">
        <v>-7.4336770921945572E-3</v>
      </c>
      <c r="CK332" s="78">
        <v>-3.487454354763031E-2</v>
      </c>
      <c r="CL332" s="78">
        <v>-1.1161284055560827E-3</v>
      </c>
      <c r="CM332" s="78">
        <v>-2.5508802384138107E-2</v>
      </c>
      <c r="CN332" s="78">
        <v>-3.9139732718467712E-2</v>
      </c>
      <c r="CO332" s="78">
        <v>-2.6037711650133133E-2</v>
      </c>
      <c r="CP332" s="78">
        <v>-3.5975684877485037E-3</v>
      </c>
      <c r="CQ332" s="78">
        <v>5.2722715772688389E-3</v>
      </c>
      <c r="CR332" s="78">
        <v>4.2469870299100876E-2</v>
      </c>
      <c r="CS332" s="78">
        <v>8.5321970283985138E-2</v>
      </c>
      <c r="CT332" s="78">
        <v>9.3620248138904572E-2</v>
      </c>
      <c r="CU332" s="78">
        <v>7.7341735363006592E-2</v>
      </c>
      <c r="CV332" s="78">
        <v>8.1751033663749695E-2</v>
      </c>
      <c r="CW332" s="78">
        <v>0.12090680003166199</v>
      </c>
      <c r="CX332" s="78">
        <v>0.16836394369602203</v>
      </c>
      <c r="CY332" s="78">
        <v>0.22589953243732452</v>
      </c>
      <c r="CZ332" s="78">
        <v>0.20932252705097198</v>
      </c>
      <c r="DA332" s="78">
        <v>2.0070817321538925E-2</v>
      </c>
      <c r="DB332" s="78">
        <v>2.0147562026977539E-2</v>
      </c>
      <c r="DC332" s="78">
        <v>5.9656217694282532E-2</v>
      </c>
      <c r="DD332" s="78">
        <v>8.8552325963973999E-2</v>
      </c>
      <c r="DE332" s="78">
        <v>0.11570063978433609</v>
      </c>
      <c r="DF332" s="78">
        <v>8.2246154546737671E-2</v>
      </c>
      <c r="DG332" s="78">
        <v>5.0180722028017044E-2</v>
      </c>
      <c r="DH332" s="78">
        <v>8.0693522468209267E-3</v>
      </c>
      <c r="DI332" s="78">
        <v>-2.0605286583304405E-2</v>
      </c>
      <c r="DJ332" s="78">
        <v>1.4925269410014153E-2</v>
      </c>
      <c r="DK332" s="78">
        <v>-9.5699820667505264E-3</v>
      </c>
      <c r="DL332" s="78">
        <v>-2.4169854819774628E-2</v>
      </c>
      <c r="DM332" s="78">
        <v>-9.3725454062223434E-3</v>
      </c>
      <c r="DN332" s="78">
        <v>1.4513082802295685E-2</v>
      </c>
      <c r="DO332" s="78">
        <v>2.4142099544405937E-2</v>
      </c>
      <c r="DP332" s="78">
        <v>6.328185647726059E-2</v>
      </c>
      <c r="DQ332" s="78">
        <v>0.10937913507223129</v>
      </c>
      <c r="DR332" s="78">
        <v>0.11492140591144562</v>
      </c>
      <c r="DS332" s="78">
        <v>9.8737411201000214E-2</v>
      </c>
      <c r="DT332" s="78">
        <v>0.10252761095762253</v>
      </c>
      <c r="DU332" s="78">
        <v>0.14092704653739929</v>
      </c>
      <c r="DV332" s="78">
        <v>0.19114303588867188</v>
      </c>
      <c r="DW332" s="78">
        <v>0.24848181009292603</v>
      </c>
      <c r="DX332" s="78">
        <v>0.2342047244310379</v>
      </c>
      <c r="DY332" s="78">
        <v>5.8940086513757706E-2</v>
      </c>
      <c r="DZ332" s="78">
        <v>5.7255096733570099E-2</v>
      </c>
      <c r="EA332" s="78">
        <v>9.4698883593082428E-2</v>
      </c>
      <c r="EB332" s="78">
        <v>0.12649188935756683</v>
      </c>
      <c r="EC332" s="78">
        <v>0.15282145142555237</v>
      </c>
      <c r="ED332" s="78">
        <v>0.10925581306219101</v>
      </c>
      <c r="EE332" s="78">
        <v>7.3506280779838562E-2</v>
      </c>
      <c r="EF332" s="78">
        <v>3.0453266575932503E-2</v>
      </c>
      <c r="EG332" s="78">
        <v>-2.7460221190267475E-6</v>
      </c>
      <c r="EH332" s="78">
        <v>3.8086496293544769E-2</v>
      </c>
      <c r="EI332" s="78">
        <v>1.3443140313029289E-2</v>
      </c>
      <c r="EJ332" s="78">
        <v>-2.55572609603405E-3</v>
      </c>
      <c r="EK332" s="78">
        <v>1.4689305797219276E-2</v>
      </c>
      <c r="EL332" s="78">
        <v>4.0661986917257309E-2</v>
      </c>
      <c r="EM332" s="78">
        <v>5.1387138664722443E-2</v>
      </c>
      <c r="EN332" s="78">
        <v>9.3331068754196167E-2</v>
      </c>
      <c r="EO332" s="78">
        <v>0.14411386847496033</v>
      </c>
      <c r="EP332" s="78">
        <v>0.14567689597606659</v>
      </c>
      <c r="EQ332" s="78">
        <v>0.12962934374809265</v>
      </c>
      <c r="ER332" s="78">
        <v>0.13252569735050201</v>
      </c>
      <c r="ES332" s="78">
        <v>0.16983310878276825</v>
      </c>
      <c r="ET332" s="78">
        <v>0.22403241693973541</v>
      </c>
      <c r="EU332" s="78">
        <v>0.28108704090118408</v>
      </c>
      <c r="EV332" s="78">
        <v>0.27013063430786133</v>
      </c>
      <c r="EW332" s="78">
        <v>61.768428802490234</v>
      </c>
      <c r="EX332" s="78">
        <v>60.803981781005859</v>
      </c>
      <c r="EY332" s="78">
        <v>60.194385528564453</v>
      </c>
      <c r="EZ332" s="78">
        <v>59.675933837890625</v>
      </c>
      <c r="FA332" s="78">
        <v>59.273727416992188</v>
      </c>
      <c r="FB332" s="78">
        <v>58.885654449462891</v>
      </c>
      <c r="FC332" s="78">
        <v>58.770126342773438</v>
      </c>
      <c r="FD332" s="78">
        <v>60.33367919921875</v>
      </c>
      <c r="FE332" s="78">
        <v>62.961490631103516</v>
      </c>
      <c r="FF332" s="78">
        <v>66.165412902832031</v>
      </c>
      <c r="FG332" s="78">
        <v>69.655624389648438</v>
      </c>
      <c r="FH332" s="78">
        <v>72.982688903808594</v>
      </c>
      <c r="FI332" s="78">
        <v>75.890106201171875</v>
      </c>
      <c r="FJ332" s="78">
        <v>78.188362121582031</v>
      </c>
      <c r="FK332" s="78">
        <v>79.993766784667969</v>
      </c>
      <c r="FL332" s="78">
        <v>80.919609069824219</v>
      </c>
      <c r="FM332" s="78">
        <v>81.022819519042969</v>
      </c>
      <c r="FN332" s="78">
        <v>79.877197265625</v>
      </c>
      <c r="FO332" s="78">
        <v>77.331878662109375</v>
      </c>
      <c r="FP332" s="78">
        <v>73.766677856445313</v>
      </c>
      <c r="FQ332" s="78">
        <v>69.042984008789063</v>
      </c>
      <c r="FR332" s="78">
        <v>65.897254943847656</v>
      </c>
      <c r="FS332" s="78">
        <v>64.175125122070313</v>
      </c>
      <c r="FT332" s="78">
        <v>62.897800445556641</v>
      </c>
      <c r="FU332" s="78">
        <v>1.7956007272005081E-2</v>
      </c>
      <c r="FV332" s="78">
        <v>3.2579503953456879E-2</v>
      </c>
      <c r="FW332" s="78">
        <v>2.0737305283546448E-2</v>
      </c>
      <c r="FX332" s="78">
        <v>3.2178159803152084E-2</v>
      </c>
      <c r="FY332" s="78">
        <v>405.30435180664063</v>
      </c>
      <c r="FZ332" s="78">
        <v>1</v>
      </c>
    </row>
    <row r="333" spans="1:182" x14ac:dyDescent="0.2">
      <c r="A333" t="s">
        <v>186</v>
      </c>
      <c r="B333" t="s">
        <v>245</v>
      </c>
      <c r="C333" t="s">
        <v>194</v>
      </c>
      <c r="D333" t="s">
        <v>202</v>
      </c>
      <c r="E333" t="s">
        <v>208</v>
      </c>
      <c r="F333" t="s">
        <v>1</v>
      </c>
      <c r="G333" t="s">
        <v>200</v>
      </c>
      <c r="H333" s="78">
        <v>306</v>
      </c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  <c r="AV333" s="78"/>
      <c r="AW333" s="78"/>
      <c r="AX333" s="78"/>
      <c r="AY333" s="78"/>
      <c r="AZ333" s="78"/>
      <c r="BA333" s="78"/>
      <c r="BB333" s="78"/>
      <c r="BC333" s="78"/>
      <c r="BD333" s="78"/>
      <c r="BE333" s="78"/>
      <c r="BF333" s="78"/>
      <c r="BG333" s="78"/>
      <c r="BH333" s="78"/>
      <c r="BI333" s="78"/>
      <c r="BJ333" s="78"/>
      <c r="BK333" s="78"/>
      <c r="BL333" s="78"/>
      <c r="BM333" s="78"/>
      <c r="BN333" s="78"/>
      <c r="BO333" s="78"/>
      <c r="BP333" s="78"/>
      <c r="BQ333" s="78"/>
      <c r="BR333" s="78"/>
      <c r="BS333" s="78"/>
      <c r="BT333" s="78"/>
      <c r="BU333" s="78"/>
      <c r="BV333" s="78"/>
      <c r="BW333" s="78"/>
      <c r="BX333" s="78"/>
      <c r="BY333" s="78"/>
      <c r="BZ333" s="78"/>
      <c r="CA333" s="78"/>
      <c r="CB333" s="78"/>
      <c r="CC333" s="78"/>
      <c r="CD333" s="78"/>
      <c r="CE333" s="78"/>
      <c r="CF333" s="78"/>
      <c r="CG333" s="78"/>
      <c r="CH333" s="78"/>
      <c r="CI333" s="78"/>
      <c r="CJ333" s="78"/>
      <c r="CK333" s="78"/>
      <c r="CL333" s="78"/>
      <c r="CM333" s="78"/>
      <c r="CN333" s="78"/>
      <c r="CO333" s="78"/>
      <c r="CP333" s="78"/>
      <c r="CQ333" s="78"/>
      <c r="CR333" s="78"/>
      <c r="CS333" s="78"/>
      <c r="CT333" s="78"/>
      <c r="CU333" s="78"/>
      <c r="CV333" s="78"/>
      <c r="CW333" s="78"/>
      <c r="CX333" s="78"/>
      <c r="CY333" s="78"/>
      <c r="CZ333" s="78"/>
      <c r="DA333" s="78"/>
      <c r="DB333" s="78"/>
      <c r="DC333" s="78"/>
      <c r="DD333" s="78"/>
      <c r="DE333" s="78"/>
      <c r="DF333" s="78"/>
      <c r="DG333" s="78"/>
      <c r="DH333" s="78"/>
      <c r="DI333" s="78"/>
      <c r="DJ333" s="78"/>
      <c r="DK333" s="78"/>
      <c r="DL333" s="78"/>
      <c r="DM333" s="78"/>
      <c r="DN333" s="78"/>
      <c r="DO333" s="78"/>
      <c r="DP333" s="78"/>
      <c r="DQ333" s="78"/>
      <c r="DR333" s="78"/>
      <c r="DS333" s="78"/>
      <c r="DT333" s="78"/>
      <c r="DU333" s="78"/>
      <c r="DV333" s="78"/>
      <c r="DW333" s="78"/>
      <c r="DX333" s="78"/>
      <c r="DY333" s="78"/>
      <c r="DZ333" s="78"/>
      <c r="EA333" s="78"/>
      <c r="EB333" s="78"/>
      <c r="EC333" s="78"/>
      <c r="ED333" s="78"/>
      <c r="EE333" s="78"/>
      <c r="EF333" s="78"/>
      <c r="EG333" s="78"/>
      <c r="EH333" s="78"/>
      <c r="EI333" s="78"/>
      <c r="EJ333" s="78"/>
      <c r="EK333" s="78"/>
      <c r="EL333" s="78"/>
      <c r="EM333" s="78"/>
      <c r="EN333" s="78"/>
      <c r="EO333" s="78"/>
      <c r="EP333" s="78"/>
      <c r="EQ333" s="78"/>
      <c r="ER333" s="78"/>
      <c r="ES333" s="78"/>
      <c r="ET333" s="78"/>
      <c r="EU333" s="78"/>
      <c r="EV333" s="78"/>
      <c r="EW333" s="78"/>
      <c r="EX333" s="78"/>
      <c r="EY333" s="78"/>
      <c r="EZ333" s="78"/>
      <c r="FA333" s="78"/>
      <c r="FB333" s="78"/>
      <c r="FC333" s="78"/>
      <c r="FD333" s="78"/>
      <c r="FE333" s="78"/>
      <c r="FF333" s="78"/>
      <c r="FG333" s="78"/>
      <c r="FH333" s="78"/>
      <c r="FI333" s="78"/>
      <c r="FJ333" s="78"/>
      <c r="FK333" s="78"/>
      <c r="FL333" s="78"/>
      <c r="FM333" s="78"/>
      <c r="FN333" s="78"/>
      <c r="FO333" s="78"/>
      <c r="FP333" s="78"/>
      <c r="FQ333" s="78"/>
      <c r="FR333" s="78"/>
      <c r="FS333" s="78"/>
      <c r="FT333" s="78"/>
      <c r="FU333" s="78"/>
      <c r="FV333" s="78"/>
      <c r="FW333" s="78"/>
      <c r="FX333" s="78">
        <v>2.6387276127934456E-2</v>
      </c>
      <c r="FY333" s="78">
        <v>26</v>
      </c>
      <c r="FZ333" s="78">
        <v>0</v>
      </c>
    </row>
    <row r="334" spans="1:182" x14ac:dyDescent="0.2">
      <c r="A334" t="s">
        <v>186</v>
      </c>
      <c r="B334" t="s">
        <v>245</v>
      </c>
      <c r="C334" t="s">
        <v>194</v>
      </c>
      <c r="D334" t="s">
        <v>202</v>
      </c>
      <c r="E334" t="s">
        <v>208</v>
      </c>
      <c r="F334" t="s">
        <v>1</v>
      </c>
      <c r="G334" t="s">
        <v>1</v>
      </c>
      <c r="H334" s="78">
        <v>7214</v>
      </c>
      <c r="I334" s="78">
        <v>1.2179944515228271</v>
      </c>
      <c r="J334" s="78">
        <v>1.1437239646911621</v>
      </c>
      <c r="K334" s="78">
        <v>1.0495132207870483</v>
      </c>
      <c r="L334" s="78">
        <v>0.95936334133148193</v>
      </c>
      <c r="M334" s="78">
        <v>0.88202834129333496</v>
      </c>
      <c r="N334" s="78">
        <v>0.75993812084197998</v>
      </c>
      <c r="O334" s="78">
        <v>0.74505925178527832</v>
      </c>
      <c r="P334" s="78">
        <v>0.77852141857147217</v>
      </c>
      <c r="Q334" s="78">
        <v>0.82895344495773315</v>
      </c>
      <c r="R334" s="78">
        <v>0.8959997296333313</v>
      </c>
      <c r="S334" s="78">
        <v>0.92912381887435913</v>
      </c>
      <c r="T334" s="78">
        <v>0.98597794771194458</v>
      </c>
      <c r="U334" s="78">
        <v>1.0377275943756104</v>
      </c>
      <c r="V334" s="78">
        <v>1.0746898651123047</v>
      </c>
      <c r="W334" s="78">
        <v>1.1040048599243164</v>
      </c>
      <c r="X334" s="78">
        <v>1.1674046516418457</v>
      </c>
      <c r="Y334" s="78">
        <v>1.2948276996612549</v>
      </c>
      <c r="Z334" s="78">
        <v>1.4094606637954712</v>
      </c>
      <c r="AA334" s="78">
        <v>1.3730688095092773</v>
      </c>
      <c r="AB334" s="78">
        <v>1.3137260675430298</v>
      </c>
      <c r="AC334" s="78">
        <v>1.3171659708023071</v>
      </c>
      <c r="AD334" s="78">
        <v>1.3439220190048218</v>
      </c>
      <c r="AE334" s="78">
        <v>1.2937631607055664</v>
      </c>
      <c r="AF334" s="78">
        <v>1.2024134397506714</v>
      </c>
      <c r="AG334" s="78">
        <v>-6.9890841841697693E-2</v>
      </c>
      <c r="AH334" s="78">
        <v>-6.5736621618270874E-2</v>
      </c>
      <c r="AI334" s="78">
        <v>-2.1448871120810509E-2</v>
      </c>
      <c r="AJ334" s="78">
        <v>7.4249418685212731E-4</v>
      </c>
      <c r="AK334" s="78">
        <v>2.9785752296447754E-2</v>
      </c>
      <c r="AL334" s="78">
        <v>1.9733194261789322E-2</v>
      </c>
      <c r="AM334" s="78">
        <v>-3.8055232726037502E-3</v>
      </c>
      <c r="AN334" s="78">
        <v>-4.3737474828958511E-2</v>
      </c>
      <c r="AO334" s="78">
        <v>-6.8289183080196381E-2</v>
      </c>
      <c r="AP334" s="78">
        <v>-3.8680635392665863E-2</v>
      </c>
      <c r="AQ334" s="78">
        <v>-6.2833093106746674E-2</v>
      </c>
      <c r="AR334" s="78">
        <v>-7.4195042252540588E-2</v>
      </c>
      <c r="AS334" s="78">
        <v>-6.5062910318374634E-2</v>
      </c>
      <c r="AT334" s="78">
        <v>-4.6007696539163589E-2</v>
      </c>
      <c r="AU334" s="78">
        <v>-3.8915641605854034E-2</v>
      </c>
      <c r="AV334" s="78">
        <v>-6.2660379335284233E-3</v>
      </c>
      <c r="AW334" s="78">
        <v>2.8986750170588493E-2</v>
      </c>
      <c r="AX334" s="78">
        <v>4.3738849461078644E-2</v>
      </c>
      <c r="AY334" s="78">
        <v>2.7239017188549042E-2</v>
      </c>
      <c r="AZ334" s="78">
        <v>3.3098049461841583E-2</v>
      </c>
      <c r="BA334" s="78">
        <v>7.4024923145771027E-2</v>
      </c>
      <c r="BB334" s="78">
        <v>0.11502165347337723</v>
      </c>
      <c r="BC334" s="78">
        <v>0.17301811277866364</v>
      </c>
      <c r="BD334" s="78">
        <v>0.15105536580085754</v>
      </c>
      <c r="BE334" s="78">
        <v>-3.2645754516124725E-2</v>
      </c>
      <c r="BF334" s="78">
        <v>-3.0179653316736221E-2</v>
      </c>
      <c r="BG334" s="78">
        <v>1.2129497714340687E-2</v>
      </c>
      <c r="BH334" s="78">
        <v>3.7096697837114334E-2</v>
      </c>
      <c r="BI334" s="78">
        <v>6.535542756319046E-2</v>
      </c>
      <c r="BJ334" s="78">
        <v>4.5614227652549744E-2</v>
      </c>
      <c r="BK334" s="78">
        <v>1.8545357510447502E-2</v>
      </c>
      <c r="BL334" s="78">
        <v>-2.2288898006081581E-2</v>
      </c>
      <c r="BM334" s="78">
        <v>-4.8547547310590744E-2</v>
      </c>
      <c r="BN334" s="78">
        <v>-1.6487220302224159E-2</v>
      </c>
      <c r="BO334" s="78">
        <v>-4.0781602263450623E-2</v>
      </c>
      <c r="BP334" s="78">
        <v>-5.3484078496694565E-2</v>
      </c>
      <c r="BQ334" s="78">
        <v>-4.2006503790616989E-2</v>
      </c>
      <c r="BR334" s="78">
        <v>-2.0951448008418083E-2</v>
      </c>
      <c r="BS334" s="78">
        <v>-1.280906330794096E-2</v>
      </c>
      <c r="BT334" s="78">
        <v>2.2527532652020454E-2</v>
      </c>
      <c r="BU334" s="78">
        <v>6.227005273103714E-2</v>
      </c>
      <c r="BV334" s="78">
        <v>7.3209188878536224E-2</v>
      </c>
      <c r="BW334" s="78">
        <v>5.6840106844902039E-2</v>
      </c>
      <c r="BX334" s="78">
        <v>6.1842635273933411E-2</v>
      </c>
      <c r="BY334" s="78">
        <v>0.10172311216592789</v>
      </c>
      <c r="BZ334" s="78">
        <v>0.14653672277927399</v>
      </c>
      <c r="CA334" s="78">
        <v>0.20426088571548462</v>
      </c>
      <c r="CB334" s="78">
        <v>0.18548008799552917</v>
      </c>
      <c r="CC334" s="78">
        <v>-6.8499259650707245E-3</v>
      </c>
      <c r="CD334" s="78">
        <v>-5.5530085228383541E-3</v>
      </c>
      <c r="CE334" s="78">
        <v>3.5385776311159134E-2</v>
      </c>
      <c r="CF334" s="78">
        <v>6.2275510281324387E-2</v>
      </c>
      <c r="CG334" s="78">
        <v>8.9990876615047455E-2</v>
      </c>
      <c r="CH334" s="78">
        <v>6.3539348542690277E-2</v>
      </c>
      <c r="CI334" s="78">
        <v>3.4025508910417557E-2</v>
      </c>
      <c r="CJ334" s="78">
        <v>-7.4336770921945572E-3</v>
      </c>
      <c r="CK334" s="78">
        <v>-3.4874539822340012E-2</v>
      </c>
      <c r="CL334" s="78">
        <v>-1.1161282891407609E-3</v>
      </c>
      <c r="CM334" s="78">
        <v>-2.5508802384138107E-2</v>
      </c>
      <c r="CN334" s="78">
        <v>-3.9139732718467712E-2</v>
      </c>
      <c r="CO334" s="78">
        <v>-2.6037709787487984E-2</v>
      </c>
      <c r="CP334" s="78">
        <v>-3.59756825491786E-3</v>
      </c>
      <c r="CQ334" s="78">
        <v>5.2722715772688389E-3</v>
      </c>
      <c r="CR334" s="78">
        <v>4.2469870299100876E-2</v>
      </c>
      <c r="CS334" s="78">
        <v>8.5321970283985138E-2</v>
      </c>
      <c r="CT334" s="78">
        <v>9.3620248138904572E-2</v>
      </c>
      <c r="CU334" s="78">
        <v>7.7341735363006592E-2</v>
      </c>
      <c r="CV334" s="78">
        <v>8.1751041114330292E-2</v>
      </c>
      <c r="CW334" s="78">
        <v>0.12090679258108139</v>
      </c>
      <c r="CX334" s="78">
        <v>0.16836395859718323</v>
      </c>
      <c r="CY334" s="78">
        <v>0.22589953243732452</v>
      </c>
      <c r="CZ334" s="78">
        <v>0.20932252705097198</v>
      </c>
      <c r="DA334" s="78">
        <v>1.8945906311273575E-2</v>
      </c>
      <c r="DB334" s="78">
        <v>1.9073637202382088E-2</v>
      </c>
      <c r="DC334" s="78">
        <v>5.8642048388719559E-2</v>
      </c>
      <c r="DD334" s="78">
        <v>8.7454326450824738E-2</v>
      </c>
      <c r="DE334" s="78">
        <v>0.11462632566690445</v>
      </c>
      <c r="DF334" s="78">
        <v>8.1464476883411407E-2</v>
      </c>
      <c r="DG334" s="78">
        <v>4.9505658447742462E-2</v>
      </c>
      <c r="DH334" s="78">
        <v>7.4215438216924667E-3</v>
      </c>
      <c r="DI334" s="78">
        <v>-2.1201537922024727E-2</v>
      </c>
      <c r="DJ334" s="78">
        <v>1.4254963025450706E-2</v>
      </c>
      <c r="DK334" s="78">
        <v>-1.0236000642180443E-2</v>
      </c>
      <c r="DL334" s="78">
        <v>-2.4795383214950562E-2</v>
      </c>
      <c r="DM334" s="78">
        <v>-1.0068913921713829E-2</v>
      </c>
      <c r="DN334" s="78">
        <v>1.3756311498582363E-2</v>
      </c>
      <c r="DO334" s="78">
        <v>2.3353606462478638E-2</v>
      </c>
      <c r="DP334" s="78">
        <v>6.2412209808826447E-2</v>
      </c>
      <c r="DQ334" s="78">
        <v>0.10837387293577194</v>
      </c>
      <c r="DR334" s="78">
        <v>0.11403130739927292</v>
      </c>
      <c r="DS334" s="78">
        <v>9.7843356430530548E-2</v>
      </c>
      <c r="DT334" s="78">
        <v>0.10165944695472717</v>
      </c>
      <c r="DU334" s="78">
        <v>0.1400904655456543</v>
      </c>
      <c r="DV334" s="78">
        <v>0.19019119441509247</v>
      </c>
      <c r="DW334" s="78">
        <v>0.24753817915916443</v>
      </c>
      <c r="DX334" s="78">
        <v>0.23316499590873718</v>
      </c>
      <c r="DY334" s="78">
        <v>5.6190989911556244E-2</v>
      </c>
      <c r="DZ334" s="78">
        <v>5.4630603641271591E-2</v>
      </c>
      <c r="EA334" s="78">
        <v>9.2220425605773926E-2</v>
      </c>
      <c r="EB334" s="78">
        <v>0.12380852550268173</v>
      </c>
      <c r="EC334" s="78">
        <v>0.15019600093364716</v>
      </c>
      <c r="ED334" s="78">
        <v>0.10734550654888153</v>
      </c>
      <c r="EE334" s="78">
        <v>7.18565434217453E-2</v>
      </c>
      <c r="EF334" s="78">
        <v>2.8870124369859695E-2</v>
      </c>
      <c r="EG334" s="78">
        <v>-1.4598966808989644E-3</v>
      </c>
      <c r="EH334" s="78">
        <v>3.6448374390602112E-2</v>
      </c>
      <c r="EI334" s="78">
        <v>1.1815495789051056E-2</v>
      </c>
      <c r="EJ334" s="78">
        <v>-4.0844227187335491E-3</v>
      </c>
      <c r="EK334" s="78">
        <v>1.2987488880753517E-2</v>
      </c>
      <c r="EL334" s="78">
        <v>3.8812559098005295E-2</v>
      </c>
      <c r="EM334" s="78">
        <v>4.9460183829069138E-2</v>
      </c>
      <c r="EN334" s="78">
        <v>9.1205783188343048E-2</v>
      </c>
      <c r="EO334" s="78">
        <v>0.14165718853473663</v>
      </c>
      <c r="EP334" s="78">
        <v>0.1435016393661499</v>
      </c>
      <c r="EQ334" s="78">
        <v>0.12744444608688354</v>
      </c>
      <c r="ER334" s="78">
        <v>0.1304040402173996</v>
      </c>
      <c r="ES334" s="78">
        <v>0.16778865456581116</v>
      </c>
      <c r="ET334" s="78">
        <v>0.22170624136924744</v>
      </c>
      <c r="EU334" s="78">
        <v>0.27878099679946899</v>
      </c>
      <c r="EV334" s="78">
        <v>0.26758968830108643</v>
      </c>
      <c r="EW334" s="78">
        <v>61.774967193603516</v>
      </c>
      <c r="EX334" s="78">
        <v>60.793155670166016</v>
      </c>
      <c r="EY334" s="78">
        <v>60.188297271728516</v>
      </c>
      <c r="EZ334" s="78">
        <v>59.70269775390625</v>
      </c>
      <c r="FA334" s="78">
        <v>59.332717895507813</v>
      </c>
      <c r="FB334" s="78">
        <v>58.9522705078125</v>
      </c>
      <c r="FC334" s="78">
        <v>58.799411773681641</v>
      </c>
      <c r="FD334" s="78">
        <v>60.356010437011719</v>
      </c>
      <c r="FE334" s="78">
        <v>62.964878082275391</v>
      </c>
      <c r="FF334" s="78">
        <v>66.153038024902344</v>
      </c>
      <c r="FG334" s="78">
        <v>69.659706115722656</v>
      </c>
      <c r="FH334" s="78">
        <v>73.030914306640625</v>
      </c>
      <c r="FI334" s="78">
        <v>75.960838317871094</v>
      </c>
      <c r="FJ334" s="78">
        <v>78.296630859375</v>
      </c>
      <c r="FK334" s="78">
        <v>80.120857238769531</v>
      </c>
      <c r="FL334" s="78">
        <v>81.062095642089844</v>
      </c>
      <c r="FM334" s="78">
        <v>81.147811889648438</v>
      </c>
      <c r="FN334" s="78">
        <v>80.004791259765625</v>
      </c>
      <c r="FO334" s="78">
        <v>77.474456787109375</v>
      </c>
      <c r="FP334" s="78">
        <v>73.933677673339844</v>
      </c>
      <c r="FQ334" s="78">
        <v>69.219154357910156</v>
      </c>
      <c r="FR334" s="78">
        <v>66.061576843261719</v>
      </c>
      <c r="FS334" s="78">
        <v>64.300148010253906</v>
      </c>
      <c r="FT334" s="78">
        <v>62.982711791992188</v>
      </c>
      <c r="FU334" s="78">
        <v>1.7205698415637016E-2</v>
      </c>
      <c r="FV334" s="78">
        <v>3.1218137592077255E-2</v>
      </c>
      <c r="FW334" s="78">
        <v>1.9870778545737267E-2</v>
      </c>
      <c r="FX334" s="78">
        <v>3.0833564698696136E-2</v>
      </c>
      <c r="FY334" s="78">
        <v>431.30435180664063</v>
      </c>
      <c r="FZ334" s="78">
        <v>1</v>
      </c>
    </row>
    <row r="335" spans="1:182" x14ac:dyDescent="0.2">
      <c r="A335" t="s">
        <v>186</v>
      </c>
      <c r="B335" t="s">
        <v>245</v>
      </c>
      <c r="C335" t="s">
        <v>194</v>
      </c>
      <c r="D335" t="s">
        <v>202</v>
      </c>
      <c r="E335" t="s">
        <v>208</v>
      </c>
      <c r="F335" t="s">
        <v>178</v>
      </c>
      <c r="G335" t="s">
        <v>1</v>
      </c>
      <c r="H335" s="78">
        <v>5336</v>
      </c>
      <c r="I335" s="78">
        <v>1.2013047933578491</v>
      </c>
      <c r="J335" s="78">
        <v>1.1434993743896484</v>
      </c>
      <c r="K335" s="78">
        <v>1.0428440570831299</v>
      </c>
      <c r="L335" s="78">
        <v>0.9439581036567688</v>
      </c>
      <c r="M335" s="78">
        <v>0.85056489706039429</v>
      </c>
      <c r="N335" s="78">
        <v>0.72869604825973511</v>
      </c>
      <c r="O335" s="78">
        <v>0.71962052583694458</v>
      </c>
      <c r="P335" s="78">
        <v>0.73637109994888306</v>
      </c>
      <c r="Q335" s="78">
        <v>0.78068250417709351</v>
      </c>
      <c r="R335" s="78">
        <v>0.8472256064414978</v>
      </c>
      <c r="S335" s="78">
        <v>0.87285757064819336</v>
      </c>
      <c r="T335" s="78">
        <v>0.91938763856887817</v>
      </c>
      <c r="U335" s="78">
        <v>0.97143363952636719</v>
      </c>
      <c r="V335" s="78">
        <v>1.0018844604492188</v>
      </c>
      <c r="W335" s="78">
        <v>1.0199722051620483</v>
      </c>
      <c r="X335" s="78">
        <v>1.0822532176971436</v>
      </c>
      <c r="Y335" s="78">
        <v>1.1946136951446533</v>
      </c>
      <c r="Z335" s="78">
        <v>1.3017226457595825</v>
      </c>
      <c r="AA335" s="78">
        <v>1.2896727323532104</v>
      </c>
      <c r="AB335" s="78">
        <v>1.2368041276931763</v>
      </c>
      <c r="AC335" s="78">
        <v>1.2576764822006226</v>
      </c>
      <c r="AD335" s="78">
        <v>1.2982336282730103</v>
      </c>
      <c r="AE335" s="78">
        <v>1.2332712411880493</v>
      </c>
      <c r="AF335" s="78">
        <v>1.1515393257141113</v>
      </c>
      <c r="AG335" s="78">
        <v>-9.0638637542724609E-2</v>
      </c>
      <c r="AH335" s="78">
        <v>-8.5544019937515259E-2</v>
      </c>
      <c r="AI335" s="78">
        <v>-4.0154080837965012E-2</v>
      </c>
      <c r="AJ335" s="78">
        <v>-1.9509019330143929E-2</v>
      </c>
      <c r="AK335" s="78">
        <v>9.9712694063782692E-3</v>
      </c>
      <c r="AL335" s="78">
        <v>5.3158784285187721E-3</v>
      </c>
      <c r="AM335" s="78">
        <v>-1.6256334260106087E-2</v>
      </c>
      <c r="AN335" s="78">
        <v>-5.5685650557279587E-2</v>
      </c>
      <c r="AO335" s="78">
        <v>-7.9286493360996246E-2</v>
      </c>
      <c r="AP335" s="78">
        <v>-5.1043719053268433E-2</v>
      </c>
      <c r="AQ335" s="78">
        <v>-7.5117126107215881E-2</v>
      </c>
      <c r="AR335" s="78">
        <v>-8.5732311010360718E-2</v>
      </c>
      <c r="AS335" s="78">
        <v>-7.7906735241413116E-2</v>
      </c>
      <c r="AT335" s="78">
        <v>-5.9965558350086212E-2</v>
      </c>
      <c r="AU335" s="78">
        <v>-5.3458597511053085E-2</v>
      </c>
      <c r="AV335" s="78">
        <v>-2.2305821999907494E-2</v>
      </c>
      <c r="AW335" s="78">
        <v>1.0445919819176197E-2</v>
      </c>
      <c r="AX335" s="78">
        <v>2.7322076261043549E-2</v>
      </c>
      <c r="AY335" s="78">
        <v>1.0749398730695248E-2</v>
      </c>
      <c r="AZ335" s="78">
        <v>1.7085563391447067E-2</v>
      </c>
      <c r="BA335" s="78">
        <v>5.8595340698957443E-2</v>
      </c>
      <c r="BB335" s="78">
        <v>9.7465842962265015E-2</v>
      </c>
      <c r="BC335" s="78">
        <v>0.15561395883560181</v>
      </c>
      <c r="BD335" s="78">
        <v>0.13187870383262634</v>
      </c>
      <c r="BE335" s="78">
        <v>-4.1135586798191071E-2</v>
      </c>
      <c r="BF335" s="78">
        <v>-3.8284681737422943E-2</v>
      </c>
      <c r="BG335" s="78">
        <v>4.475476685911417E-3</v>
      </c>
      <c r="BH335" s="78">
        <v>2.8809946030378342E-2</v>
      </c>
      <c r="BI335" s="78">
        <v>5.7247504591941833E-2</v>
      </c>
      <c r="BJ335" s="78">
        <v>3.971477597951889E-2</v>
      </c>
      <c r="BK335" s="78">
        <v>1.3450585305690765E-2</v>
      </c>
      <c r="BL335" s="78">
        <v>-2.7177991345524788E-2</v>
      </c>
      <c r="BM335" s="78">
        <v>-5.3047552704811096E-2</v>
      </c>
      <c r="BN335" s="78">
        <v>-2.1546097472310066E-2</v>
      </c>
      <c r="BO335" s="78">
        <v>-4.5808125287294388E-2</v>
      </c>
      <c r="BP335" s="78">
        <v>-5.8205034583806992E-2</v>
      </c>
      <c r="BQ335" s="78">
        <v>-4.7262091189622879E-2</v>
      </c>
      <c r="BR335" s="78">
        <v>-2.666289359331131E-2</v>
      </c>
      <c r="BS335" s="78">
        <v>-1.8759924918413162E-2</v>
      </c>
      <c r="BT335" s="78">
        <v>1.596418209373951E-2</v>
      </c>
      <c r="BU335" s="78">
        <v>5.4683297872543335E-2</v>
      </c>
      <c r="BV335" s="78">
        <v>6.6491581499576569E-2</v>
      </c>
      <c r="BW335" s="78">
        <v>5.0092685967683792E-2</v>
      </c>
      <c r="BX335" s="78">
        <v>5.5290453135967255E-2</v>
      </c>
      <c r="BY335" s="78">
        <v>9.5409460365772247E-2</v>
      </c>
      <c r="BZ335" s="78">
        <v>0.13935302197933197</v>
      </c>
      <c r="CA335" s="78">
        <v>0.19713923335075378</v>
      </c>
      <c r="CB335" s="78">
        <v>0.17763316631317139</v>
      </c>
      <c r="CC335" s="78">
        <v>-6.8499259650707245E-3</v>
      </c>
      <c r="CD335" s="78">
        <v>-5.5530080571770668E-3</v>
      </c>
      <c r="CE335" s="78">
        <v>3.5385772585868835E-2</v>
      </c>
      <c r="CF335" s="78">
        <v>6.2275517731904984E-2</v>
      </c>
      <c r="CG335" s="78">
        <v>8.9990876615047455E-2</v>
      </c>
      <c r="CH335" s="78">
        <v>6.3539348542690277E-2</v>
      </c>
      <c r="CI335" s="78">
        <v>3.4025505185127258E-2</v>
      </c>
      <c r="CJ335" s="78">
        <v>-7.4336770921945572E-3</v>
      </c>
      <c r="CK335" s="78">
        <v>-3.487454354763031E-2</v>
      </c>
      <c r="CL335" s="78">
        <v>-1.1161284055560827E-3</v>
      </c>
      <c r="CM335" s="78">
        <v>-2.5508800521492958E-2</v>
      </c>
      <c r="CN335" s="78">
        <v>-3.9139732718467712E-2</v>
      </c>
      <c r="CO335" s="78">
        <v>-2.6037709787487984E-2</v>
      </c>
      <c r="CP335" s="78">
        <v>-3.5975684877485037E-3</v>
      </c>
      <c r="CQ335" s="78">
        <v>5.2722711116075516E-3</v>
      </c>
      <c r="CR335" s="78">
        <v>4.2469866573810577E-2</v>
      </c>
      <c r="CS335" s="78">
        <v>8.5321970283985138E-2</v>
      </c>
      <c r="CT335" s="78">
        <v>9.3620255589485168E-2</v>
      </c>
      <c r="CU335" s="78">
        <v>7.7341735363006592E-2</v>
      </c>
      <c r="CV335" s="78">
        <v>8.1751041114330292E-2</v>
      </c>
      <c r="CW335" s="78">
        <v>0.12090679258108139</v>
      </c>
      <c r="CX335" s="78">
        <v>0.16836395859718323</v>
      </c>
      <c r="CY335" s="78">
        <v>0.22589951753616333</v>
      </c>
      <c r="CZ335" s="78">
        <v>0.20932254195213318</v>
      </c>
      <c r="DA335" s="78">
        <v>2.7435731142759323E-2</v>
      </c>
      <c r="DB335" s="78">
        <v>2.717866562306881E-2</v>
      </c>
      <c r="DC335" s="78">
        <v>6.629607081413269E-2</v>
      </c>
      <c r="DD335" s="78">
        <v>9.5741085708141327E-2</v>
      </c>
      <c r="DE335" s="78">
        <v>0.12273425608873367</v>
      </c>
      <c r="DF335" s="78">
        <v>8.7363921105861664E-2</v>
      </c>
      <c r="DG335" s="78">
        <v>5.460042878985405E-2</v>
      </c>
      <c r="DH335" s="78">
        <v>1.2310637161135674E-2</v>
      </c>
      <c r="DI335" s="78">
        <v>-1.6701536253094673E-2</v>
      </c>
      <c r="DJ335" s="78">
        <v>1.9313838332891464E-2</v>
      </c>
      <c r="DK335" s="78">
        <v>-5.2094738930463791E-3</v>
      </c>
      <c r="DL335" s="78">
        <v>-2.0074425265192986E-2</v>
      </c>
      <c r="DM335" s="78">
        <v>-4.8133251257240772E-3</v>
      </c>
      <c r="DN335" s="78">
        <v>1.9467756152153015E-2</v>
      </c>
      <c r="DO335" s="78">
        <v>2.9304469004273415E-2</v>
      </c>
      <c r="DP335" s="78">
        <v>6.8975552916526794E-2</v>
      </c>
      <c r="DQ335" s="78">
        <v>0.11596065014600754</v>
      </c>
      <c r="DR335" s="78">
        <v>0.12074892967939377</v>
      </c>
      <c r="DS335" s="78">
        <v>0.10459078848361969</v>
      </c>
      <c r="DT335" s="78">
        <v>0.10821162909269333</v>
      </c>
      <c r="DU335" s="78">
        <v>0.14640413224697113</v>
      </c>
      <c r="DV335" s="78">
        <v>0.19737488031387329</v>
      </c>
      <c r="DW335" s="78">
        <v>0.25465983152389526</v>
      </c>
      <c r="DX335" s="78">
        <v>0.24101193249225616</v>
      </c>
      <c r="DY335" s="78">
        <v>7.6938778162002563E-2</v>
      </c>
      <c r="DZ335" s="78">
        <v>7.4437998235225677E-2</v>
      </c>
      <c r="EA335" s="78">
        <v>0.11092562973499298</v>
      </c>
      <c r="EB335" s="78">
        <v>0.14406004548072815</v>
      </c>
      <c r="EC335" s="78">
        <v>0.17001049220561981</v>
      </c>
      <c r="ED335" s="78">
        <v>0.12176281958818436</v>
      </c>
      <c r="EE335" s="78">
        <v>8.4307342767715454E-2</v>
      </c>
      <c r="EF335" s="78">
        <v>4.0818292647600174E-2</v>
      </c>
      <c r="EG335" s="78">
        <v>9.5374025404453278E-3</v>
      </c>
      <c r="EH335" s="78">
        <v>4.8811469227075577E-2</v>
      </c>
      <c r="EI335" s="78">
        <v>2.4099528789520264E-2</v>
      </c>
      <c r="EJ335" s="78">
        <v>7.4528488330543041E-3</v>
      </c>
      <c r="EK335" s="78">
        <v>2.5831315666437149E-2</v>
      </c>
      <c r="EL335" s="78">
        <v>5.2770417183637619E-2</v>
      </c>
      <c r="EM335" s="78">
        <v>6.4003139734268188E-2</v>
      </c>
      <c r="EN335" s="78">
        <v>0.1072455570101738</v>
      </c>
      <c r="EO335" s="78">
        <v>0.16019803285598755</v>
      </c>
      <c r="EP335" s="78">
        <v>0.15991842746734619</v>
      </c>
      <c r="EQ335" s="78">
        <v>0.14393407106399536</v>
      </c>
      <c r="ER335" s="78">
        <v>0.14641653001308441</v>
      </c>
      <c r="ES335" s="78">
        <v>0.18321824073791504</v>
      </c>
      <c r="ET335" s="78">
        <v>0.23926205933094025</v>
      </c>
      <c r="EU335" s="78">
        <v>0.29618507623672485</v>
      </c>
      <c r="EV335" s="78">
        <v>0.28676638007164001</v>
      </c>
      <c r="EW335" s="78">
        <v>60.800273895263672</v>
      </c>
      <c r="EX335" s="78">
        <v>60.048069000244141</v>
      </c>
      <c r="EY335" s="78">
        <v>59.536060333251953</v>
      </c>
      <c r="EZ335" s="78">
        <v>59.105056762695313</v>
      </c>
      <c r="FA335" s="78">
        <v>58.758773803710938</v>
      </c>
      <c r="FB335" s="78">
        <v>58.508007049560547</v>
      </c>
      <c r="FC335" s="78">
        <v>58.508983612060547</v>
      </c>
      <c r="FD335" s="78">
        <v>59.855682373046875</v>
      </c>
      <c r="FE335" s="78">
        <v>62.000843048095703</v>
      </c>
      <c r="FF335" s="78">
        <v>64.7398681640625</v>
      </c>
      <c r="FG335" s="78">
        <v>68.117385864257813</v>
      </c>
      <c r="FH335" s="78">
        <v>71.384284973144531</v>
      </c>
      <c r="FI335" s="78">
        <v>74.211456298828125</v>
      </c>
      <c r="FJ335" s="78">
        <v>76.323371887207031</v>
      </c>
      <c r="FK335" s="78">
        <v>77.858306884765625</v>
      </c>
      <c r="FL335" s="78">
        <v>78.593826293945313</v>
      </c>
      <c r="FM335" s="78">
        <v>78.217002868652344</v>
      </c>
      <c r="FN335" s="78">
        <v>76.633491516113281</v>
      </c>
      <c r="FO335" s="78">
        <v>74.021347045898438</v>
      </c>
      <c r="FP335" s="78">
        <v>70.495437622070313</v>
      </c>
      <c r="FQ335" s="78">
        <v>66.526657104492188</v>
      </c>
      <c r="FR335" s="78">
        <v>63.938480377197266</v>
      </c>
      <c r="FS335" s="78">
        <v>62.485328674316406</v>
      </c>
      <c r="FT335" s="78">
        <v>61.454277038574219</v>
      </c>
      <c r="FU335" s="78">
        <v>2.2868374362587929E-2</v>
      </c>
      <c r="FV335" s="78">
        <v>4.1492532938718796E-2</v>
      </c>
      <c r="FW335" s="78">
        <v>2.6410574093461037E-2</v>
      </c>
      <c r="FX335" s="78">
        <v>4.0981393307447433E-2</v>
      </c>
      <c r="FY335" s="78">
        <v>335.91305541992188</v>
      </c>
      <c r="FZ335" s="78">
        <v>1</v>
      </c>
    </row>
    <row r="336" spans="1:182" x14ac:dyDescent="0.2">
      <c r="A336" t="s">
        <v>186</v>
      </c>
      <c r="B336" t="s">
        <v>245</v>
      </c>
      <c r="C336" t="s">
        <v>194</v>
      </c>
      <c r="D336" t="s">
        <v>202</v>
      </c>
      <c r="E336" t="s">
        <v>208</v>
      </c>
      <c r="F336" t="s">
        <v>179</v>
      </c>
      <c r="G336" t="s">
        <v>1</v>
      </c>
      <c r="H336" s="78">
        <v>112</v>
      </c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  <c r="AV336" s="78"/>
      <c r="AW336" s="78"/>
      <c r="AX336" s="78"/>
      <c r="AY336" s="78"/>
      <c r="AZ336" s="78"/>
      <c r="BA336" s="78"/>
      <c r="BB336" s="78"/>
      <c r="BC336" s="78"/>
      <c r="BD336" s="78"/>
      <c r="BE336" s="78"/>
      <c r="BF336" s="78"/>
      <c r="BG336" s="78"/>
      <c r="BH336" s="78"/>
      <c r="BI336" s="78"/>
      <c r="BJ336" s="78"/>
      <c r="BK336" s="78"/>
      <c r="BL336" s="78"/>
      <c r="BM336" s="78"/>
      <c r="BN336" s="78"/>
      <c r="BO336" s="78"/>
      <c r="BP336" s="78"/>
      <c r="BQ336" s="78"/>
      <c r="BR336" s="78"/>
      <c r="BS336" s="78"/>
      <c r="BT336" s="78"/>
      <c r="BU336" s="78"/>
      <c r="BV336" s="78"/>
      <c r="BW336" s="78"/>
      <c r="BX336" s="78"/>
      <c r="BY336" s="78"/>
      <c r="BZ336" s="78"/>
      <c r="CA336" s="78"/>
      <c r="CB336" s="78"/>
      <c r="CC336" s="78"/>
      <c r="CD336" s="78"/>
      <c r="CE336" s="78"/>
      <c r="CF336" s="78"/>
      <c r="CG336" s="78"/>
      <c r="CH336" s="78"/>
      <c r="CI336" s="78"/>
      <c r="CJ336" s="78"/>
      <c r="CK336" s="78"/>
      <c r="CL336" s="78"/>
      <c r="CM336" s="78"/>
      <c r="CN336" s="78"/>
      <c r="CO336" s="78"/>
      <c r="CP336" s="78"/>
      <c r="CQ336" s="78"/>
      <c r="CR336" s="78"/>
      <c r="CS336" s="78"/>
      <c r="CT336" s="78"/>
      <c r="CU336" s="78"/>
      <c r="CV336" s="78"/>
      <c r="CW336" s="78"/>
      <c r="CX336" s="78"/>
      <c r="CY336" s="78"/>
      <c r="CZ336" s="78"/>
      <c r="DA336" s="78"/>
      <c r="DB336" s="78"/>
      <c r="DC336" s="78"/>
      <c r="DD336" s="78"/>
      <c r="DE336" s="78"/>
      <c r="DF336" s="78"/>
      <c r="DG336" s="78"/>
      <c r="DH336" s="78"/>
      <c r="DI336" s="78"/>
      <c r="DJ336" s="78"/>
      <c r="DK336" s="78"/>
      <c r="DL336" s="78"/>
      <c r="DM336" s="78"/>
      <c r="DN336" s="78"/>
      <c r="DO336" s="78"/>
      <c r="DP336" s="78"/>
      <c r="DQ336" s="78"/>
      <c r="DR336" s="78"/>
      <c r="DS336" s="78"/>
      <c r="DT336" s="78"/>
      <c r="DU336" s="78"/>
      <c r="DV336" s="78"/>
      <c r="DW336" s="78"/>
      <c r="DX336" s="78"/>
      <c r="DY336" s="78"/>
      <c r="DZ336" s="78"/>
      <c r="EA336" s="78"/>
      <c r="EB336" s="78"/>
      <c r="EC336" s="78"/>
      <c r="ED336" s="78"/>
      <c r="EE336" s="78"/>
      <c r="EF336" s="78"/>
      <c r="EG336" s="78"/>
      <c r="EH336" s="78"/>
      <c r="EI336" s="78"/>
      <c r="EJ336" s="78"/>
      <c r="EK336" s="78"/>
      <c r="EL336" s="78"/>
      <c r="EM336" s="78"/>
      <c r="EN336" s="78"/>
      <c r="EO336" s="78"/>
      <c r="EP336" s="78"/>
      <c r="EQ336" s="78"/>
      <c r="ER336" s="78"/>
      <c r="ES336" s="78"/>
      <c r="ET336" s="78"/>
      <c r="EU336" s="78"/>
      <c r="EV336" s="78"/>
      <c r="EW336" s="78"/>
      <c r="EX336" s="78"/>
      <c r="EY336" s="78"/>
      <c r="EZ336" s="78"/>
      <c r="FA336" s="78"/>
      <c r="FB336" s="78"/>
      <c r="FC336" s="78"/>
      <c r="FD336" s="78"/>
      <c r="FE336" s="78"/>
      <c r="FF336" s="78"/>
      <c r="FG336" s="78"/>
      <c r="FH336" s="78"/>
      <c r="FI336" s="78"/>
      <c r="FJ336" s="78"/>
      <c r="FK336" s="78"/>
      <c r="FL336" s="78"/>
      <c r="FM336" s="78"/>
      <c r="FN336" s="78"/>
      <c r="FO336" s="78"/>
      <c r="FP336" s="78"/>
      <c r="FQ336" s="78"/>
      <c r="FR336" s="78"/>
      <c r="FS336" s="78"/>
      <c r="FT336" s="78"/>
      <c r="FU336" s="78"/>
      <c r="FV336" s="78"/>
      <c r="FW336" s="78"/>
      <c r="FX336" s="78">
        <v>3.7471525371074677E-2</v>
      </c>
      <c r="FY336" s="78">
        <v>8</v>
      </c>
      <c r="FZ336" s="78">
        <v>0</v>
      </c>
    </row>
    <row r="337" spans="1:182" x14ac:dyDescent="0.2">
      <c r="A337" t="s">
        <v>186</v>
      </c>
      <c r="B337" t="s">
        <v>245</v>
      </c>
      <c r="C337" t="s">
        <v>194</v>
      </c>
      <c r="D337" t="s">
        <v>202</v>
      </c>
      <c r="E337" t="s">
        <v>208</v>
      </c>
      <c r="F337" t="s">
        <v>180</v>
      </c>
      <c r="G337" t="s">
        <v>1</v>
      </c>
      <c r="H337" s="78">
        <v>66</v>
      </c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  <c r="AV337" s="78"/>
      <c r="AW337" s="78"/>
      <c r="AX337" s="78"/>
      <c r="AY337" s="78"/>
      <c r="AZ337" s="78"/>
      <c r="BA337" s="78"/>
      <c r="BB337" s="78"/>
      <c r="BC337" s="78"/>
      <c r="BD337" s="78"/>
      <c r="BE337" s="78"/>
      <c r="BF337" s="78"/>
      <c r="BG337" s="78"/>
      <c r="BH337" s="78"/>
      <c r="BI337" s="78"/>
      <c r="BJ337" s="78"/>
      <c r="BK337" s="78"/>
      <c r="BL337" s="78"/>
      <c r="BM337" s="78"/>
      <c r="BN337" s="78"/>
      <c r="BO337" s="78"/>
      <c r="BP337" s="78"/>
      <c r="BQ337" s="78"/>
      <c r="BR337" s="78"/>
      <c r="BS337" s="78"/>
      <c r="BT337" s="78"/>
      <c r="BU337" s="78"/>
      <c r="BV337" s="78"/>
      <c r="BW337" s="78"/>
      <c r="BX337" s="78"/>
      <c r="BY337" s="78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78"/>
      <c r="CK337" s="78"/>
      <c r="CL337" s="78"/>
      <c r="CM337" s="78"/>
      <c r="CN337" s="78"/>
      <c r="CO337" s="78"/>
      <c r="CP337" s="78"/>
      <c r="CQ337" s="78"/>
      <c r="CR337" s="78"/>
      <c r="CS337" s="78"/>
      <c r="CT337" s="78"/>
      <c r="CU337" s="78"/>
      <c r="CV337" s="78"/>
      <c r="CW337" s="78"/>
      <c r="CX337" s="78"/>
      <c r="CY337" s="78"/>
      <c r="CZ337" s="78"/>
      <c r="DA337" s="78"/>
      <c r="DB337" s="78"/>
      <c r="DC337" s="78"/>
      <c r="DD337" s="78"/>
      <c r="DE337" s="78"/>
      <c r="DF337" s="78"/>
      <c r="DG337" s="78"/>
      <c r="DH337" s="78"/>
      <c r="DI337" s="78"/>
      <c r="DJ337" s="78"/>
      <c r="DK337" s="78"/>
      <c r="DL337" s="78"/>
      <c r="DM337" s="78"/>
      <c r="DN337" s="78"/>
      <c r="DO337" s="78"/>
      <c r="DP337" s="78"/>
      <c r="DQ337" s="78"/>
      <c r="DR337" s="78"/>
      <c r="DS337" s="78"/>
      <c r="DT337" s="78"/>
      <c r="DU337" s="78"/>
      <c r="DV337" s="78"/>
      <c r="DW337" s="78"/>
      <c r="DX337" s="78"/>
      <c r="DY337" s="78"/>
      <c r="DZ337" s="78"/>
      <c r="EA337" s="78"/>
      <c r="EB337" s="78"/>
      <c r="EC337" s="78"/>
      <c r="ED337" s="78"/>
      <c r="EE337" s="78"/>
      <c r="EF337" s="78"/>
      <c r="EG337" s="78"/>
      <c r="EH337" s="78"/>
      <c r="EI337" s="78"/>
      <c r="EJ337" s="78"/>
      <c r="EK337" s="78"/>
      <c r="EL337" s="78"/>
      <c r="EM337" s="78"/>
      <c r="EN337" s="78"/>
      <c r="EO337" s="78"/>
      <c r="EP337" s="78"/>
      <c r="EQ337" s="78"/>
      <c r="ER337" s="78"/>
      <c r="ES337" s="78"/>
      <c r="ET337" s="78"/>
      <c r="EU337" s="78"/>
      <c r="EV337" s="78"/>
      <c r="EW337" s="78"/>
      <c r="EX337" s="78"/>
      <c r="EY337" s="78"/>
      <c r="EZ337" s="78"/>
      <c r="FA337" s="78"/>
      <c r="FB337" s="78"/>
      <c r="FC337" s="78"/>
      <c r="FD337" s="78"/>
      <c r="FE337" s="78"/>
      <c r="FF337" s="78"/>
      <c r="FG337" s="78"/>
      <c r="FH337" s="78"/>
      <c r="FI337" s="78"/>
      <c r="FJ337" s="78"/>
      <c r="FK337" s="78"/>
      <c r="FL337" s="78"/>
      <c r="FM337" s="78"/>
      <c r="FN337" s="78"/>
      <c r="FO337" s="78"/>
      <c r="FP337" s="78"/>
      <c r="FQ337" s="78"/>
      <c r="FR337" s="78"/>
      <c r="FS337" s="78"/>
      <c r="FT337" s="78"/>
      <c r="FU337" s="78"/>
      <c r="FV337" s="78"/>
      <c r="FW337" s="78"/>
      <c r="FX337" s="78">
        <v>3.70667465031147E-2</v>
      </c>
      <c r="FY337" s="78">
        <v>4.3913044929504395</v>
      </c>
      <c r="FZ337" s="78">
        <v>0</v>
      </c>
    </row>
    <row r="338" spans="1:182" x14ac:dyDescent="0.2">
      <c r="A338" t="s">
        <v>186</v>
      </c>
      <c r="B338" t="s">
        <v>245</v>
      </c>
      <c r="C338" t="s">
        <v>194</v>
      </c>
      <c r="D338" t="s">
        <v>202</v>
      </c>
      <c r="E338" t="s">
        <v>208</v>
      </c>
      <c r="F338" t="s">
        <v>181</v>
      </c>
      <c r="G338" t="s">
        <v>1</v>
      </c>
      <c r="H338" s="78">
        <v>22</v>
      </c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  <c r="AV338" s="78"/>
      <c r="AW338" s="78"/>
      <c r="AX338" s="78"/>
      <c r="AY338" s="78"/>
      <c r="AZ338" s="78"/>
      <c r="BA338" s="78"/>
      <c r="BB338" s="78"/>
      <c r="BC338" s="78"/>
      <c r="BD338" s="78"/>
      <c r="BE338" s="78"/>
      <c r="BF338" s="78"/>
      <c r="BG338" s="78"/>
      <c r="BH338" s="78"/>
      <c r="BI338" s="78"/>
      <c r="BJ338" s="78"/>
      <c r="BK338" s="78"/>
      <c r="BL338" s="78"/>
      <c r="BM338" s="78"/>
      <c r="BN338" s="78"/>
      <c r="BO338" s="78"/>
      <c r="BP338" s="78"/>
      <c r="BQ338" s="78"/>
      <c r="BR338" s="78"/>
      <c r="BS338" s="78"/>
      <c r="BT338" s="78"/>
      <c r="BU338" s="78"/>
      <c r="BV338" s="78"/>
      <c r="BW338" s="78"/>
      <c r="BX338" s="78"/>
      <c r="BY338" s="78"/>
      <c r="BZ338" s="78"/>
      <c r="CA338" s="78"/>
      <c r="CB338" s="78"/>
      <c r="CC338" s="78"/>
      <c r="CD338" s="78"/>
      <c r="CE338" s="78"/>
      <c r="CF338" s="78"/>
      <c r="CG338" s="78"/>
      <c r="CH338" s="78"/>
      <c r="CI338" s="78"/>
      <c r="CJ338" s="78"/>
      <c r="CK338" s="78"/>
      <c r="CL338" s="78"/>
      <c r="CM338" s="78"/>
      <c r="CN338" s="78"/>
      <c r="CO338" s="78"/>
      <c r="CP338" s="78"/>
      <c r="CQ338" s="78"/>
      <c r="CR338" s="78"/>
      <c r="CS338" s="78"/>
      <c r="CT338" s="78"/>
      <c r="CU338" s="78"/>
      <c r="CV338" s="78"/>
      <c r="CW338" s="78"/>
      <c r="CX338" s="78"/>
      <c r="CY338" s="78"/>
      <c r="CZ338" s="78"/>
      <c r="DA338" s="78"/>
      <c r="DB338" s="78"/>
      <c r="DC338" s="78"/>
      <c r="DD338" s="78"/>
      <c r="DE338" s="78"/>
      <c r="DF338" s="78"/>
      <c r="DG338" s="78"/>
      <c r="DH338" s="78"/>
      <c r="DI338" s="78"/>
      <c r="DJ338" s="78"/>
      <c r="DK338" s="78"/>
      <c r="DL338" s="78"/>
      <c r="DM338" s="78"/>
      <c r="DN338" s="78"/>
      <c r="DO338" s="78"/>
      <c r="DP338" s="78"/>
      <c r="DQ338" s="78"/>
      <c r="DR338" s="78"/>
      <c r="DS338" s="78"/>
      <c r="DT338" s="78"/>
      <c r="DU338" s="78"/>
      <c r="DV338" s="78"/>
      <c r="DW338" s="78"/>
      <c r="DX338" s="78"/>
      <c r="DY338" s="78"/>
      <c r="DZ338" s="78"/>
      <c r="EA338" s="78"/>
      <c r="EB338" s="78"/>
      <c r="EC338" s="78"/>
      <c r="ED338" s="78"/>
      <c r="EE338" s="78"/>
      <c r="EF338" s="78"/>
      <c r="EG338" s="78"/>
      <c r="EH338" s="78"/>
      <c r="EI338" s="78"/>
      <c r="EJ338" s="78"/>
      <c r="EK338" s="78"/>
      <c r="EL338" s="78"/>
      <c r="EM338" s="78"/>
      <c r="EN338" s="78"/>
      <c r="EO338" s="78"/>
      <c r="EP338" s="78"/>
      <c r="EQ338" s="78"/>
      <c r="ER338" s="78"/>
      <c r="ES338" s="78"/>
      <c r="ET338" s="78"/>
      <c r="EU338" s="78"/>
      <c r="EV338" s="78"/>
      <c r="EW338" s="78"/>
      <c r="EX338" s="78"/>
      <c r="EY338" s="78"/>
      <c r="EZ338" s="78"/>
      <c r="FA338" s="78"/>
      <c r="FB338" s="78"/>
      <c r="FC338" s="78"/>
      <c r="FD338" s="78"/>
      <c r="FE338" s="78"/>
      <c r="FF338" s="78"/>
      <c r="FG338" s="78"/>
      <c r="FH338" s="78"/>
      <c r="FI338" s="78"/>
      <c r="FJ338" s="78"/>
      <c r="FK338" s="78"/>
      <c r="FL338" s="78"/>
      <c r="FM338" s="78"/>
      <c r="FN338" s="78"/>
      <c r="FO338" s="78"/>
      <c r="FP338" s="78"/>
      <c r="FQ338" s="78"/>
      <c r="FR338" s="78"/>
      <c r="FS338" s="78"/>
      <c r="FT338" s="78"/>
      <c r="FU338" s="78"/>
      <c r="FV338" s="78"/>
      <c r="FW338" s="78"/>
      <c r="FX338" s="78">
        <v>3.4146673977375031E-2</v>
      </c>
      <c r="FY338" s="78">
        <v>1.95652174949646</v>
      </c>
      <c r="FZ338" s="78">
        <v>0</v>
      </c>
    </row>
    <row r="339" spans="1:182" x14ac:dyDescent="0.2">
      <c r="A339" t="s">
        <v>186</v>
      </c>
      <c r="B339" t="s">
        <v>245</v>
      </c>
      <c r="C339" t="s">
        <v>194</v>
      </c>
      <c r="D339" t="s">
        <v>202</v>
      </c>
      <c r="E339" t="s">
        <v>208</v>
      </c>
      <c r="F339" t="s">
        <v>182</v>
      </c>
      <c r="G339" t="s">
        <v>1</v>
      </c>
      <c r="H339" s="78">
        <v>735</v>
      </c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  <c r="AV339" s="78"/>
      <c r="AW339" s="78"/>
      <c r="AX339" s="78"/>
      <c r="AY339" s="78"/>
      <c r="AZ339" s="78"/>
      <c r="BA339" s="78"/>
      <c r="BB339" s="78"/>
      <c r="BC339" s="78"/>
      <c r="BD339" s="78"/>
      <c r="BE339" s="78"/>
      <c r="BF339" s="78"/>
      <c r="BG339" s="78"/>
      <c r="BH339" s="78"/>
      <c r="BI339" s="78"/>
      <c r="BJ339" s="78"/>
      <c r="BK339" s="78"/>
      <c r="BL339" s="78"/>
      <c r="BM339" s="78"/>
      <c r="BN339" s="78"/>
      <c r="BO339" s="78"/>
      <c r="BP339" s="78"/>
      <c r="BQ339" s="78"/>
      <c r="BR339" s="78"/>
      <c r="BS339" s="78"/>
      <c r="BT339" s="78"/>
      <c r="BU339" s="78"/>
      <c r="BV339" s="78"/>
      <c r="BW339" s="78"/>
      <c r="BX339" s="78"/>
      <c r="BY339" s="78"/>
      <c r="BZ339" s="78"/>
      <c r="CA339" s="78"/>
      <c r="CB339" s="78"/>
      <c r="CC339" s="78"/>
      <c r="CD339" s="78"/>
      <c r="CE339" s="78"/>
      <c r="CF339" s="78"/>
      <c r="CG339" s="78"/>
      <c r="CH339" s="78"/>
      <c r="CI339" s="78"/>
      <c r="CJ339" s="78"/>
      <c r="CK339" s="78"/>
      <c r="CL339" s="78"/>
      <c r="CM339" s="78"/>
      <c r="CN339" s="78"/>
      <c r="CO339" s="78"/>
      <c r="CP339" s="78"/>
      <c r="CQ339" s="78"/>
      <c r="CR339" s="78"/>
      <c r="CS339" s="78"/>
      <c r="CT339" s="78"/>
      <c r="CU339" s="78"/>
      <c r="CV339" s="78"/>
      <c r="CW339" s="78"/>
      <c r="CX339" s="78"/>
      <c r="CY339" s="78"/>
      <c r="CZ339" s="78"/>
      <c r="DA339" s="78"/>
      <c r="DB339" s="78"/>
      <c r="DC339" s="78"/>
      <c r="DD339" s="78"/>
      <c r="DE339" s="78"/>
      <c r="DF339" s="78"/>
      <c r="DG339" s="78"/>
      <c r="DH339" s="78"/>
      <c r="DI339" s="78"/>
      <c r="DJ339" s="78"/>
      <c r="DK339" s="78"/>
      <c r="DL339" s="78"/>
      <c r="DM339" s="78"/>
      <c r="DN339" s="78"/>
      <c r="DO339" s="78"/>
      <c r="DP339" s="78"/>
      <c r="DQ339" s="78"/>
      <c r="DR339" s="78"/>
      <c r="DS339" s="78"/>
      <c r="DT339" s="78"/>
      <c r="DU339" s="78"/>
      <c r="DV339" s="78"/>
      <c r="DW339" s="78"/>
      <c r="DX339" s="78"/>
      <c r="DY339" s="78"/>
      <c r="DZ339" s="78"/>
      <c r="EA339" s="78"/>
      <c r="EB339" s="78"/>
      <c r="EC339" s="78"/>
      <c r="ED339" s="78"/>
      <c r="EE339" s="78"/>
      <c r="EF339" s="78"/>
      <c r="EG339" s="78"/>
      <c r="EH339" s="78"/>
      <c r="EI339" s="78"/>
      <c r="EJ339" s="78"/>
      <c r="EK339" s="78"/>
      <c r="EL339" s="78"/>
      <c r="EM339" s="78"/>
      <c r="EN339" s="78"/>
      <c r="EO339" s="78"/>
      <c r="EP339" s="78"/>
      <c r="EQ339" s="78"/>
      <c r="ER339" s="78"/>
      <c r="ES339" s="78"/>
      <c r="ET339" s="78"/>
      <c r="EU339" s="78"/>
      <c r="EV339" s="78"/>
      <c r="EW339" s="78"/>
      <c r="EX339" s="78"/>
      <c r="EY339" s="78"/>
      <c r="EZ339" s="78"/>
      <c r="FA339" s="78"/>
      <c r="FB339" s="78"/>
      <c r="FC339" s="78"/>
      <c r="FD339" s="78"/>
      <c r="FE339" s="78"/>
      <c r="FF339" s="78"/>
      <c r="FG339" s="78"/>
      <c r="FH339" s="78"/>
      <c r="FI339" s="78"/>
      <c r="FJ339" s="78"/>
      <c r="FK339" s="78"/>
      <c r="FL339" s="78"/>
      <c r="FM339" s="78"/>
      <c r="FN339" s="78"/>
      <c r="FO339" s="78"/>
      <c r="FP339" s="78"/>
      <c r="FQ339" s="78"/>
      <c r="FR339" s="78"/>
      <c r="FS339" s="78"/>
      <c r="FT339" s="78"/>
      <c r="FU339" s="78"/>
      <c r="FV339" s="78"/>
      <c r="FW339" s="78"/>
      <c r="FX339" s="78">
        <v>4.0480624884366989E-2</v>
      </c>
      <c r="FY339" s="78">
        <v>49.043479919433594</v>
      </c>
      <c r="FZ339" s="78">
        <v>0</v>
      </c>
    </row>
    <row r="340" spans="1:182" x14ac:dyDescent="0.2">
      <c r="A340" t="s">
        <v>186</v>
      </c>
      <c r="B340" t="s">
        <v>245</v>
      </c>
      <c r="C340" t="s">
        <v>194</v>
      </c>
      <c r="D340" t="s">
        <v>202</v>
      </c>
      <c r="E340" t="s">
        <v>208</v>
      </c>
      <c r="F340" t="s">
        <v>183</v>
      </c>
      <c r="G340" t="s">
        <v>1</v>
      </c>
      <c r="H340" s="78">
        <v>642</v>
      </c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8"/>
      <c r="AW340" s="78"/>
      <c r="AX340" s="78"/>
      <c r="AY340" s="78"/>
      <c r="AZ340" s="78"/>
      <c r="BA340" s="78"/>
      <c r="BB340" s="78"/>
      <c r="BC340" s="78"/>
      <c r="BD340" s="78"/>
      <c r="BE340" s="78"/>
      <c r="BF340" s="78"/>
      <c r="BG340" s="78"/>
      <c r="BH340" s="78"/>
      <c r="BI340" s="78"/>
      <c r="BJ340" s="78"/>
      <c r="BK340" s="78"/>
      <c r="BL340" s="78"/>
      <c r="BM340" s="78"/>
      <c r="BN340" s="78"/>
      <c r="BO340" s="78"/>
      <c r="BP340" s="78"/>
      <c r="BQ340" s="78"/>
      <c r="BR340" s="78"/>
      <c r="BS340" s="78"/>
      <c r="BT340" s="78"/>
      <c r="BU340" s="78"/>
      <c r="BV340" s="78"/>
      <c r="BW340" s="78"/>
      <c r="BX340" s="78"/>
      <c r="BY340" s="78"/>
      <c r="BZ340" s="78"/>
      <c r="CA340" s="78"/>
      <c r="CB340" s="78"/>
      <c r="CC340" s="78"/>
      <c r="CD340" s="78"/>
      <c r="CE340" s="78"/>
      <c r="CF340" s="78"/>
      <c r="CG340" s="78"/>
      <c r="CH340" s="78"/>
      <c r="CI340" s="78"/>
      <c r="CJ340" s="78"/>
      <c r="CK340" s="78"/>
      <c r="CL340" s="78"/>
      <c r="CM340" s="78"/>
      <c r="CN340" s="78"/>
      <c r="CO340" s="78"/>
      <c r="CP340" s="78"/>
      <c r="CQ340" s="78"/>
      <c r="CR340" s="78"/>
      <c r="CS340" s="78"/>
      <c r="CT340" s="78"/>
      <c r="CU340" s="78"/>
      <c r="CV340" s="78"/>
      <c r="CW340" s="78"/>
      <c r="CX340" s="78"/>
      <c r="CY340" s="78"/>
      <c r="CZ340" s="78"/>
      <c r="DA340" s="78"/>
      <c r="DB340" s="78"/>
      <c r="DC340" s="78"/>
      <c r="DD340" s="78"/>
      <c r="DE340" s="78"/>
      <c r="DF340" s="78"/>
      <c r="DG340" s="78"/>
      <c r="DH340" s="78"/>
      <c r="DI340" s="78"/>
      <c r="DJ340" s="78"/>
      <c r="DK340" s="78"/>
      <c r="DL340" s="78"/>
      <c r="DM340" s="78"/>
      <c r="DN340" s="78"/>
      <c r="DO340" s="78"/>
      <c r="DP340" s="78"/>
      <c r="DQ340" s="78"/>
      <c r="DR340" s="78"/>
      <c r="DS340" s="78"/>
      <c r="DT340" s="78"/>
      <c r="DU340" s="78"/>
      <c r="DV340" s="78"/>
      <c r="DW340" s="78"/>
      <c r="DX340" s="78"/>
      <c r="DY340" s="78"/>
      <c r="DZ340" s="78"/>
      <c r="EA340" s="78"/>
      <c r="EB340" s="78"/>
      <c r="EC340" s="78"/>
      <c r="ED340" s="78"/>
      <c r="EE340" s="78"/>
      <c r="EF340" s="78"/>
      <c r="EG340" s="78"/>
      <c r="EH340" s="78"/>
      <c r="EI340" s="78"/>
      <c r="EJ340" s="78"/>
      <c r="EK340" s="78"/>
      <c r="EL340" s="78"/>
      <c r="EM340" s="78"/>
      <c r="EN340" s="78"/>
      <c r="EO340" s="78"/>
      <c r="EP340" s="78"/>
      <c r="EQ340" s="78"/>
      <c r="ER340" s="78"/>
      <c r="ES340" s="78"/>
      <c r="ET340" s="78"/>
      <c r="EU340" s="78"/>
      <c r="EV340" s="78"/>
      <c r="EW340" s="78"/>
      <c r="EX340" s="78"/>
      <c r="EY340" s="78"/>
      <c r="EZ340" s="78"/>
      <c r="FA340" s="78"/>
      <c r="FB340" s="78"/>
      <c r="FC340" s="78"/>
      <c r="FD340" s="78"/>
      <c r="FE340" s="78"/>
      <c r="FF340" s="78"/>
      <c r="FG340" s="78"/>
      <c r="FH340" s="78"/>
      <c r="FI340" s="78"/>
      <c r="FJ340" s="78"/>
      <c r="FK340" s="78"/>
      <c r="FL340" s="78"/>
      <c r="FM340" s="78"/>
      <c r="FN340" s="78"/>
      <c r="FO340" s="78"/>
      <c r="FP340" s="78"/>
      <c r="FQ340" s="78"/>
      <c r="FR340" s="78"/>
      <c r="FS340" s="78"/>
      <c r="FT340" s="78"/>
      <c r="FU340" s="78"/>
      <c r="FV340" s="78"/>
      <c r="FW340" s="78"/>
      <c r="FX340" s="78">
        <v>3.9656490087509155E-2</v>
      </c>
      <c r="FY340" s="78">
        <v>11</v>
      </c>
      <c r="FZ340" s="78">
        <v>0</v>
      </c>
    </row>
    <row r="341" spans="1:182" x14ac:dyDescent="0.2">
      <c r="A341" t="s">
        <v>186</v>
      </c>
      <c r="B341" t="s">
        <v>245</v>
      </c>
      <c r="C341" t="s">
        <v>194</v>
      </c>
      <c r="D341" t="s">
        <v>202</v>
      </c>
      <c r="E341" t="s">
        <v>208</v>
      </c>
      <c r="F341" t="s">
        <v>184</v>
      </c>
      <c r="G341" t="s">
        <v>1</v>
      </c>
      <c r="H341" s="78">
        <v>241</v>
      </c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  <c r="AV341" s="78"/>
      <c r="AW341" s="78"/>
      <c r="AX341" s="78"/>
      <c r="AY341" s="78"/>
      <c r="AZ341" s="78"/>
      <c r="BA341" s="78"/>
      <c r="BB341" s="78"/>
      <c r="BC341" s="78"/>
      <c r="BD341" s="78"/>
      <c r="BE341" s="78"/>
      <c r="BF341" s="78"/>
      <c r="BG341" s="78"/>
      <c r="BH341" s="78"/>
      <c r="BI341" s="78"/>
      <c r="BJ341" s="78"/>
      <c r="BK341" s="78"/>
      <c r="BL341" s="78"/>
      <c r="BM341" s="78"/>
      <c r="BN341" s="78"/>
      <c r="BO341" s="78"/>
      <c r="BP341" s="78"/>
      <c r="BQ341" s="78"/>
      <c r="BR341" s="78"/>
      <c r="BS341" s="78"/>
      <c r="BT341" s="78"/>
      <c r="BU341" s="78"/>
      <c r="BV341" s="78"/>
      <c r="BW341" s="78"/>
      <c r="BX341" s="78"/>
      <c r="BY341" s="78"/>
      <c r="BZ341" s="78"/>
      <c r="CA341" s="78"/>
      <c r="CB341" s="78"/>
      <c r="CC341" s="78"/>
      <c r="CD341" s="78"/>
      <c r="CE341" s="78"/>
      <c r="CF341" s="78"/>
      <c r="CG341" s="78"/>
      <c r="CH341" s="78"/>
      <c r="CI341" s="78"/>
      <c r="CJ341" s="78"/>
      <c r="CK341" s="78"/>
      <c r="CL341" s="78"/>
      <c r="CM341" s="78"/>
      <c r="CN341" s="78"/>
      <c r="CO341" s="78"/>
      <c r="CP341" s="78"/>
      <c r="CQ341" s="78"/>
      <c r="CR341" s="78"/>
      <c r="CS341" s="78"/>
      <c r="CT341" s="78"/>
      <c r="CU341" s="78"/>
      <c r="CV341" s="78"/>
      <c r="CW341" s="78"/>
      <c r="CX341" s="78"/>
      <c r="CY341" s="78"/>
      <c r="CZ341" s="78"/>
      <c r="DA341" s="78"/>
      <c r="DB341" s="78"/>
      <c r="DC341" s="78"/>
      <c r="DD341" s="78"/>
      <c r="DE341" s="78"/>
      <c r="DF341" s="78"/>
      <c r="DG341" s="78"/>
      <c r="DH341" s="78"/>
      <c r="DI341" s="78"/>
      <c r="DJ341" s="78"/>
      <c r="DK341" s="78"/>
      <c r="DL341" s="78"/>
      <c r="DM341" s="78"/>
      <c r="DN341" s="78"/>
      <c r="DO341" s="78"/>
      <c r="DP341" s="78"/>
      <c r="DQ341" s="78"/>
      <c r="DR341" s="78"/>
      <c r="DS341" s="78"/>
      <c r="DT341" s="78"/>
      <c r="DU341" s="78"/>
      <c r="DV341" s="78"/>
      <c r="DW341" s="78"/>
      <c r="DX341" s="78"/>
      <c r="DY341" s="78"/>
      <c r="DZ341" s="78"/>
      <c r="EA341" s="78"/>
      <c r="EB341" s="78"/>
      <c r="EC341" s="78"/>
      <c r="ED341" s="78"/>
      <c r="EE341" s="78"/>
      <c r="EF341" s="78"/>
      <c r="EG341" s="78"/>
      <c r="EH341" s="78"/>
      <c r="EI341" s="78"/>
      <c r="EJ341" s="78"/>
      <c r="EK341" s="78"/>
      <c r="EL341" s="78"/>
      <c r="EM341" s="78"/>
      <c r="EN341" s="78"/>
      <c r="EO341" s="78"/>
      <c r="EP341" s="78"/>
      <c r="EQ341" s="78"/>
      <c r="ER341" s="78"/>
      <c r="ES341" s="78"/>
      <c r="ET341" s="78"/>
      <c r="EU341" s="78"/>
      <c r="EV341" s="78"/>
      <c r="EW341" s="78"/>
      <c r="EX341" s="78"/>
      <c r="EY341" s="78"/>
      <c r="EZ341" s="78"/>
      <c r="FA341" s="78"/>
      <c r="FB341" s="78"/>
      <c r="FC341" s="78"/>
      <c r="FD341" s="78"/>
      <c r="FE341" s="78"/>
      <c r="FF341" s="78"/>
      <c r="FG341" s="78"/>
      <c r="FH341" s="78"/>
      <c r="FI341" s="78"/>
      <c r="FJ341" s="78"/>
      <c r="FK341" s="78"/>
      <c r="FL341" s="78"/>
      <c r="FM341" s="78"/>
      <c r="FN341" s="78"/>
      <c r="FO341" s="78"/>
      <c r="FP341" s="78"/>
      <c r="FQ341" s="78"/>
      <c r="FR341" s="78"/>
      <c r="FS341" s="78"/>
      <c r="FT341" s="78"/>
      <c r="FU341" s="78"/>
      <c r="FV341" s="78"/>
      <c r="FW341" s="78"/>
      <c r="FX341" s="78">
        <v>4.0338542312383652E-2</v>
      </c>
      <c r="FY341" s="78">
        <v>12.130434989929199</v>
      </c>
      <c r="FZ341" s="78">
        <v>0</v>
      </c>
    </row>
    <row r="342" spans="1:182" x14ac:dyDescent="0.2">
      <c r="A342" t="s">
        <v>186</v>
      </c>
      <c r="B342" t="s">
        <v>245</v>
      </c>
      <c r="C342" t="s">
        <v>194</v>
      </c>
      <c r="D342" t="s">
        <v>202</v>
      </c>
      <c r="E342" t="s">
        <v>208</v>
      </c>
      <c r="F342" t="s">
        <v>185</v>
      </c>
      <c r="G342" t="s">
        <v>1</v>
      </c>
      <c r="H342" s="78">
        <v>60</v>
      </c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  <c r="AV342" s="78"/>
      <c r="AW342" s="78"/>
      <c r="AX342" s="78"/>
      <c r="AY342" s="78"/>
      <c r="AZ342" s="78"/>
      <c r="BA342" s="78"/>
      <c r="BB342" s="78"/>
      <c r="BC342" s="78"/>
      <c r="BD342" s="78"/>
      <c r="BE342" s="78"/>
      <c r="BF342" s="78"/>
      <c r="BG342" s="78"/>
      <c r="BH342" s="78"/>
      <c r="BI342" s="78"/>
      <c r="BJ342" s="78"/>
      <c r="BK342" s="78"/>
      <c r="BL342" s="78"/>
      <c r="BM342" s="78"/>
      <c r="BN342" s="78"/>
      <c r="BO342" s="78"/>
      <c r="BP342" s="78"/>
      <c r="BQ342" s="78"/>
      <c r="BR342" s="78"/>
      <c r="BS342" s="78"/>
      <c r="BT342" s="78"/>
      <c r="BU342" s="78"/>
      <c r="BV342" s="78"/>
      <c r="BW342" s="78"/>
      <c r="BX342" s="78"/>
      <c r="BY342" s="78"/>
      <c r="BZ342" s="78"/>
      <c r="CA342" s="78"/>
      <c r="CB342" s="78"/>
      <c r="CC342" s="78"/>
      <c r="CD342" s="78"/>
      <c r="CE342" s="78"/>
      <c r="CF342" s="78"/>
      <c r="CG342" s="78"/>
      <c r="CH342" s="78"/>
      <c r="CI342" s="78"/>
      <c r="CJ342" s="78"/>
      <c r="CK342" s="78"/>
      <c r="CL342" s="78"/>
      <c r="CM342" s="78"/>
      <c r="CN342" s="78"/>
      <c r="CO342" s="78"/>
      <c r="CP342" s="78"/>
      <c r="CQ342" s="78"/>
      <c r="CR342" s="78"/>
      <c r="CS342" s="78"/>
      <c r="CT342" s="78"/>
      <c r="CU342" s="78"/>
      <c r="CV342" s="78"/>
      <c r="CW342" s="78"/>
      <c r="CX342" s="78"/>
      <c r="CY342" s="78"/>
      <c r="CZ342" s="78"/>
      <c r="DA342" s="78"/>
      <c r="DB342" s="78"/>
      <c r="DC342" s="78"/>
      <c r="DD342" s="78"/>
      <c r="DE342" s="78"/>
      <c r="DF342" s="78"/>
      <c r="DG342" s="78"/>
      <c r="DH342" s="78"/>
      <c r="DI342" s="78"/>
      <c r="DJ342" s="78"/>
      <c r="DK342" s="78"/>
      <c r="DL342" s="78"/>
      <c r="DM342" s="78"/>
      <c r="DN342" s="78"/>
      <c r="DO342" s="78"/>
      <c r="DP342" s="78"/>
      <c r="DQ342" s="78"/>
      <c r="DR342" s="78"/>
      <c r="DS342" s="78"/>
      <c r="DT342" s="78"/>
      <c r="DU342" s="78"/>
      <c r="DV342" s="78"/>
      <c r="DW342" s="78"/>
      <c r="DX342" s="78"/>
      <c r="DY342" s="78"/>
      <c r="DZ342" s="78"/>
      <c r="EA342" s="78"/>
      <c r="EB342" s="78"/>
      <c r="EC342" s="78"/>
      <c r="ED342" s="78"/>
      <c r="EE342" s="78"/>
      <c r="EF342" s="78"/>
      <c r="EG342" s="78"/>
      <c r="EH342" s="78"/>
      <c r="EI342" s="78"/>
      <c r="EJ342" s="78"/>
      <c r="EK342" s="78"/>
      <c r="EL342" s="78"/>
      <c r="EM342" s="78"/>
      <c r="EN342" s="78"/>
      <c r="EO342" s="78"/>
      <c r="EP342" s="78"/>
      <c r="EQ342" s="78"/>
      <c r="ER342" s="78"/>
      <c r="ES342" s="78"/>
      <c r="ET342" s="78"/>
      <c r="EU342" s="78"/>
      <c r="EV342" s="78"/>
      <c r="EW342" s="78"/>
      <c r="EX342" s="78"/>
      <c r="EY342" s="78"/>
      <c r="EZ342" s="78"/>
      <c r="FA342" s="78"/>
      <c r="FB342" s="78"/>
      <c r="FC342" s="78"/>
      <c r="FD342" s="78"/>
      <c r="FE342" s="78"/>
      <c r="FF342" s="78"/>
      <c r="FG342" s="78"/>
      <c r="FH342" s="78"/>
      <c r="FI342" s="78"/>
      <c r="FJ342" s="78"/>
      <c r="FK342" s="78"/>
      <c r="FL342" s="78"/>
      <c r="FM342" s="78"/>
      <c r="FN342" s="78"/>
      <c r="FO342" s="78"/>
      <c r="FP342" s="78"/>
      <c r="FQ342" s="78"/>
      <c r="FR342" s="78"/>
      <c r="FS342" s="78"/>
      <c r="FT342" s="78"/>
      <c r="FU342" s="78"/>
      <c r="FV342" s="78"/>
      <c r="FW342" s="78"/>
      <c r="FX342" s="78">
        <v>3.7173900753259659E-2</v>
      </c>
      <c r="FY342" s="78">
        <v>8.8695650100708008</v>
      </c>
      <c r="FZ342" s="78">
        <v>0</v>
      </c>
    </row>
    <row r="343" spans="1:182" x14ac:dyDescent="0.2">
      <c r="A343" t="s">
        <v>186</v>
      </c>
      <c r="B343" t="s">
        <v>245</v>
      </c>
      <c r="C343" t="s">
        <v>194</v>
      </c>
      <c r="D343" t="s">
        <v>202</v>
      </c>
      <c r="E343" t="s">
        <v>209</v>
      </c>
      <c r="F343" t="s">
        <v>1</v>
      </c>
      <c r="G343" t="s">
        <v>198</v>
      </c>
      <c r="H343" s="78">
        <v>7106</v>
      </c>
      <c r="I343" s="78">
        <v>1.3388509750366211</v>
      </c>
      <c r="J343" s="78">
        <v>1.2669439315795898</v>
      </c>
      <c r="K343" s="78">
        <v>1.1126346588134766</v>
      </c>
      <c r="L343" s="78">
        <v>0.98284673690795898</v>
      </c>
      <c r="M343" s="78">
        <v>0.95465439558029175</v>
      </c>
      <c r="N343" s="78">
        <v>0.86645585298538208</v>
      </c>
      <c r="O343" s="78">
        <v>0.80812841653823853</v>
      </c>
      <c r="P343" s="78">
        <v>0.86554908752441406</v>
      </c>
      <c r="Q343" s="78">
        <v>0.95585429668426514</v>
      </c>
      <c r="R343" s="78">
        <v>1.0845804214477539</v>
      </c>
      <c r="S343" s="78">
        <v>1.0761643648147583</v>
      </c>
      <c r="T343" s="78">
        <v>1.149395227432251</v>
      </c>
      <c r="U343" s="78">
        <v>1.2447574138641357</v>
      </c>
      <c r="V343" s="78">
        <v>1.3872438669204712</v>
      </c>
      <c r="W343" s="78">
        <v>1.4440966844558716</v>
      </c>
      <c r="X343" s="78">
        <v>1.4736683368682861</v>
      </c>
      <c r="Y343" s="78">
        <v>1.5896755456924438</v>
      </c>
      <c r="Z343" s="78">
        <v>1.5803992748260498</v>
      </c>
      <c r="AA343" s="78">
        <v>1.5332914590835571</v>
      </c>
      <c r="AB343" s="78">
        <v>1.4996793270111084</v>
      </c>
      <c r="AC343" s="78">
        <v>1.5737831592559814</v>
      </c>
      <c r="AD343" s="78">
        <v>1.5492128133773804</v>
      </c>
      <c r="AE343" s="78">
        <v>1.4601172208786011</v>
      </c>
      <c r="AF343" s="78">
        <v>1.414860725402832</v>
      </c>
      <c r="AG343" s="78">
        <v>-0.10144852101802826</v>
      </c>
      <c r="AH343" s="78">
        <v>-9.9045358598232269E-2</v>
      </c>
      <c r="AI343" s="78">
        <v>-0.10921759903430939</v>
      </c>
      <c r="AJ343" s="78">
        <v>-9.3092344701290131E-2</v>
      </c>
      <c r="AK343" s="78">
        <v>1.1305453255772591E-2</v>
      </c>
      <c r="AL343" s="78">
        <v>3.1667158007621765E-2</v>
      </c>
      <c r="AM343" s="78">
        <v>-3.1037896871566772E-2</v>
      </c>
      <c r="AN343" s="78">
        <v>-6.5376840531826019E-2</v>
      </c>
      <c r="AO343" s="78">
        <v>-7.8985802829265594E-2</v>
      </c>
      <c r="AP343" s="78">
        <v>-1.0892982594668865E-2</v>
      </c>
      <c r="AQ343" s="78">
        <v>-9.4088926911354065E-2</v>
      </c>
      <c r="AR343" s="78">
        <v>-0.13539870083332062</v>
      </c>
      <c r="AS343" s="78">
        <v>-0.15261822938919067</v>
      </c>
      <c r="AT343" s="78">
        <v>-0.12800770998001099</v>
      </c>
      <c r="AU343" s="78">
        <v>-0.1253124326467514</v>
      </c>
      <c r="AV343" s="78">
        <v>-0.10224496573209763</v>
      </c>
      <c r="AW343" s="78">
        <v>-7.4776701629161835E-2</v>
      </c>
      <c r="AX343" s="78">
        <v>-0.16295087337493896</v>
      </c>
      <c r="AY343" s="78">
        <v>-0.16325823962688446</v>
      </c>
      <c r="AZ343" s="78">
        <v>-0.11182817816734314</v>
      </c>
      <c r="BA343" s="78">
        <v>-1.1752564460039139E-2</v>
      </c>
      <c r="BB343" s="78">
        <v>3.9062634110450745E-2</v>
      </c>
      <c r="BC343" s="78">
        <v>0.1244393065571785</v>
      </c>
      <c r="BD343" s="78">
        <v>0.18663220107555389</v>
      </c>
      <c r="BE343" s="78">
        <v>-5.8733262121677399E-2</v>
      </c>
      <c r="BF343" s="78">
        <v>-5.5092941969633102E-2</v>
      </c>
      <c r="BG343" s="78">
        <v>-7.0977479219436646E-2</v>
      </c>
      <c r="BH343" s="78">
        <v>-6.117040291428566E-2</v>
      </c>
      <c r="BI343" s="78">
        <v>4.1267447173595428E-2</v>
      </c>
      <c r="BJ343" s="78">
        <v>5.5484700947999954E-2</v>
      </c>
      <c r="BK343" s="78">
        <v>-7.0260916836559772E-3</v>
      </c>
      <c r="BL343" s="78">
        <v>-3.5551842302083969E-2</v>
      </c>
      <c r="BM343" s="78">
        <v>-5.2268907427787781E-2</v>
      </c>
      <c r="BN343" s="78">
        <v>1.3060864992439747E-2</v>
      </c>
      <c r="BO343" s="78">
        <v>-7.2036601603031158E-2</v>
      </c>
      <c r="BP343" s="78">
        <v>-0.10392344743013382</v>
      </c>
      <c r="BQ343" s="78">
        <v>-0.11986898630857468</v>
      </c>
      <c r="BR343" s="78">
        <v>-8.6852990090847015E-2</v>
      </c>
      <c r="BS343" s="78">
        <v>-8.24846550822258E-2</v>
      </c>
      <c r="BT343" s="78">
        <v>-6.0996100306510925E-2</v>
      </c>
      <c r="BU343" s="78">
        <v>-2.9603471979498863E-2</v>
      </c>
      <c r="BV343" s="78">
        <v>-0.1168895959854126</v>
      </c>
      <c r="BW343" s="78">
        <v>-0.11844136565923691</v>
      </c>
      <c r="BX343" s="78">
        <v>-7.0879288017749786E-2</v>
      </c>
      <c r="BY343" s="78">
        <v>2.8822055086493492E-2</v>
      </c>
      <c r="BZ343" s="78">
        <v>8.3828717470169067E-2</v>
      </c>
      <c r="CA343" s="78">
        <v>0.16892600059509277</v>
      </c>
      <c r="CB343" s="78">
        <v>0.22966723144054413</v>
      </c>
      <c r="CC343" s="78">
        <v>-2.9148800298571587E-2</v>
      </c>
      <c r="CD343" s="78">
        <v>-2.4651635438203812E-2</v>
      </c>
      <c r="CE343" s="78">
        <v>-4.4492475688457489E-2</v>
      </c>
      <c r="CF343" s="78">
        <v>-3.9061371237039566E-2</v>
      </c>
      <c r="CG343" s="78">
        <v>6.2019031494855881E-2</v>
      </c>
      <c r="CH343" s="78">
        <v>7.1980655193328857E-2</v>
      </c>
      <c r="CI343" s="78">
        <v>9.6044111996889114E-3</v>
      </c>
      <c r="CJ343" s="78">
        <v>-1.4895136468112469E-2</v>
      </c>
      <c r="CK343" s="78">
        <v>-3.3764868974685669E-2</v>
      </c>
      <c r="CL343" s="78">
        <v>2.9651226475834846E-2</v>
      </c>
      <c r="CM343" s="78">
        <v>-5.676322802901268E-2</v>
      </c>
      <c r="CN343" s="78">
        <v>-8.2123778760433197E-2</v>
      </c>
      <c r="CO343" s="78">
        <v>-9.7186960279941559E-2</v>
      </c>
      <c r="CP343" s="78">
        <v>-5.8349359780550003E-2</v>
      </c>
      <c r="CQ343" s="78">
        <v>-5.2822273224592209E-2</v>
      </c>
      <c r="CR343" s="78">
        <v>-3.2427258789539337E-2</v>
      </c>
      <c r="CS343" s="78">
        <v>1.683372538536787E-3</v>
      </c>
      <c r="CT343" s="78">
        <v>-8.498769998550415E-2</v>
      </c>
      <c r="CU343" s="78">
        <v>-8.7401330471038818E-2</v>
      </c>
      <c r="CV343" s="78">
        <v>-4.2518198490142822E-2</v>
      </c>
      <c r="CW343" s="78">
        <v>5.6923910975456238E-2</v>
      </c>
      <c r="CX343" s="78">
        <v>0.11483357101678848</v>
      </c>
      <c r="CY343" s="78">
        <v>0.19973734021186829</v>
      </c>
      <c r="CZ343" s="78">
        <v>0.25947317481040955</v>
      </c>
      <c r="DA343" s="78">
        <v>4.3566001113504171E-4</v>
      </c>
      <c r="DB343" s="78">
        <v>5.7896720245480537E-3</v>
      </c>
      <c r="DC343" s="78">
        <v>-1.8007481470704079E-2</v>
      </c>
      <c r="DD343" s="78">
        <v>-1.6952335834503174E-2</v>
      </c>
      <c r="DE343" s="78">
        <v>8.2770615816116333E-2</v>
      </c>
      <c r="DF343" s="78">
        <v>8.8476613163948059E-2</v>
      </c>
      <c r="DG343" s="78">
        <v>2.6234913617372513E-2</v>
      </c>
      <c r="DH343" s="78">
        <v>5.7615684345364571E-3</v>
      </c>
      <c r="DI343" s="78">
        <v>-1.5260827727615833E-2</v>
      </c>
      <c r="DJ343" s="78">
        <v>4.6241588890552521E-2</v>
      </c>
      <c r="DK343" s="78">
        <v>-4.1489854454994202E-2</v>
      </c>
      <c r="DL343" s="78">
        <v>-6.0324106365442276E-2</v>
      </c>
      <c r="DM343" s="78">
        <v>-7.4504934251308441E-2</v>
      </c>
      <c r="DN343" s="78">
        <v>-2.9845727607607841E-2</v>
      </c>
      <c r="DO343" s="78">
        <v>-2.3159883916378021E-2</v>
      </c>
      <c r="DP343" s="78">
        <v>-3.8584193680435419E-3</v>
      </c>
      <c r="DQ343" s="78">
        <v>3.2970216125249863E-2</v>
      </c>
      <c r="DR343" s="78">
        <v>-5.3085800260305405E-2</v>
      </c>
      <c r="DS343" s="78">
        <v>-5.636129155755043E-2</v>
      </c>
      <c r="DT343" s="78">
        <v>-1.4157112687826157E-2</v>
      </c>
      <c r="DU343" s="78">
        <v>8.5025765001773834E-2</v>
      </c>
      <c r="DV343" s="78">
        <v>0.1458384245634079</v>
      </c>
      <c r="DW343" s="78">
        <v>0.2305486649274826</v>
      </c>
      <c r="DX343" s="78">
        <v>0.28927910327911377</v>
      </c>
      <c r="DY343" s="78">
        <v>4.3150916695594788E-2</v>
      </c>
      <c r="DZ343" s="78">
        <v>4.9742083996534348E-2</v>
      </c>
      <c r="EA343" s="78">
        <v>2.0232642069458961E-2</v>
      </c>
      <c r="EB343" s="78">
        <v>1.4969599433243275E-2</v>
      </c>
      <c r="EC343" s="78">
        <v>0.11273260414600372</v>
      </c>
      <c r="ED343" s="78">
        <v>0.11229415237903595</v>
      </c>
      <c r="EE343" s="78">
        <v>5.0246719270944595E-2</v>
      </c>
      <c r="EF343" s="78">
        <v>3.5586569458246231E-2</v>
      </c>
      <c r="EG343" s="78">
        <v>1.1456064879894257E-2</v>
      </c>
      <c r="EH343" s="78">
        <v>7.0195436477661133E-2</v>
      </c>
      <c r="EI343" s="78">
        <v>-1.9437529146671295E-2</v>
      </c>
      <c r="EJ343" s="78">
        <v>-2.8848843649029732E-2</v>
      </c>
      <c r="EK343" s="78">
        <v>-4.1755683720111847E-2</v>
      </c>
      <c r="EL343" s="78">
        <v>1.1308992281556129E-2</v>
      </c>
      <c r="EM343" s="78">
        <v>1.9667895510792732E-2</v>
      </c>
      <c r="EN343" s="78">
        <v>3.7390448153018951E-2</v>
      </c>
      <c r="EO343" s="78">
        <v>7.8143447637557983E-2</v>
      </c>
      <c r="EP343" s="78">
        <v>-7.0245228707790375E-3</v>
      </c>
      <c r="EQ343" s="78">
        <v>-1.1544406414031982E-2</v>
      </c>
      <c r="ER343" s="78">
        <v>2.6791784912347794E-2</v>
      </c>
      <c r="ES343" s="78">
        <v>0.12560038268566132</v>
      </c>
      <c r="ET343" s="78">
        <v>0.19060452282428741</v>
      </c>
      <c r="EU343" s="78">
        <v>0.2750353217124939</v>
      </c>
      <c r="EV343" s="78">
        <v>0.33231416344642639</v>
      </c>
      <c r="EW343" s="78">
        <v>66.859565734863281</v>
      </c>
      <c r="EX343" s="78">
        <v>65.772964477539063</v>
      </c>
      <c r="EY343" s="78">
        <v>64.964103698730469</v>
      </c>
      <c r="EZ343" s="78">
        <v>64.322425842285156</v>
      </c>
      <c r="FA343" s="78">
        <v>63.815120697021484</v>
      </c>
      <c r="FB343" s="78">
        <v>63.519672393798828</v>
      </c>
      <c r="FC343" s="78">
        <v>63.169452667236328</v>
      </c>
      <c r="FD343" s="78">
        <v>63.877632141113281</v>
      </c>
      <c r="FE343" s="78">
        <v>66.646194458007813</v>
      </c>
      <c r="FF343" s="78">
        <v>70.46380615234375</v>
      </c>
      <c r="FG343" s="78">
        <v>74.310958862304688</v>
      </c>
      <c r="FH343" s="78">
        <v>77.970436096191406</v>
      </c>
      <c r="FI343" s="78">
        <v>81.456031799316406</v>
      </c>
      <c r="FJ343" s="78">
        <v>84.598793029785156</v>
      </c>
      <c r="FK343" s="78">
        <v>86.318679809570313</v>
      </c>
      <c r="FL343" s="78">
        <v>87.096572875976563</v>
      </c>
      <c r="FM343" s="78">
        <v>86.523902893066406</v>
      </c>
      <c r="FN343" s="78">
        <v>84.852035522460938</v>
      </c>
      <c r="FO343" s="78">
        <v>82.2342529296875</v>
      </c>
      <c r="FP343" s="78">
        <v>78.174423217773438</v>
      </c>
      <c r="FQ343" s="78">
        <v>73.942375183105469</v>
      </c>
      <c r="FR343" s="78">
        <v>71.455337524414063</v>
      </c>
      <c r="FS343" s="78">
        <v>69.805366516113281</v>
      </c>
      <c r="FT343" s="78">
        <v>68.222511291503906</v>
      </c>
      <c r="FU343" s="78">
        <v>2.3145824670791626E-2</v>
      </c>
      <c r="FV343" s="78">
        <v>4.9522891640663147E-2</v>
      </c>
      <c r="FW343" s="78">
        <v>2.0073061808943748E-2</v>
      </c>
      <c r="FX343" s="78">
        <v>4.4474158436059952E-2</v>
      </c>
      <c r="FY343" s="78">
        <v>456.66665649414063</v>
      </c>
      <c r="FZ343" s="78">
        <v>1</v>
      </c>
    </row>
    <row r="344" spans="1:182" x14ac:dyDescent="0.2">
      <c r="A344" t="s">
        <v>186</v>
      </c>
      <c r="B344" t="s">
        <v>245</v>
      </c>
      <c r="C344" t="s">
        <v>194</v>
      </c>
      <c r="D344" t="s">
        <v>202</v>
      </c>
      <c r="E344" t="s">
        <v>209</v>
      </c>
      <c r="F344" t="s">
        <v>1</v>
      </c>
      <c r="G344" t="s">
        <v>200</v>
      </c>
      <c r="H344" s="78">
        <v>410</v>
      </c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  <c r="AV344" s="78"/>
      <c r="AW344" s="78"/>
      <c r="AX344" s="78"/>
      <c r="AY344" s="78"/>
      <c r="AZ344" s="78"/>
      <c r="BA344" s="78"/>
      <c r="BB344" s="78"/>
      <c r="BC344" s="78"/>
      <c r="BD344" s="78"/>
      <c r="BE344" s="78"/>
      <c r="BF344" s="78"/>
      <c r="BG344" s="78"/>
      <c r="BH344" s="78"/>
      <c r="BI344" s="78"/>
      <c r="BJ344" s="78"/>
      <c r="BK344" s="78"/>
      <c r="BL344" s="78"/>
      <c r="BM344" s="78"/>
      <c r="BN344" s="78"/>
      <c r="BO344" s="78"/>
      <c r="BP344" s="78"/>
      <c r="BQ344" s="78"/>
      <c r="BR344" s="78"/>
      <c r="BS344" s="78"/>
      <c r="BT344" s="78"/>
      <c r="BU344" s="78"/>
      <c r="BV344" s="78"/>
      <c r="BW344" s="78"/>
      <c r="BX344" s="78"/>
      <c r="BY344" s="78"/>
      <c r="BZ344" s="78"/>
      <c r="CA344" s="78"/>
      <c r="CB344" s="78"/>
      <c r="CC344" s="78"/>
      <c r="CD344" s="78"/>
      <c r="CE344" s="78"/>
      <c r="CF344" s="78"/>
      <c r="CG344" s="78"/>
      <c r="CH344" s="78"/>
      <c r="CI344" s="78"/>
      <c r="CJ344" s="78"/>
      <c r="CK344" s="78"/>
      <c r="CL344" s="78"/>
      <c r="CM344" s="78"/>
      <c r="CN344" s="78"/>
      <c r="CO344" s="78"/>
      <c r="CP344" s="78"/>
      <c r="CQ344" s="78"/>
      <c r="CR344" s="78"/>
      <c r="CS344" s="78"/>
      <c r="CT344" s="78"/>
      <c r="CU344" s="78"/>
      <c r="CV344" s="78"/>
      <c r="CW344" s="78"/>
      <c r="CX344" s="78"/>
      <c r="CY344" s="78"/>
      <c r="CZ344" s="78"/>
      <c r="DA344" s="78"/>
      <c r="DB344" s="78"/>
      <c r="DC344" s="78"/>
      <c r="DD344" s="78"/>
      <c r="DE344" s="78"/>
      <c r="DF344" s="78"/>
      <c r="DG344" s="78"/>
      <c r="DH344" s="78"/>
      <c r="DI344" s="78"/>
      <c r="DJ344" s="78"/>
      <c r="DK344" s="78"/>
      <c r="DL344" s="78"/>
      <c r="DM344" s="78"/>
      <c r="DN344" s="78"/>
      <c r="DO344" s="78"/>
      <c r="DP344" s="78"/>
      <c r="DQ344" s="78"/>
      <c r="DR344" s="78"/>
      <c r="DS344" s="78"/>
      <c r="DT344" s="78"/>
      <c r="DU344" s="78"/>
      <c r="DV344" s="78"/>
      <c r="DW344" s="78"/>
      <c r="DX344" s="78"/>
      <c r="DY344" s="78"/>
      <c r="DZ344" s="78"/>
      <c r="EA344" s="78"/>
      <c r="EB344" s="78"/>
      <c r="EC344" s="78"/>
      <c r="ED344" s="78"/>
      <c r="EE344" s="78"/>
      <c r="EF344" s="78"/>
      <c r="EG344" s="78"/>
      <c r="EH344" s="78"/>
      <c r="EI344" s="78"/>
      <c r="EJ344" s="78"/>
      <c r="EK344" s="78"/>
      <c r="EL344" s="78"/>
      <c r="EM344" s="78"/>
      <c r="EN344" s="78"/>
      <c r="EO344" s="78"/>
      <c r="EP344" s="78"/>
      <c r="EQ344" s="78"/>
      <c r="ER344" s="78"/>
      <c r="ES344" s="78"/>
      <c r="ET344" s="78"/>
      <c r="EU344" s="78"/>
      <c r="EV344" s="78"/>
      <c r="EW344" s="78"/>
      <c r="EX344" s="78"/>
      <c r="EY344" s="78"/>
      <c r="EZ344" s="78"/>
      <c r="FA344" s="78"/>
      <c r="FB344" s="78"/>
      <c r="FC344" s="78"/>
      <c r="FD344" s="78"/>
      <c r="FE344" s="78"/>
      <c r="FF344" s="78"/>
      <c r="FG344" s="78"/>
      <c r="FH344" s="78"/>
      <c r="FI344" s="78"/>
      <c r="FJ344" s="78"/>
      <c r="FK344" s="78"/>
      <c r="FL344" s="78"/>
      <c r="FM344" s="78"/>
      <c r="FN344" s="78"/>
      <c r="FO344" s="78"/>
      <c r="FP344" s="78"/>
      <c r="FQ344" s="78"/>
      <c r="FR344" s="78"/>
      <c r="FS344" s="78"/>
      <c r="FT344" s="78"/>
      <c r="FU344" s="78"/>
      <c r="FV344" s="78"/>
      <c r="FW344" s="78"/>
      <c r="FX344" s="78">
        <v>3.8832526654005051E-2</v>
      </c>
      <c r="FY344" s="78">
        <v>27.904762268066406</v>
      </c>
      <c r="FZ344" s="78">
        <v>0</v>
      </c>
    </row>
    <row r="345" spans="1:182" x14ac:dyDescent="0.2">
      <c r="A345" t="s">
        <v>186</v>
      </c>
      <c r="B345" t="s">
        <v>245</v>
      </c>
      <c r="C345" t="s">
        <v>194</v>
      </c>
      <c r="D345" t="s">
        <v>202</v>
      </c>
      <c r="E345" t="s">
        <v>209</v>
      </c>
      <c r="F345" t="s">
        <v>1</v>
      </c>
      <c r="G345" t="s">
        <v>1</v>
      </c>
      <c r="H345" s="78">
        <v>7516</v>
      </c>
      <c r="I345" s="78">
        <v>1.3328174352645874</v>
      </c>
      <c r="J345" s="78">
        <v>1.2574567794799805</v>
      </c>
      <c r="K345" s="78">
        <v>1.1053303480148315</v>
      </c>
      <c r="L345" s="78">
        <v>0.98539203405380249</v>
      </c>
      <c r="M345" s="78">
        <v>0.95992958545684814</v>
      </c>
      <c r="N345" s="78">
        <v>0.87139630317687988</v>
      </c>
      <c r="O345" s="78">
        <v>0.80998003482818604</v>
      </c>
      <c r="P345" s="78">
        <v>0.86081522703170776</v>
      </c>
      <c r="Q345" s="78">
        <v>0.94267433881759644</v>
      </c>
      <c r="R345" s="78">
        <v>1.0660743713378906</v>
      </c>
      <c r="S345" s="78">
        <v>1.0547621250152588</v>
      </c>
      <c r="T345" s="78">
        <v>1.1270816326141357</v>
      </c>
      <c r="U345" s="78">
        <v>1.2237744331359863</v>
      </c>
      <c r="V345" s="78">
        <v>1.3686928749084473</v>
      </c>
      <c r="W345" s="78">
        <v>1.4252004623413086</v>
      </c>
      <c r="X345" s="78">
        <v>1.4614450931549072</v>
      </c>
      <c r="Y345" s="78">
        <v>1.5787755250930786</v>
      </c>
      <c r="Z345" s="78">
        <v>1.5661823749542236</v>
      </c>
      <c r="AA345" s="78">
        <v>1.5189063549041748</v>
      </c>
      <c r="AB345" s="78">
        <v>1.4892876148223877</v>
      </c>
      <c r="AC345" s="78">
        <v>1.5632544755935669</v>
      </c>
      <c r="AD345" s="78">
        <v>1.5335898399353027</v>
      </c>
      <c r="AE345" s="78">
        <v>1.4505108594894409</v>
      </c>
      <c r="AF345" s="78">
        <v>1.40643310546875</v>
      </c>
      <c r="AG345" s="78">
        <v>-9.759124368429184E-2</v>
      </c>
      <c r="AH345" s="78">
        <v>-9.5076359808444977E-2</v>
      </c>
      <c r="AI345" s="78">
        <v>-0.10576442629098892</v>
      </c>
      <c r="AJ345" s="78">
        <v>-9.0209715068340302E-2</v>
      </c>
      <c r="AK345" s="78">
        <v>1.4011084102094173E-2</v>
      </c>
      <c r="AL345" s="78">
        <v>3.381793200969696E-2</v>
      </c>
      <c r="AM345" s="78">
        <v>-2.8869578614830971E-2</v>
      </c>
      <c r="AN345" s="78">
        <v>-6.2683574855327606E-2</v>
      </c>
      <c r="AO345" s="78">
        <v>-7.6573200523853302E-2</v>
      </c>
      <c r="AP345" s="78">
        <v>-8.7298965081572533E-3</v>
      </c>
      <c r="AQ345" s="78">
        <v>-9.2097558081150055E-2</v>
      </c>
      <c r="AR345" s="78">
        <v>-0.13255642354488373</v>
      </c>
      <c r="AS345" s="78">
        <v>-0.14966090023517609</v>
      </c>
      <c r="AT345" s="78">
        <v>-0.12429136037826538</v>
      </c>
      <c r="AU345" s="78">
        <v>-0.12144499272108078</v>
      </c>
      <c r="AV345" s="78">
        <v>-9.8520107567310333E-2</v>
      </c>
      <c r="AW345" s="78">
        <v>-7.0697464048862457E-2</v>
      </c>
      <c r="AX345" s="78">
        <v>-0.15879142284393311</v>
      </c>
      <c r="AY345" s="78">
        <v>-0.15921118855476379</v>
      </c>
      <c r="AZ345" s="78">
        <v>-0.10813041031360626</v>
      </c>
      <c r="BA345" s="78">
        <v>-8.0885849893093109E-3</v>
      </c>
      <c r="BB345" s="78">
        <v>4.3105106800794601E-2</v>
      </c>
      <c r="BC345" s="78">
        <v>0.12845654785633087</v>
      </c>
      <c r="BD345" s="78">
        <v>0.19051834940910339</v>
      </c>
      <c r="BE345" s="78">
        <v>-5.7154890149831772E-2</v>
      </c>
      <c r="BF345" s="78">
        <v>-5.3468860685825348E-2</v>
      </c>
      <c r="BG345" s="78">
        <v>-6.9564461708068848E-2</v>
      </c>
      <c r="BH345" s="78">
        <v>-5.9990860521793365E-2</v>
      </c>
      <c r="BI345" s="78">
        <v>4.2374569922685623E-2</v>
      </c>
      <c r="BJ345" s="78">
        <v>5.6364774703979492E-2</v>
      </c>
      <c r="BK345" s="78">
        <v>-6.1388327740132809E-3</v>
      </c>
      <c r="BL345" s="78">
        <v>-3.4449778497219086E-2</v>
      </c>
      <c r="BM345" s="78">
        <v>-5.1281694322824478E-2</v>
      </c>
      <c r="BN345" s="78">
        <v>1.3945981860160828E-2</v>
      </c>
      <c r="BO345" s="78">
        <v>-7.122175395488739E-2</v>
      </c>
      <c r="BP345" s="78">
        <v>-0.10276041924953461</v>
      </c>
      <c r="BQ345" s="78">
        <v>-0.1186588779091835</v>
      </c>
      <c r="BR345" s="78">
        <v>-8.5332281887531281E-2</v>
      </c>
      <c r="BS345" s="78">
        <v>-8.0902129411697388E-2</v>
      </c>
      <c r="BT345" s="78">
        <v>-5.9471912682056427E-2</v>
      </c>
      <c r="BU345" s="78">
        <v>-2.7934279292821884E-2</v>
      </c>
      <c r="BV345" s="78">
        <v>-0.11518759280443192</v>
      </c>
      <c r="BW345" s="78">
        <v>-0.11678534001111984</v>
      </c>
      <c r="BX345" s="78">
        <v>-6.9366179406642914E-2</v>
      </c>
      <c r="BY345" s="78">
        <v>3.0321327969431877E-2</v>
      </c>
      <c r="BZ345" s="78">
        <v>8.5482865571975708E-2</v>
      </c>
      <c r="CA345" s="78">
        <v>0.17056980729103088</v>
      </c>
      <c r="CB345" s="78">
        <v>0.23125742375850677</v>
      </c>
      <c r="CC345" s="78">
        <v>-2.9148802161216736E-2</v>
      </c>
      <c r="CD345" s="78">
        <v>-2.4651635438203812E-2</v>
      </c>
      <c r="CE345" s="78">
        <v>-4.4492475688457489E-2</v>
      </c>
      <c r="CF345" s="78">
        <v>-3.9061371237039566E-2</v>
      </c>
      <c r="CG345" s="78">
        <v>6.2019024044275284E-2</v>
      </c>
      <c r="CH345" s="78">
        <v>7.198064774274826E-2</v>
      </c>
      <c r="CI345" s="78">
        <v>9.6044121310114861E-3</v>
      </c>
      <c r="CJ345" s="78">
        <v>-1.4895135536789894E-2</v>
      </c>
      <c r="CK345" s="78">
        <v>-3.3764868974685669E-2</v>
      </c>
      <c r="CL345" s="78">
        <v>2.9651226475834846E-2</v>
      </c>
      <c r="CM345" s="78">
        <v>-5.6763231754302979E-2</v>
      </c>
      <c r="CN345" s="78">
        <v>-8.2123778760433197E-2</v>
      </c>
      <c r="CO345" s="78">
        <v>-9.7186960279941559E-2</v>
      </c>
      <c r="CP345" s="78">
        <v>-5.8349363505840302E-2</v>
      </c>
      <c r="CQ345" s="78">
        <v>-5.2822273224592209E-2</v>
      </c>
      <c r="CR345" s="78">
        <v>-3.2427258789539337E-2</v>
      </c>
      <c r="CS345" s="78">
        <v>1.683372538536787E-3</v>
      </c>
      <c r="CT345" s="78">
        <v>-8.4987692534923553E-2</v>
      </c>
      <c r="CU345" s="78">
        <v>-8.7401330471038818E-2</v>
      </c>
      <c r="CV345" s="78">
        <v>-4.2518202215433121E-2</v>
      </c>
      <c r="CW345" s="78">
        <v>5.6923914700746536E-2</v>
      </c>
      <c r="CX345" s="78">
        <v>0.11483357101678848</v>
      </c>
      <c r="CY345" s="78">
        <v>0.19973732531070709</v>
      </c>
      <c r="CZ345" s="78">
        <v>0.25947320461273193</v>
      </c>
      <c r="DA345" s="78">
        <v>-1.1427095159888268E-3</v>
      </c>
      <c r="DB345" s="78">
        <v>4.16558887809515E-3</v>
      </c>
      <c r="DC345" s="78">
        <v>-1.942049153149128E-2</v>
      </c>
      <c r="DD345" s="78">
        <v>-1.8131881952285767E-2</v>
      </c>
      <c r="DE345" s="78">
        <v>8.166348934173584E-2</v>
      </c>
      <c r="DF345" s="78">
        <v>8.7596528232097626E-2</v>
      </c>
      <c r="DG345" s="78">
        <v>2.5347655639052391E-2</v>
      </c>
      <c r="DH345" s="78">
        <v>4.6595074236392975E-3</v>
      </c>
      <c r="DI345" s="78">
        <v>-1.6248045489192009E-2</v>
      </c>
      <c r="DJ345" s="78">
        <v>4.5356471091508865E-2</v>
      </c>
      <c r="DK345" s="78">
        <v>-4.2304709553718567E-2</v>
      </c>
      <c r="DL345" s="78">
        <v>-6.1487153172492981E-2</v>
      </c>
      <c r="DM345" s="78">
        <v>-7.5715042650699615E-2</v>
      </c>
      <c r="DN345" s="78">
        <v>-3.1366433948278427E-2</v>
      </c>
      <c r="DO345" s="78">
        <v>-2.4742409586906433E-2</v>
      </c>
      <c r="DP345" s="78">
        <v>-5.3826030343770981E-3</v>
      </c>
      <c r="DQ345" s="78">
        <v>3.1301025301218033E-2</v>
      </c>
      <c r="DR345" s="78">
        <v>-5.4787803441286087E-2</v>
      </c>
      <c r="DS345" s="78">
        <v>-5.8017317205667496E-2</v>
      </c>
      <c r="DT345" s="78">
        <v>-1.5670215710997581E-2</v>
      </c>
      <c r="DU345" s="78">
        <v>8.3526499569416046E-2</v>
      </c>
      <c r="DV345" s="78">
        <v>0.14418429136276245</v>
      </c>
      <c r="DW345" s="78">
        <v>0.22890482842922211</v>
      </c>
      <c r="DX345" s="78">
        <v>0.28768894076347351</v>
      </c>
      <c r="DY345" s="78">
        <v>3.9293639361858368E-2</v>
      </c>
      <c r="DZ345" s="78">
        <v>4.5773085206747055E-2</v>
      </c>
      <c r="EA345" s="78">
        <v>1.6779474914073944E-2</v>
      </c>
      <c r="EB345" s="78">
        <v>1.2086977250874043E-2</v>
      </c>
      <c r="EC345" s="78">
        <v>0.11002697050571442</v>
      </c>
      <c r="ED345" s="78">
        <v>0.11014337092638016</v>
      </c>
      <c r="EE345" s="78">
        <v>4.8078402876853943E-2</v>
      </c>
      <c r="EF345" s="78">
        <v>3.2893303781747818E-2</v>
      </c>
      <c r="EG345" s="78">
        <v>9.043470025062561E-3</v>
      </c>
      <c r="EH345" s="78">
        <v>6.8032346665859222E-2</v>
      </c>
      <c r="EI345" s="78">
        <v>-2.1428903564810753E-2</v>
      </c>
      <c r="EJ345" s="78">
        <v>-3.1691133975982666E-2</v>
      </c>
      <c r="EK345" s="78">
        <v>-4.4713012874126434E-2</v>
      </c>
      <c r="EL345" s="78">
        <v>7.5926296412944794E-3</v>
      </c>
      <c r="EM345" s="78">
        <v>1.580045185983181E-2</v>
      </c>
      <c r="EN345" s="78">
        <v>3.366558626294136E-2</v>
      </c>
      <c r="EO345" s="78">
        <v>7.4064202606678009E-2</v>
      </c>
      <c r="EP345" s="78">
        <v>-1.1183954775333405E-2</v>
      </c>
      <c r="EQ345" s="78">
        <v>-1.5591471455991268E-2</v>
      </c>
      <c r="ER345" s="78">
        <v>2.309400774538517E-2</v>
      </c>
      <c r="ES345" s="78">
        <v>0.12193641066551208</v>
      </c>
      <c r="ET345" s="78">
        <v>0.18656204640865326</v>
      </c>
      <c r="EU345" s="78">
        <v>0.27101808786392212</v>
      </c>
      <c r="EV345" s="78">
        <v>0.3284280002117157</v>
      </c>
      <c r="EW345" s="78">
        <v>66.852485656738281</v>
      </c>
      <c r="EX345" s="78">
        <v>65.781082153320313</v>
      </c>
      <c r="EY345" s="78">
        <v>64.980636596679688</v>
      </c>
      <c r="EZ345" s="78">
        <v>64.380401611328125</v>
      </c>
      <c r="FA345" s="78">
        <v>63.884727478027344</v>
      </c>
      <c r="FB345" s="78">
        <v>63.595741271972656</v>
      </c>
      <c r="FC345" s="78">
        <v>63.22088623046875</v>
      </c>
      <c r="FD345" s="78">
        <v>63.904254913330078</v>
      </c>
      <c r="FE345" s="78">
        <v>66.649566650390625</v>
      </c>
      <c r="FF345" s="78">
        <v>70.4700927734375</v>
      </c>
      <c r="FG345" s="78">
        <v>74.327835083007813</v>
      </c>
      <c r="FH345" s="78">
        <v>77.996978759765625</v>
      </c>
      <c r="FI345" s="78">
        <v>81.461204528808594</v>
      </c>
      <c r="FJ345" s="78">
        <v>84.601539611816406</v>
      </c>
      <c r="FK345" s="78">
        <v>86.3323974609375</v>
      </c>
      <c r="FL345" s="78">
        <v>87.143356323242188</v>
      </c>
      <c r="FM345" s="78">
        <v>86.577407836914063</v>
      </c>
      <c r="FN345" s="78">
        <v>84.903594970703125</v>
      </c>
      <c r="FO345" s="78">
        <v>82.324256896972656</v>
      </c>
      <c r="FP345" s="78">
        <v>78.297012329101563</v>
      </c>
      <c r="FQ345" s="78">
        <v>74.073089599609375</v>
      </c>
      <c r="FR345" s="78">
        <v>71.560493469238281</v>
      </c>
      <c r="FS345" s="78">
        <v>69.911636352539063</v>
      </c>
      <c r="FT345" s="78">
        <v>68.277976989746094</v>
      </c>
      <c r="FU345" s="78">
        <v>2.1910965442657471E-2</v>
      </c>
      <c r="FV345" s="78">
        <v>4.6880781650543213E-2</v>
      </c>
      <c r="FW345" s="78">
        <v>1.9002139568328857E-2</v>
      </c>
      <c r="FX345" s="78">
        <v>4.2101405560970306E-2</v>
      </c>
      <c r="FY345" s="78">
        <v>484.57144165039063</v>
      </c>
      <c r="FZ345" s="78">
        <v>1</v>
      </c>
    </row>
    <row r="346" spans="1:182" x14ac:dyDescent="0.2">
      <c r="A346" t="s">
        <v>186</v>
      </c>
      <c r="B346" t="s">
        <v>245</v>
      </c>
      <c r="C346" t="s">
        <v>194</v>
      </c>
      <c r="D346" t="s">
        <v>202</v>
      </c>
      <c r="E346" t="s">
        <v>209</v>
      </c>
      <c r="F346" t="s">
        <v>178</v>
      </c>
      <c r="G346" t="s">
        <v>1</v>
      </c>
      <c r="H346" s="78">
        <v>5579</v>
      </c>
      <c r="I346" s="78">
        <v>1.2965588569641113</v>
      </c>
      <c r="J346" s="78">
        <v>1.2483925819396973</v>
      </c>
      <c r="K346" s="78">
        <v>1.0975980758666992</v>
      </c>
      <c r="L346" s="78">
        <v>0.95914840698242188</v>
      </c>
      <c r="M346" s="78">
        <v>0.92080610990524292</v>
      </c>
      <c r="N346" s="78">
        <v>0.82863444089889526</v>
      </c>
      <c r="O346" s="78">
        <v>0.78349113464355469</v>
      </c>
      <c r="P346" s="78">
        <v>0.82393026351928711</v>
      </c>
      <c r="Q346" s="78">
        <v>0.90472763776779175</v>
      </c>
      <c r="R346" s="78">
        <v>1.0118435621261597</v>
      </c>
      <c r="S346" s="78">
        <v>0.99543553590774536</v>
      </c>
      <c r="T346" s="78">
        <v>1.0752006769180298</v>
      </c>
      <c r="U346" s="78">
        <v>1.155086874961853</v>
      </c>
      <c r="V346" s="78">
        <v>1.285892128944397</v>
      </c>
      <c r="W346" s="78">
        <v>1.3324424028396606</v>
      </c>
      <c r="X346" s="78">
        <v>1.3715323209762573</v>
      </c>
      <c r="Y346" s="78">
        <v>1.4748047590255737</v>
      </c>
      <c r="Z346" s="78">
        <v>1.4604597091674805</v>
      </c>
      <c r="AA346" s="78">
        <v>1.4275056123733521</v>
      </c>
      <c r="AB346" s="78">
        <v>1.4144202470779419</v>
      </c>
      <c r="AC346" s="78">
        <v>1.5008819103240967</v>
      </c>
      <c r="AD346" s="78">
        <v>1.4749587774276733</v>
      </c>
      <c r="AE346" s="78">
        <v>1.3904287815093994</v>
      </c>
      <c r="AF346" s="78">
        <v>1.3535903692245483</v>
      </c>
      <c r="AG346" s="78">
        <v>-0.11983234435319901</v>
      </c>
      <c r="AH346" s="78">
        <v>-0.11796163022518158</v>
      </c>
      <c r="AI346" s="78">
        <v>-0.12567542493343353</v>
      </c>
      <c r="AJ346" s="78">
        <v>-0.10683092474937439</v>
      </c>
      <c r="AK346" s="78">
        <v>-1.5896160621196032E-3</v>
      </c>
      <c r="AL346" s="78">
        <v>2.1416539326310158E-2</v>
      </c>
      <c r="AM346" s="78">
        <v>-4.1372116655111313E-2</v>
      </c>
      <c r="AN346" s="78">
        <v>-7.8212946653366089E-2</v>
      </c>
      <c r="AO346" s="78">
        <v>-9.0484239161014557E-2</v>
      </c>
      <c r="AP346" s="78">
        <v>-2.120225690305233E-2</v>
      </c>
      <c r="AQ346" s="78">
        <v>-0.10357982665300369</v>
      </c>
      <c r="AR346" s="78">
        <v>-0.14894504845142365</v>
      </c>
      <c r="AS346" s="78">
        <v>-0.16671288013458252</v>
      </c>
      <c r="AT346" s="78">
        <v>-0.14571991562843323</v>
      </c>
      <c r="AU346" s="78">
        <v>-0.14374467730522156</v>
      </c>
      <c r="AV346" s="78">
        <v>-0.11999768018722534</v>
      </c>
      <c r="AW346" s="78">
        <v>-9.421839565038681E-2</v>
      </c>
      <c r="AX346" s="78">
        <v>-0.18277476727962494</v>
      </c>
      <c r="AY346" s="78">
        <v>-0.18254657089710236</v>
      </c>
      <c r="AZ346" s="78">
        <v>-0.12945179641246796</v>
      </c>
      <c r="BA346" s="78">
        <v>-2.9215097427368164E-2</v>
      </c>
      <c r="BB346" s="78">
        <v>1.9796174019575119E-2</v>
      </c>
      <c r="BC346" s="78">
        <v>0.10529310256242752</v>
      </c>
      <c r="BD346" s="78">
        <v>0.16811072826385498</v>
      </c>
      <c r="BE346" s="78">
        <v>-6.6255770623683929E-2</v>
      </c>
      <c r="BF346" s="78">
        <v>-6.2833331525325775E-2</v>
      </c>
      <c r="BG346" s="78">
        <v>-7.7711880207061768E-2</v>
      </c>
      <c r="BH346" s="78">
        <v>-6.6792123019695282E-2</v>
      </c>
      <c r="BI346" s="78">
        <v>3.5990886390209198E-2</v>
      </c>
      <c r="BJ346" s="78">
        <v>5.1290221512317657E-2</v>
      </c>
      <c r="BK346" s="78">
        <v>-1.1254770681262016E-2</v>
      </c>
      <c r="BL346" s="78">
        <v>-4.0804270654916763E-2</v>
      </c>
      <c r="BM346" s="78">
        <v>-5.6973975151777267E-2</v>
      </c>
      <c r="BN346" s="78">
        <v>8.8423937559127808E-3</v>
      </c>
      <c r="BO346" s="78">
        <v>-7.5920209288597107E-2</v>
      </c>
      <c r="BP346" s="78">
        <v>-0.10946650058031082</v>
      </c>
      <c r="BQ346" s="78">
        <v>-0.12563639879226685</v>
      </c>
      <c r="BR346" s="78">
        <v>-9.4100676476955414E-2</v>
      </c>
      <c r="BS346" s="78">
        <v>-9.0026989579200745E-2</v>
      </c>
      <c r="BT346" s="78">
        <v>-6.8260371685028076E-2</v>
      </c>
      <c r="BU346" s="78">
        <v>-3.7558853626251221E-2</v>
      </c>
      <c r="BV346" s="78">
        <v>-0.12500137090682983</v>
      </c>
      <c r="BW346" s="78">
        <v>-0.12633399665355682</v>
      </c>
      <c r="BX346" s="78">
        <v>-7.8090719878673553E-2</v>
      </c>
      <c r="BY346" s="78">
        <v>2.1676529198884964E-2</v>
      </c>
      <c r="BZ346" s="78">
        <v>7.5945042073726654E-2</v>
      </c>
      <c r="CA346" s="78">
        <v>0.16109152138233185</v>
      </c>
      <c r="CB346" s="78">
        <v>0.22208841145038605</v>
      </c>
      <c r="CC346" s="78">
        <v>-2.9148800298571587E-2</v>
      </c>
      <c r="CD346" s="78">
        <v>-2.4651635438203812E-2</v>
      </c>
      <c r="CE346" s="78">
        <v>-4.4492479413747787E-2</v>
      </c>
      <c r="CF346" s="78">
        <v>-3.9061371237039566E-2</v>
      </c>
      <c r="CG346" s="78">
        <v>6.2019024044275284E-2</v>
      </c>
      <c r="CH346" s="78">
        <v>7.198064774274826E-2</v>
      </c>
      <c r="CI346" s="78">
        <v>9.6044121310114861E-3</v>
      </c>
      <c r="CJ346" s="78">
        <v>-1.4895135536789894E-2</v>
      </c>
      <c r="CK346" s="78">
        <v>-3.3764868974685669E-2</v>
      </c>
      <c r="CL346" s="78">
        <v>2.9651228338479996E-2</v>
      </c>
      <c r="CM346" s="78">
        <v>-5.6763231754302979E-2</v>
      </c>
      <c r="CN346" s="78">
        <v>-8.2123778760433197E-2</v>
      </c>
      <c r="CO346" s="78">
        <v>-9.7186960279941559E-2</v>
      </c>
      <c r="CP346" s="78">
        <v>-5.8349363505840302E-2</v>
      </c>
      <c r="CQ346" s="78">
        <v>-5.282226949930191E-2</v>
      </c>
      <c r="CR346" s="78">
        <v>-3.2427258789539337E-2</v>
      </c>
      <c r="CS346" s="78">
        <v>1.683372538536787E-3</v>
      </c>
      <c r="CT346" s="78">
        <v>-8.4987692534923553E-2</v>
      </c>
      <c r="CU346" s="78">
        <v>-8.7401330471038818E-2</v>
      </c>
      <c r="CV346" s="78">
        <v>-4.2518198490142822E-2</v>
      </c>
      <c r="CW346" s="78">
        <v>5.6923914700746536E-2</v>
      </c>
      <c r="CX346" s="78">
        <v>0.11483357846736908</v>
      </c>
      <c r="CY346" s="78">
        <v>0.19973734021186829</v>
      </c>
      <c r="CZ346" s="78">
        <v>0.25947317481040955</v>
      </c>
      <c r="DA346" s="78">
        <v>7.9581728205084801E-3</v>
      </c>
      <c r="DB346" s="78">
        <v>1.3530056923627853E-2</v>
      </c>
      <c r="DC346" s="78">
        <v>-1.1273082345724106E-2</v>
      </c>
      <c r="DD346" s="78">
        <v>-1.1330618523061275E-2</v>
      </c>
      <c r="DE346" s="78">
        <v>8.8047169148921967E-2</v>
      </c>
      <c r="DF346" s="78">
        <v>9.2671066522598267E-2</v>
      </c>
      <c r="DG346" s="78">
        <v>3.0463593080639839E-2</v>
      </c>
      <c r="DH346" s="78">
        <v>1.101400051265955E-2</v>
      </c>
      <c r="DI346" s="78">
        <v>-1.0555760003626347E-2</v>
      </c>
      <c r="DJ346" s="78">
        <v>5.0460062921047211E-2</v>
      </c>
      <c r="DK346" s="78">
        <v>-3.7606261670589447E-2</v>
      </c>
      <c r="DL346" s="78">
        <v>-5.4781056940555573E-2</v>
      </c>
      <c r="DM346" s="78">
        <v>-6.8737514317035675E-2</v>
      </c>
      <c r="DN346" s="78">
        <v>-2.2598039358854294E-2</v>
      </c>
      <c r="DO346" s="78">
        <v>-1.56175522133708E-2</v>
      </c>
      <c r="DP346" s="78">
        <v>3.4058494493365288E-3</v>
      </c>
      <c r="DQ346" s="78">
        <v>4.0925595909357071E-2</v>
      </c>
      <c r="DR346" s="78">
        <v>-4.497402161359787E-2</v>
      </c>
      <c r="DS346" s="78">
        <v>-4.8468660563230515E-2</v>
      </c>
      <c r="DT346" s="78">
        <v>-6.9456715136766434E-3</v>
      </c>
      <c r="DU346" s="78">
        <v>9.217129647731781E-2</v>
      </c>
      <c r="DV346" s="78">
        <v>0.15372210741043091</v>
      </c>
      <c r="DW346" s="78">
        <v>0.23838314414024353</v>
      </c>
      <c r="DX346" s="78">
        <v>0.29685792326927185</v>
      </c>
      <c r="DY346" s="78">
        <v>6.1534751206636429E-2</v>
      </c>
      <c r="DZ346" s="78">
        <v>6.8658359348773956E-2</v>
      </c>
      <c r="EA346" s="78">
        <v>3.6690454930067062E-2</v>
      </c>
      <c r="EB346" s="78">
        <v>2.8708186000585556E-2</v>
      </c>
      <c r="EC346" s="78">
        <v>0.12562766671180725</v>
      </c>
      <c r="ED346" s="78">
        <v>0.12254476547241211</v>
      </c>
      <c r="EE346" s="78">
        <v>6.0580942779779434E-2</v>
      </c>
      <c r="EF346" s="78">
        <v>4.8422679305076599E-2</v>
      </c>
      <c r="EG346" s="78">
        <v>2.2954501211643219E-2</v>
      </c>
      <c r="EH346" s="78">
        <v>8.0504707992076874E-2</v>
      </c>
      <c r="EI346" s="78">
        <v>-9.9466340616345406E-3</v>
      </c>
      <c r="EJ346" s="78">
        <v>-1.5302503481507301E-2</v>
      </c>
      <c r="EK346" s="78">
        <v>-2.7661038562655449E-2</v>
      </c>
      <c r="EL346" s="78">
        <v>2.9021190479397774E-2</v>
      </c>
      <c r="EM346" s="78">
        <v>3.8100153207778931E-2</v>
      </c>
      <c r="EN346" s="78">
        <v>5.5143162608146667E-2</v>
      </c>
      <c r="EO346" s="78">
        <v>9.7585141658782959E-2</v>
      </c>
      <c r="EP346" s="78">
        <v>1.2799370102584362E-2</v>
      </c>
      <c r="EQ346" s="78">
        <v>7.7439197339117527E-3</v>
      </c>
      <c r="ER346" s="78">
        <v>4.4415406882762909E-2</v>
      </c>
      <c r="ES346" s="78">
        <v>0.14306293427944183</v>
      </c>
      <c r="ET346" s="78">
        <v>0.20987097918987274</v>
      </c>
      <c r="EU346" s="78">
        <v>0.29418155550956726</v>
      </c>
      <c r="EV346" s="78">
        <v>0.35083562135696411</v>
      </c>
      <c r="EW346" s="78">
        <v>66.330284118652344</v>
      </c>
      <c r="EX346" s="78">
        <v>65.383041381835938</v>
      </c>
      <c r="EY346" s="78">
        <v>64.718666076660156</v>
      </c>
      <c r="EZ346" s="78">
        <v>64.079978942871094</v>
      </c>
      <c r="FA346" s="78">
        <v>63.473518371582031</v>
      </c>
      <c r="FB346" s="78">
        <v>63.277866363525391</v>
      </c>
      <c r="FC346" s="78">
        <v>63.050800323486328</v>
      </c>
      <c r="FD346" s="78">
        <v>63.783309936523438</v>
      </c>
      <c r="FE346" s="78">
        <v>66.294204711914063</v>
      </c>
      <c r="FF346" s="78">
        <v>69.78802490234375</v>
      </c>
      <c r="FG346" s="78">
        <v>73.500175476074219</v>
      </c>
      <c r="FH346" s="78">
        <v>77.047111511230469</v>
      </c>
      <c r="FI346" s="78">
        <v>80.457733154296875</v>
      </c>
      <c r="FJ346" s="78">
        <v>83.576004028320313</v>
      </c>
      <c r="FK346" s="78">
        <v>85.044662475585938</v>
      </c>
      <c r="FL346" s="78">
        <v>85.837562561035156</v>
      </c>
      <c r="FM346" s="78">
        <v>84.874588012695313</v>
      </c>
      <c r="FN346" s="78">
        <v>83.152679443359375</v>
      </c>
      <c r="FO346" s="78">
        <v>80.357528686523438</v>
      </c>
      <c r="FP346" s="78">
        <v>76.482032775878906</v>
      </c>
      <c r="FQ346" s="78">
        <v>72.545806884765625</v>
      </c>
      <c r="FR346" s="78">
        <v>70.399803161621094</v>
      </c>
      <c r="FS346" s="78">
        <v>69.057533264160156</v>
      </c>
      <c r="FT346" s="78">
        <v>67.626869201660156</v>
      </c>
      <c r="FU346" s="78">
        <v>2.9031170532107353E-2</v>
      </c>
      <c r="FV346" s="78">
        <v>6.2115196138620377E-2</v>
      </c>
      <c r="FW346" s="78">
        <v>2.5177089497447014E-2</v>
      </c>
      <c r="FX346" s="78">
        <v>5.5782712996006012E-2</v>
      </c>
      <c r="FY346" s="78">
        <v>376.76190185546875</v>
      </c>
      <c r="FZ346" s="78">
        <v>1</v>
      </c>
    </row>
    <row r="347" spans="1:182" x14ac:dyDescent="0.2">
      <c r="A347" t="s">
        <v>186</v>
      </c>
      <c r="B347" t="s">
        <v>245</v>
      </c>
      <c r="C347" t="s">
        <v>194</v>
      </c>
      <c r="D347" t="s">
        <v>202</v>
      </c>
      <c r="E347" t="s">
        <v>209</v>
      </c>
      <c r="F347" t="s">
        <v>179</v>
      </c>
      <c r="G347" t="s">
        <v>1</v>
      </c>
      <c r="H347" s="78">
        <v>119</v>
      </c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T347" s="78"/>
      <c r="AU347" s="78"/>
      <c r="AV347" s="78"/>
      <c r="AW347" s="78"/>
      <c r="AX347" s="78"/>
      <c r="AY347" s="78"/>
      <c r="AZ347" s="78"/>
      <c r="BA347" s="78"/>
      <c r="BB347" s="78"/>
      <c r="BC347" s="78"/>
      <c r="BD347" s="78"/>
      <c r="BE347" s="78"/>
      <c r="BF347" s="78"/>
      <c r="BG347" s="78"/>
      <c r="BH347" s="78"/>
      <c r="BI347" s="78"/>
      <c r="BJ347" s="78"/>
      <c r="BK347" s="78"/>
      <c r="BL347" s="78"/>
      <c r="BM347" s="78"/>
      <c r="BN347" s="78"/>
      <c r="BO347" s="78"/>
      <c r="BP347" s="78"/>
      <c r="BQ347" s="78"/>
      <c r="BR347" s="78"/>
      <c r="BS347" s="78"/>
      <c r="BT347" s="78"/>
      <c r="BU347" s="78"/>
      <c r="BV347" s="78"/>
      <c r="BW347" s="78"/>
      <c r="BX347" s="78"/>
      <c r="BY347" s="78"/>
      <c r="BZ347" s="78"/>
      <c r="CA347" s="78"/>
      <c r="CB347" s="78"/>
      <c r="CC347" s="78"/>
      <c r="CD347" s="78"/>
      <c r="CE347" s="78"/>
      <c r="CF347" s="78"/>
      <c r="CG347" s="78"/>
      <c r="CH347" s="78"/>
      <c r="CI347" s="78"/>
      <c r="CJ347" s="78"/>
      <c r="CK347" s="78"/>
      <c r="CL347" s="78"/>
      <c r="CM347" s="78"/>
      <c r="CN347" s="78"/>
      <c r="CO347" s="78"/>
      <c r="CP347" s="78"/>
      <c r="CQ347" s="78"/>
      <c r="CR347" s="78"/>
      <c r="CS347" s="78"/>
      <c r="CT347" s="78"/>
      <c r="CU347" s="78"/>
      <c r="CV347" s="78"/>
      <c r="CW347" s="78"/>
      <c r="CX347" s="78"/>
      <c r="CY347" s="78"/>
      <c r="CZ347" s="78"/>
      <c r="DA347" s="78"/>
      <c r="DB347" s="78"/>
      <c r="DC347" s="78"/>
      <c r="DD347" s="78"/>
      <c r="DE347" s="78"/>
      <c r="DF347" s="78"/>
      <c r="DG347" s="78"/>
      <c r="DH347" s="78"/>
      <c r="DI347" s="78"/>
      <c r="DJ347" s="78"/>
      <c r="DK347" s="78"/>
      <c r="DL347" s="78"/>
      <c r="DM347" s="78"/>
      <c r="DN347" s="78"/>
      <c r="DO347" s="78"/>
      <c r="DP347" s="78"/>
      <c r="DQ347" s="78"/>
      <c r="DR347" s="78"/>
      <c r="DS347" s="78"/>
      <c r="DT347" s="78"/>
      <c r="DU347" s="78"/>
      <c r="DV347" s="78"/>
      <c r="DW347" s="78"/>
      <c r="DX347" s="78"/>
      <c r="DY347" s="78"/>
      <c r="DZ347" s="78"/>
      <c r="EA347" s="78"/>
      <c r="EB347" s="78"/>
      <c r="EC347" s="78"/>
      <c r="ED347" s="78"/>
      <c r="EE347" s="78"/>
      <c r="EF347" s="78"/>
      <c r="EG347" s="78"/>
      <c r="EH347" s="78"/>
      <c r="EI347" s="78"/>
      <c r="EJ347" s="78"/>
      <c r="EK347" s="78"/>
      <c r="EL347" s="78"/>
      <c r="EM347" s="78"/>
      <c r="EN347" s="78"/>
      <c r="EO347" s="78"/>
      <c r="EP347" s="78"/>
      <c r="EQ347" s="78"/>
      <c r="ER347" s="78"/>
      <c r="ES347" s="78"/>
      <c r="ET347" s="78"/>
      <c r="EU347" s="78"/>
      <c r="EV347" s="78"/>
      <c r="EW347" s="78"/>
      <c r="EX347" s="78"/>
      <c r="EY347" s="78"/>
      <c r="EZ347" s="78"/>
      <c r="FA347" s="78"/>
      <c r="FB347" s="78"/>
      <c r="FC347" s="78"/>
      <c r="FD347" s="78"/>
      <c r="FE347" s="78"/>
      <c r="FF347" s="78"/>
      <c r="FG347" s="78"/>
      <c r="FH347" s="78"/>
      <c r="FI347" s="78"/>
      <c r="FJ347" s="78"/>
      <c r="FK347" s="78"/>
      <c r="FL347" s="78"/>
      <c r="FM347" s="78"/>
      <c r="FN347" s="78"/>
      <c r="FO347" s="78"/>
      <c r="FP347" s="78"/>
      <c r="FQ347" s="78"/>
      <c r="FR347" s="78"/>
      <c r="FS347" s="78"/>
      <c r="FT347" s="78"/>
      <c r="FU347" s="78"/>
      <c r="FV347" s="78"/>
      <c r="FW347" s="78"/>
      <c r="FX347" s="78">
        <v>5.0023205578327179E-2</v>
      </c>
      <c r="FY347" s="78">
        <v>8</v>
      </c>
      <c r="FZ347" s="78">
        <v>0</v>
      </c>
    </row>
    <row r="348" spans="1:182" x14ac:dyDescent="0.2">
      <c r="A348" t="s">
        <v>186</v>
      </c>
      <c r="B348" t="s">
        <v>245</v>
      </c>
      <c r="C348" t="s">
        <v>194</v>
      </c>
      <c r="D348" t="s">
        <v>202</v>
      </c>
      <c r="E348" t="s">
        <v>209</v>
      </c>
      <c r="F348" t="s">
        <v>180</v>
      </c>
      <c r="G348" t="s">
        <v>1</v>
      </c>
      <c r="H348" s="78">
        <v>75</v>
      </c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  <c r="AV348" s="78"/>
      <c r="AW348" s="78"/>
      <c r="AX348" s="78"/>
      <c r="AY348" s="78"/>
      <c r="AZ348" s="78"/>
      <c r="BA348" s="78"/>
      <c r="BB348" s="78"/>
      <c r="BC348" s="78"/>
      <c r="BD348" s="78"/>
      <c r="BE348" s="78"/>
      <c r="BF348" s="78"/>
      <c r="BG348" s="78"/>
      <c r="BH348" s="78"/>
      <c r="BI348" s="78"/>
      <c r="BJ348" s="78"/>
      <c r="BK348" s="78"/>
      <c r="BL348" s="78"/>
      <c r="BM348" s="78"/>
      <c r="BN348" s="78"/>
      <c r="BO348" s="78"/>
      <c r="BP348" s="78"/>
      <c r="BQ348" s="78"/>
      <c r="BR348" s="78"/>
      <c r="BS348" s="78"/>
      <c r="BT348" s="78"/>
      <c r="BU348" s="78"/>
      <c r="BV348" s="78"/>
      <c r="BW348" s="78"/>
      <c r="BX348" s="78"/>
      <c r="BY348" s="78"/>
      <c r="BZ348" s="78"/>
      <c r="CA348" s="78"/>
      <c r="CB348" s="78"/>
      <c r="CC348" s="78"/>
      <c r="CD348" s="78"/>
      <c r="CE348" s="78"/>
      <c r="CF348" s="78"/>
      <c r="CG348" s="78"/>
      <c r="CH348" s="78"/>
      <c r="CI348" s="78"/>
      <c r="CJ348" s="78"/>
      <c r="CK348" s="78"/>
      <c r="CL348" s="78"/>
      <c r="CM348" s="78"/>
      <c r="CN348" s="78"/>
      <c r="CO348" s="78"/>
      <c r="CP348" s="78"/>
      <c r="CQ348" s="78"/>
      <c r="CR348" s="78"/>
      <c r="CS348" s="78"/>
      <c r="CT348" s="78"/>
      <c r="CU348" s="78"/>
      <c r="CV348" s="78"/>
      <c r="CW348" s="78"/>
      <c r="CX348" s="78"/>
      <c r="CY348" s="78"/>
      <c r="CZ348" s="78"/>
      <c r="DA348" s="78"/>
      <c r="DB348" s="78"/>
      <c r="DC348" s="78"/>
      <c r="DD348" s="78"/>
      <c r="DE348" s="78"/>
      <c r="DF348" s="78"/>
      <c r="DG348" s="78"/>
      <c r="DH348" s="78"/>
      <c r="DI348" s="78"/>
      <c r="DJ348" s="78"/>
      <c r="DK348" s="78"/>
      <c r="DL348" s="78"/>
      <c r="DM348" s="78"/>
      <c r="DN348" s="78"/>
      <c r="DO348" s="78"/>
      <c r="DP348" s="78"/>
      <c r="DQ348" s="78"/>
      <c r="DR348" s="78"/>
      <c r="DS348" s="78"/>
      <c r="DT348" s="78"/>
      <c r="DU348" s="78"/>
      <c r="DV348" s="78"/>
      <c r="DW348" s="78"/>
      <c r="DX348" s="78"/>
      <c r="DY348" s="78"/>
      <c r="DZ348" s="78"/>
      <c r="EA348" s="78"/>
      <c r="EB348" s="78"/>
      <c r="EC348" s="78"/>
      <c r="ED348" s="78"/>
      <c r="EE348" s="78"/>
      <c r="EF348" s="78"/>
      <c r="EG348" s="78"/>
      <c r="EH348" s="78"/>
      <c r="EI348" s="78"/>
      <c r="EJ348" s="78"/>
      <c r="EK348" s="78"/>
      <c r="EL348" s="78"/>
      <c r="EM348" s="78"/>
      <c r="EN348" s="78"/>
      <c r="EO348" s="78"/>
      <c r="EP348" s="78"/>
      <c r="EQ348" s="78"/>
      <c r="ER348" s="78"/>
      <c r="ES348" s="78"/>
      <c r="ET348" s="78"/>
      <c r="EU348" s="78"/>
      <c r="EV348" s="78"/>
      <c r="EW348" s="78"/>
      <c r="EX348" s="78"/>
      <c r="EY348" s="78"/>
      <c r="EZ348" s="78"/>
      <c r="FA348" s="78"/>
      <c r="FB348" s="78"/>
      <c r="FC348" s="78"/>
      <c r="FD348" s="78"/>
      <c r="FE348" s="78"/>
      <c r="FF348" s="78"/>
      <c r="FG348" s="78"/>
      <c r="FH348" s="78"/>
      <c r="FI348" s="78"/>
      <c r="FJ348" s="78"/>
      <c r="FK348" s="78"/>
      <c r="FL348" s="78"/>
      <c r="FM348" s="78"/>
      <c r="FN348" s="78"/>
      <c r="FO348" s="78"/>
      <c r="FP348" s="78"/>
      <c r="FQ348" s="78"/>
      <c r="FR348" s="78"/>
      <c r="FS348" s="78"/>
      <c r="FT348" s="78"/>
      <c r="FU348" s="78"/>
      <c r="FV348" s="78"/>
      <c r="FW348" s="78"/>
      <c r="FX348" s="78">
        <v>4.9395903944969177E-2</v>
      </c>
      <c r="FY348" s="78">
        <v>6.0476188659667969</v>
      </c>
      <c r="FZ348" s="78">
        <v>0</v>
      </c>
    </row>
    <row r="349" spans="1:182" x14ac:dyDescent="0.2">
      <c r="A349" t="s">
        <v>186</v>
      </c>
      <c r="B349" t="s">
        <v>245</v>
      </c>
      <c r="C349" t="s">
        <v>194</v>
      </c>
      <c r="D349" t="s">
        <v>202</v>
      </c>
      <c r="E349" t="s">
        <v>209</v>
      </c>
      <c r="F349" t="s">
        <v>181</v>
      </c>
      <c r="G349" t="s">
        <v>1</v>
      </c>
      <c r="H349" s="78">
        <v>26</v>
      </c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  <c r="BW349" s="78"/>
      <c r="BX349" s="78"/>
      <c r="BY349" s="78"/>
      <c r="BZ349" s="78"/>
      <c r="CA349" s="78"/>
      <c r="CB349" s="78"/>
      <c r="CC349" s="78"/>
      <c r="CD349" s="78"/>
      <c r="CE349" s="78"/>
      <c r="CF349" s="78"/>
      <c r="CG349" s="78"/>
      <c r="CH349" s="78"/>
      <c r="CI349" s="78"/>
      <c r="CJ349" s="78"/>
      <c r="CK349" s="78"/>
      <c r="CL349" s="78"/>
      <c r="CM349" s="78"/>
      <c r="CN349" s="78"/>
      <c r="CO349" s="78"/>
      <c r="CP349" s="78"/>
      <c r="CQ349" s="78"/>
      <c r="CR349" s="78"/>
      <c r="CS349" s="78"/>
      <c r="CT349" s="78"/>
      <c r="CU349" s="78"/>
      <c r="CV349" s="78"/>
      <c r="CW349" s="78"/>
      <c r="CX349" s="78"/>
      <c r="CY349" s="78"/>
      <c r="CZ349" s="78"/>
      <c r="DA349" s="78"/>
      <c r="DB349" s="78"/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  <c r="DR349" s="78"/>
      <c r="DS349" s="78"/>
      <c r="DT349" s="78"/>
      <c r="DU349" s="78"/>
      <c r="DV349" s="78"/>
      <c r="DW349" s="78"/>
      <c r="DX349" s="78"/>
      <c r="DY349" s="78"/>
      <c r="DZ349" s="78"/>
      <c r="EA349" s="78"/>
      <c r="EB349" s="78"/>
      <c r="EC349" s="78"/>
      <c r="ED349" s="78"/>
      <c r="EE349" s="78"/>
      <c r="EF349" s="78"/>
      <c r="EG349" s="78"/>
      <c r="EH349" s="78"/>
      <c r="EI349" s="78"/>
      <c r="EJ349" s="78"/>
      <c r="EK349" s="78"/>
      <c r="EL349" s="78"/>
      <c r="EM349" s="78"/>
      <c r="EN349" s="78"/>
      <c r="EO349" s="78"/>
      <c r="EP349" s="78"/>
      <c r="EQ349" s="78"/>
      <c r="ER349" s="78"/>
      <c r="ES349" s="78"/>
      <c r="ET349" s="78"/>
      <c r="EU349" s="78"/>
      <c r="EV349" s="78"/>
      <c r="EW349" s="78"/>
      <c r="EX349" s="78"/>
      <c r="EY349" s="78"/>
      <c r="EZ349" s="78"/>
      <c r="FA349" s="78"/>
      <c r="FB349" s="78"/>
      <c r="FC349" s="78"/>
      <c r="FD349" s="78"/>
      <c r="FE349" s="78"/>
      <c r="FF349" s="78"/>
      <c r="FG349" s="78"/>
      <c r="FH349" s="78"/>
      <c r="FI349" s="78"/>
      <c r="FJ349" s="78"/>
      <c r="FK349" s="78"/>
      <c r="FL349" s="78"/>
      <c r="FM349" s="78"/>
      <c r="FN349" s="78"/>
      <c r="FO349" s="78"/>
      <c r="FP349" s="78"/>
      <c r="FQ349" s="78"/>
      <c r="FR349" s="78"/>
      <c r="FS349" s="78"/>
      <c r="FT349" s="78"/>
      <c r="FU349" s="78"/>
      <c r="FV349" s="78"/>
      <c r="FW349" s="78"/>
      <c r="FX349" s="78">
        <v>4.6966433525085449E-2</v>
      </c>
      <c r="FY349" s="78">
        <v>2.2380952835083008</v>
      </c>
      <c r="FZ349" s="78">
        <v>0</v>
      </c>
    </row>
    <row r="350" spans="1:182" x14ac:dyDescent="0.2">
      <c r="A350" t="s">
        <v>186</v>
      </c>
      <c r="B350" t="s">
        <v>245</v>
      </c>
      <c r="C350" t="s">
        <v>194</v>
      </c>
      <c r="D350" t="s">
        <v>202</v>
      </c>
      <c r="E350" t="s">
        <v>209</v>
      </c>
      <c r="F350" t="s">
        <v>182</v>
      </c>
      <c r="G350" t="s">
        <v>1</v>
      </c>
      <c r="H350" s="78">
        <v>776</v>
      </c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T350" s="78"/>
      <c r="AU350" s="78"/>
      <c r="AV350" s="78"/>
      <c r="AW350" s="78"/>
      <c r="AX350" s="78"/>
      <c r="AY350" s="78"/>
      <c r="AZ350" s="78"/>
      <c r="BA350" s="78"/>
      <c r="BB350" s="78"/>
      <c r="BC350" s="78"/>
      <c r="BD350" s="78"/>
      <c r="BE350" s="78"/>
      <c r="BF350" s="78"/>
      <c r="BG350" s="78"/>
      <c r="BH350" s="78"/>
      <c r="BI350" s="78"/>
      <c r="BJ350" s="78"/>
      <c r="BK350" s="78"/>
      <c r="BL350" s="78"/>
      <c r="BM350" s="78"/>
      <c r="BN350" s="78"/>
      <c r="BO350" s="78"/>
      <c r="BP350" s="78"/>
      <c r="BQ350" s="78"/>
      <c r="BR350" s="78"/>
      <c r="BS350" s="78"/>
      <c r="BT350" s="78"/>
      <c r="BU350" s="78"/>
      <c r="BV350" s="78"/>
      <c r="BW350" s="78"/>
      <c r="BX350" s="78"/>
      <c r="BY350" s="78"/>
      <c r="BZ350" s="78"/>
      <c r="CA350" s="78"/>
      <c r="CB350" s="78"/>
      <c r="CC350" s="78"/>
      <c r="CD350" s="78"/>
      <c r="CE350" s="78"/>
      <c r="CF350" s="78"/>
      <c r="CG350" s="78"/>
      <c r="CH350" s="78"/>
      <c r="CI350" s="78"/>
      <c r="CJ350" s="78"/>
      <c r="CK350" s="78"/>
      <c r="CL350" s="78"/>
      <c r="CM350" s="78"/>
      <c r="CN350" s="78"/>
      <c r="CO350" s="78"/>
      <c r="CP350" s="78"/>
      <c r="CQ350" s="78"/>
      <c r="CR350" s="78"/>
      <c r="CS350" s="78"/>
      <c r="CT350" s="78"/>
      <c r="CU350" s="78"/>
      <c r="CV350" s="78"/>
      <c r="CW350" s="78"/>
      <c r="CX350" s="78"/>
      <c r="CY350" s="78"/>
      <c r="CZ350" s="78"/>
      <c r="DA350" s="78"/>
      <c r="DB350" s="78"/>
      <c r="DC350" s="78"/>
      <c r="DD350" s="78"/>
      <c r="DE350" s="78"/>
      <c r="DF350" s="78"/>
      <c r="DG350" s="78"/>
      <c r="DH350" s="78"/>
      <c r="DI350" s="78"/>
      <c r="DJ350" s="78"/>
      <c r="DK350" s="78"/>
      <c r="DL350" s="78"/>
      <c r="DM350" s="78"/>
      <c r="DN350" s="78"/>
      <c r="DO350" s="78"/>
      <c r="DP350" s="78"/>
      <c r="DQ350" s="78"/>
      <c r="DR350" s="78"/>
      <c r="DS350" s="78"/>
      <c r="DT350" s="78"/>
      <c r="DU350" s="78"/>
      <c r="DV350" s="78"/>
      <c r="DW350" s="78"/>
      <c r="DX350" s="78"/>
      <c r="DY350" s="78"/>
      <c r="DZ350" s="78"/>
      <c r="EA350" s="78"/>
      <c r="EB350" s="78"/>
      <c r="EC350" s="78"/>
      <c r="ED350" s="78"/>
      <c r="EE350" s="78"/>
      <c r="EF350" s="78"/>
      <c r="EG350" s="78"/>
      <c r="EH350" s="78"/>
      <c r="EI350" s="78"/>
      <c r="EJ350" s="78"/>
      <c r="EK350" s="78"/>
      <c r="EL350" s="78"/>
      <c r="EM350" s="78"/>
      <c r="EN350" s="78"/>
      <c r="EO350" s="78"/>
      <c r="EP350" s="78"/>
      <c r="EQ350" s="78"/>
      <c r="ER350" s="78"/>
      <c r="ES350" s="78"/>
      <c r="ET350" s="78"/>
      <c r="EU350" s="78"/>
      <c r="EV350" s="78"/>
      <c r="EW350" s="78"/>
      <c r="EX350" s="78"/>
      <c r="EY350" s="78"/>
      <c r="EZ350" s="78"/>
      <c r="FA350" s="78"/>
      <c r="FB350" s="78"/>
      <c r="FC350" s="78"/>
      <c r="FD350" s="78"/>
      <c r="FE350" s="78"/>
      <c r="FF350" s="78"/>
      <c r="FG350" s="78"/>
      <c r="FH350" s="78"/>
      <c r="FI350" s="78"/>
      <c r="FJ350" s="78"/>
      <c r="FK350" s="78"/>
      <c r="FL350" s="78"/>
      <c r="FM350" s="78"/>
      <c r="FN350" s="78"/>
      <c r="FO350" s="78"/>
      <c r="FP350" s="78"/>
      <c r="FQ350" s="78"/>
      <c r="FR350" s="78"/>
      <c r="FS350" s="78"/>
      <c r="FT350" s="78"/>
      <c r="FU350" s="78"/>
      <c r="FV350" s="78"/>
      <c r="FW350" s="78"/>
      <c r="FX350" s="78">
        <v>5.5691283196210861E-2</v>
      </c>
      <c r="FY350" s="78">
        <v>58.142856597900391</v>
      </c>
      <c r="FZ350" s="78">
        <v>0</v>
      </c>
    </row>
    <row r="351" spans="1:182" x14ac:dyDescent="0.2">
      <c r="A351" t="s">
        <v>186</v>
      </c>
      <c r="B351" t="s">
        <v>245</v>
      </c>
      <c r="C351" t="s">
        <v>194</v>
      </c>
      <c r="D351" t="s">
        <v>202</v>
      </c>
      <c r="E351" t="s">
        <v>209</v>
      </c>
      <c r="F351" t="s">
        <v>183</v>
      </c>
      <c r="G351" t="s">
        <v>1</v>
      </c>
      <c r="H351" s="78">
        <v>627</v>
      </c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T351" s="78"/>
      <c r="AU351" s="78"/>
      <c r="AV351" s="78"/>
      <c r="AW351" s="78"/>
      <c r="AX351" s="78"/>
      <c r="AY351" s="78"/>
      <c r="AZ351" s="78"/>
      <c r="BA351" s="78"/>
      <c r="BB351" s="78"/>
      <c r="BC351" s="78"/>
      <c r="BD351" s="78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  <c r="BW351" s="78"/>
      <c r="BX351" s="78"/>
      <c r="BY351" s="78"/>
      <c r="BZ351" s="78"/>
      <c r="CA351" s="78"/>
      <c r="CB351" s="78"/>
      <c r="CC351" s="78"/>
      <c r="CD351" s="78"/>
      <c r="CE351" s="78"/>
      <c r="CF351" s="78"/>
      <c r="CG351" s="78"/>
      <c r="CH351" s="78"/>
      <c r="CI351" s="78"/>
      <c r="CJ351" s="78"/>
      <c r="CK351" s="78"/>
      <c r="CL351" s="78"/>
      <c r="CM351" s="78"/>
      <c r="CN351" s="78"/>
      <c r="CO351" s="78"/>
      <c r="CP351" s="78"/>
      <c r="CQ351" s="78"/>
      <c r="CR351" s="78"/>
      <c r="CS351" s="78"/>
      <c r="CT351" s="78"/>
      <c r="CU351" s="78"/>
      <c r="CV351" s="78"/>
      <c r="CW351" s="78"/>
      <c r="CX351" s="78"/>
      <c r="CY351" s="78"/>
      <c r="CZ351" s="78"/>
      <c r="DA351" s="78"/>
      <c r="DB351" s="78"/>
      <c r="DC351" s="78"/>
      <c r="DD351" s="78"/>
      <c r="DE351" s="78"/>
      <c r="DF351" s="78"/>
      <c r="DG351" s="78"/>
      <c r="DH351" s="78"/>
      <c r="DI351" s="78"/>
      <c r="DJ351" s="78"/>
      <c r="DK351" s="78"/>
      <c r="DL351" s="78"/>
      <c r="DM351" s="78"/>
      <c r="DN351" s="78"/>
      <c r="DO351" s="78"/>
      <c r="DP351" s="78"/>
      <c r="DQ351" s="78"/>
      <c r="DR351" s="78"/>
      <c r="DS351" s="78"/>
      <c r="DT351" s="78"/>
      <c r="DU351" s="78"/>
      <c r="DV351" s="78"/>
      <c r="DW351" s="78"/>
      <c r="DX351" s="78"/>
      <c r="DY351" s="78"/>
      <c r="DZ351" s="78"/>
      <c r="EA351" s="78"/>
      <c r="EB351" s="78"/>
      <c r="EC351" s="78"/>
      <c r="ED351" s="78"/>
      <c r="EE351" s="78"/>
      <c r="EF351" s="78"/>
      <c r="EG351" s="78"/>
      <c r="EH351" s="78"/>
      <c r="EI351" s="78"/>
      <c r="EJ351" s="78"/>
      <c r="EK351" s="78"/>
      <c r="EL351" s="78"/>
      <c r="EM351" s="78"/>
      <c r="EN351" s="78"/>
      <c r="EO351" s="78"/>
      <c r="EP351" s="78"/>
      <c r="EQ351" s="78"/>
      <c r="ER351" s="78"/>
      <c r="ES351" s="78"/>
      <c r="ET351" s="78"/>
      <c r="EU351" s="78"/>
      <c r="EV351" s="78"/>
      <c r="EW351" s="78"/>
      <c r="EX351" s="78"/>
      <c r="EY351" s="78"/>
      <c r="EZ351" s="78"/>
      <c r="FA351" s="78"/>
      <c r="FB351" s="78"/>
      <c r="FC351" s="78"/>
      <c r="FD351" s="78"/>
      <c r="FE351" s="78"/>
      <c r="FF351" s="78"/>
      <c r="FG351" s="78"/>
      <c r="FH351" s="78"/>
      <c r="FI351" s="78"/>
      <c r="FJ351" s="78"/>
      <c r="FK351" s="78"/>
      <c r="FL351" s="78"/>
      <c r="FM351" s="78"/>
      <c r="FN351" s="78"/>
      <c r="FO351" s="78"/>
      <c r="FP351" s="78"/>
      <c r="FQ351" s="78"/>
      <c r="FR351" s="78"/>
      <c r="FS351" s="78"/>
      <c r="FT351" s="78"/>
      <c r="FU351" s="78"/>
      <c r="FV351" s="78"/>
      <c r="FW351" s="78"/>
      <c r="FX351" s="78">
        <v>5.4360467940568924E-2</v>
      </c>
      <c r="FY351" s="78">
        <v>12</v>
      </c>
      <c r="FZ351" s="78">
        <v>0</v>
      </c>
    </row>
    <row r="352" spans="1:182" x14ac:dyDescent="0.2">
      <c r="A352" t="s">
        <v>186</v>
      </c>
      <c r="B352" t="s">
        <v>245</v>
      </c>
      <c r="C352" t="s">
        <v>194</v>
      </c>
      <c r="D352" t="s">
        <v>202</v>
      </c>
      <c r="E352" t="s">
        <v>209</v>
      </c>
      <c r="F352" t="s">
        <v>184</v>
      </c>
      <c r="G352" t="s">
        <v>1</v>
      </c>
      <c r="H352" s="78">
        <v>247</v>
      </c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T352" s="78"/>
      <c r="AU352" s="78"/>
      <c r="AV352" s="78"/>
      <c r="AW352" s="78"/>
      <c r="AX352" s="78"/>
      <c r="AY352" s="78"/>
      <c r="AZ352" s="78"/>
      <c r="BA352" s="78"/>
      <c r="BB352" s="78"/>
      <c r="BC352" s="78"/>
      <c r="BD352" s="78"/>
      <c r="BE352" s="78"/>
      <c r="BF352" s="78"/>
      <c r="BG352" s="78"/>
      <c r="BH352" s="78"/>
      <c r="BI352" s="78"/>
      <c r="BJ352" s="78"/>
      <c r="BK352" s="78"/>
      <c r="BL352" s="78"/>
      <c r="BM352" s="78"/>
      <c r="BN352" s="78"/>
      <c r="BO352" s="78"/>
      <c r="BP352" s="78"/>
      <c r="BQ352" s="78"/>
      <c r="BR352" s="78"/>
      <c r="BS352" s="78"/>
      <c r="BT352" s="78"/>
      <c r="BU352" s="78"/>
      <c r="BV352" s="78"/>
      <c r="BW352" s="78"/>
      <c r="BX352" s="78"/>
      <c r="BY352" s="78"/>
      <c r="BZ352" s="78"/>
      <c r="CA352" s="78"/>
      <c r="CB352" s="78"/>
      <c r="CC352" s="78"/>
      <c r="CD352" s="78"/>
      <c r="CE352" s="78"/>
      <c r="CF352" s="78"/>
      <c r="CG352" s="78"/>
      <c r="CH352" s="78"/>
      <c r="CI352" s="78"/>
      <c r="CJ352" s="78"/>
      <c r="CK352" s="78"/>
      <c r="CL352" s="78"/>
      <c r="CM352" s="78"/>
      <c r="CN352" s="78"/>
      <c r="CO352" s="78"/>
      <c r="CP352" s="78"/>
      <c r="CQ352" s="78"/>
      <c r="CR352" s="78"/>
      <c r="CS352" s="78"/>
      <c r="CT352" s="78"/>
      <c r="CU352" s="78"/>
      <c r="CV352" s="78"/>
      <c r="CW352" s="78"/>
      <c r="CX352" s="78"/>
      <c r="CY352" s="78"/>
      <c r="CZ352" s="78"/>
      <c r="DA352" s="78"/>
      <c r="DB352" s="78"/>
      <c r="DC352" s="78"/>
      <c r="DD352" s="78"/>
      <c r="DE352" s="78"/>
      <c r="DF352" s="78"/>
      <c r="DG352" s="78"/>
      <c r="DH352" s="78"/>
      <c r="DI352" s="78"/>
      <c r="DJ352" s="78"/>
      <c r="DK352" s="78"/>
      <c r="DL352" s="78"/>
      <c r="DM352" s="78"/>
      <c r="DN352" s="78"/>
      <c r="DO352" s="78"/>
      <c r="DP352" s="78"/>
      <c r="DQ352" s="78"/>
      <c r="DR352" s="78"/>
      <c r="DS352" s="78"/>
      <c r="DT352" s="78"/>
      <c r="DU352" s="78"/>
      <c r="DV352" s="78"/>
      <c r="DW352" s="78"/>
      <c r="DX352" s="78"/>
      <c r="DY352" s="78"/>
      <c r="DZ352" s="78"/>
      <c r="EA352" s="78"/>
      <c r="EB352" s="78"/>
      <c r="EC352" s="78"/>
      <c r="ED352" s="78"/>
      <c r="EE352" s="78"/>
      <c r="EF352" s="78"/>
      <c r="EG352" s="78"/>
      <c r="EH352" s="78"/>
      <c r="EI352" s="78"/>
      <c r="EJ352" s="78"/>
      <c r="EK352" s="78"/>
      <c r="EL352" s="78"/>
      <c r="EM352" s="78"/>
      <c r="EN352" s="78"/>
      <c r="EO352" s="78"/>
      <c r="EP352" s="78"/>
      <c r="EQ352" s="78"/>
      <c r="ER352" s="78"/>
      <c r="ES352" s="78"/>
      <c r="ET352" s="78"/>
      <c r="EU352" s="78"/>
      <c r="EV352" s="78"/>
      <c r="EW352" s="78"/>
      <c r="EX352" s="78"/>
      <c r="EY352" s="78"/>
      <c r="EZ352" s="78"/>
      <c r="FA352" s="78"/>
      <c r="FB352" s="78"/>
      <c r="FC352" s="78"/>
      <c r="FD352" s="78"/>
      <c r="FE352" s="78"/>
      <c r="FF352" s="78"/>
      <c r="FG352" s="78"/>
      <c r="FH352" s="78"/>
      <c r="FI352" s="78"/>
      <c r="FJ352" s="78"/>
      <c r="FK352" s="78"/>
      <c r="FL352" s="78"/>
      <c r="FM352" s="78"/>
      <c r="FN352" s="78"/>
      <c r="FO352" s="78"/>
      <c r="FP352" s="78"/>
      <c r="FQ352" s="78"/>
      <c r="FR352" s="78"/>
      <c r="FS352" s="78"/>
      <c r="FT352" s="78"/>
      <c r="FU352" s="78"/>
      <c r="FV352" s="78"/>
      <c r="FW352" s="78"/>
      <c r="FX352" s="78">
        <v>5.5266145616769791E-2</v>
      </c>
      <c r="FY352" s="78">
        <v>12.428571701049805</v>
      </c>
      <c r="FZ352" s="78">
        <v>0</v>
      </c>
    </row>
    <row r="353" spans="1:182" x14ac:dyDescent="0.2">
      <c r="A353" t="s">
        <v>186</v>
      </c>
      <c r="B353" t="s">
        <v>245</v>
      </c>
      <c r="C353" t="s">
        <v>194</v>
      </c>
      <c r="D353" t="s">
        <v>202</v>
      </c>
      <c r="E353" t="s">
        <v>209</v>
      </c>
      <c r="F353" t="s">
        <v>185</v>
      </c>
      <c r="G353" t="s">
        <v>1</v>
      </c>
      <c r="H353" s="78">
        <v>67</v>
      </c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  <c r="AV353" s="78"/>
      <c r="AW353" s="78"/>
      <c r="AX353" s="78"/>
      <c r="AY353" s="78"/>
      <c r="AZ353" s="78"/>
      <c r="BA353" s="78"/>
      <c r="BB353" s="78"/>
      <c r="BC353" s="78"/>
      <c r="BD353" s="78"/>
      <c r="BE353" s="78"/>
      <c r="BF353" s="78"/>
      <c r="BG353" s="78"/>
      <c r="BH353" s="78"/>
      <c r="BI353" s="78"/>
      <c r="BJ353" s="78"/>
      <c r="BK353" s="78"/>
      <c r="BL353" s="78"/>
      <c r="BM353" s="78"/>
      <c r="BN353" s="78"/>
      <c r="BO353" s="78"/>
      <c r="BP353" s="78"/>
      <c r="BQ353" s="78"/>
      <c r="BR353" s="78"/>
      <c r="BS353" s="78"/>
      <c r="BT353" s="78"/>
      <c r="BU353" s="78"/>
      <c r="BV353" s="78"/>
      <c r="BW353" s="78"/>
      <c r="BX353" s="78"/>
      <c r="BY353" s="78"/>
      <c r="BZ353" s="78"/>
      <c r="CA353" s="78"/>
      <c r="CB353" s="78"/>
      <c r="CC353" s="78"/>
      <c r="CD353" s="78"/>
      <c r="CE353" s="78"/>
      <c r="CF353" s="78"/>
      <c r="CG353" s="78"/>
      <c r="CH353" s="78"/>
      <c r="CI353" s="78"/>
      <c r="CJ353" s="78"/>
      <c r="CK353" s="78"/>
      <c r="CL353" s="78"/>
      <c r="CM353" s="78"/>
      <c r="CN353" s="78"/>
      <c r="CO353" s="78"/>
      <c r="CP353" s="78"/>
      <c r="CQ353" s="78"/>
      <c r="CR353" s="78"/>
      <c r="CS353" s="78"/>
      <c r="CT353" s="78"/>
      <c r="CU353" s="78"/>
      <c r="CV353" s="78"/>
      <c r="CW353" s="78"/>
      <c r="CX353" s="78"/>
      <c r="CY353" s="78"/>
      <c r="CZ353" s="78"/>
      <c r="DA353" s="78"/>
      <c r="DB353" s="78"/>
      <c r="DC353" s="78"/>
      <c r="DD353" s="78"/>
      <c r="DE353" s="78"/>
      <c r="DF353" s="78"/>
      <c r="DG353" s="78"/>
      <c r="DH353" s="78"/>
      <c r="DI353" s="78"/>
      <c r="DJ353" s="78"/>
      <c r="DK353" s="78"/>
      <c r="DL353" s="78"/>
      <c r="DM353" s="78"/>
      <c r="DN353" s="78"/>
      <c r="DO353" s="78"/>
      <c r="DP353" s="78"/>
      <c r="DQ353" s="78"/>
      <c r="DR353" s="78"/>
      <c r="DS353" s="78"/>
      <c r="DT353" s="78"/>
      <c r="DU353" s="78"/>
      <c r="DV353" s="78"/>
      <c r="DW353" s="78"/>
      <c r="DX353" s="78"/>
      <c r="DY353" s="78"/>
      <c r="DZ353" s="78"/>
      <c r="EA353" s="78"/>
      <c r="EB353" s="78"/>
      <c r="EC353" s="78"/>
      <c r="ED353" s="78"/>
      <c r="EE353" s="78"/>
      <c r="EF353" s="78"/>
      <c r="EG353" s="78"/>
      <c r="EH353" s="78"/>
      <c r="EI353" s="78"/>
      <c r="EJ353" s="78"/>
      <c r="EK353" s="78"/>
      <c r="EL353" s="78"/>
      <c r="EM353" s="78"/>
      <c r="EN353" s="78"/>
      <c r="EO353" s="78"/>
      <c r="EP353" s="78"/>
      <c r="EQ353" s="78"/>
      <c r="ER353" s="78"/>
      <c r="ES353" s="78"/>
      <c r="ET353" s="78"/>
      <c r="EU353" s="78"/>
      <c r="EV353" s="78"/>
      <c r="EW353" s="78"/>
      <c r="EX353" s="78"/>
      <c r="EY353" s="78"/>
      <c r="EZ353" s="78"/>
      <c r="FA353" s="78"/>
      <c r="FB353" s="78"/>
      <c r="FC353" s="78"/>
      <c r="FD353" s="78"/>
      <c r="FE353" s="78"/>
      <c r="FF353" s="78"/>
      <c r="FG353" s="78"/>
      <c r="FH353" s="78"/>
      <c r="FI353" s="78"/>
      <c r="FJ353" s="78"/>
      <c r="FK353" s="78"/>
      <c r="FL353" s="78"/>
      <c r="FM353" s="78"/>
      <c r="FN353" s="78"/>
      <c r="FO353" s="78"/>
      <c r="FP353" s="78"/>
      <c r="FQ353" s="78"/>
      <c r="FR353" s="78"/>
      <c r="FS353" s="78"/>
      <c r="FT353" s="78"/>
      <c r="FU353" s="78"/>
      <c r="FV353" s="78"/>
      <c r="FW353" s="78"/>
      <c r="FX353" s="78">
        <v>5.0512682646512985E-2</v>
      </c>
      <c r="FY353" s="78">
        <v>8.9523811340332031</v>
      </c>
      <c r="FZ353" s="78">
        <v>0</v>
      </c>
    </row>
    <row r="354" spans="1:182" x14ac:dyDescent="0.2">
      <c r="A354" t="s">
        <v>186</v>
      </c>
      <c r="B354" t="s">
        <v>245</v>
      </c>
      <c r="C354" t="s">
        <v>194</v>
      </c>
      <c r="D354" t="s">
        <v>202</v>
      </c>
      <c r="E354" t="s">
        <v>210</v>
      </c>
      <c r="F354" t="s">
        <v>1</v>
      </c>
      <c r="G354" t="s">
        <v>198</v>
      </c>
      <c r="H354" s="78">
        <v>7581</v>
      </c>
      <c r="I354" s="78">
        <v>1.2815099954605103</v>
      </c>
      <c r="J354" s="78">
        <v>1.2517355680465698</v>
      </c>
      <c r="K354" s="78">
        <v>1.1352472305297852</v>
      </c>
      <c r="L354" s="78">
        <v>1.0184721946716309</v>
      </c>
      <c r="M354" s="78">
        <v>0.90296179056167603</v>
      </c>
      <c r="N354" s="78">
        <v>0.78676027059555054</v>
      </c>
      <c r="O354" s="78">
        <v>0.78436368703842163</v>
      </c>
      <c r="P354" s="78">
        <v>0.78156572580337524</v>
      </c>
      <c r="Q354" s="78">
        <v>0.8932378888130188</v>
      </c>
      <c r="R354" s="78">
        <v>0.97230499982833862</v>
      </c>
      <c r="S354" s="78">
        <v>0.98250633478164673</v>
      </c>
      <c r="T354" s="78">
        <v>1.0056794881820679</v>
      </c>
      <c r="U354" s="78">
        <v>1.0685875415802002</v>
      </c>
      <c r="V354" s="78">
        <v>1.1374274492263794</v>
      </c>
      <c r="W354" s="78">
        <v>1.1753355264663696</v>
      </c>
      <c r="X354" s="78">
        <v>1.1862963438034058</v>
      </c>
      <c r="Y354" s="78">
        <v>1.3296464681625366</v>
      </c>
      <c r="Z354" s="78">
        <v>1.3692787885665894</v>
      </c>
      <c r="AA354" s="78">
        <v>1.3018711805343628</v>
      </c>
      <c r="AB354" s="78">
        <v>1.287628173828125</v>
      </c>
      <c r="AC354" s="78">
        <v>1.2902662754058838</v>
      </c>
      <c r="AD354" s="78">
        <v>1.1639552116394043</v>
      </c>
      <c r="AE354" s="78">
        <v>1.0851480960845947</v>
      </c>
      <c r="AF354" s="78">
        <v>1.0486146211624146</v>
      </c>
      <c r="AG354" s="78">
        <v>-9.3114510178565979E-2</v>
      </c>
      <c r="AH354" s="78">
        <v>-5.6874677538871765E-2</v>
      </c>
      <c r="AI354" s="78">
        <v>-4.4305995106697083E-2</v>
      </c>
      <c r="AJ354" s="78">
        <v>-4.3131362646818161E-2</v>
      </c>
      <c r="AK354" s="78">
        <v>-4.1251916438341141E-2</v>
      </c>
      <c r="AL354" s="78">
        <v>-5.6596226990222931E-2</v>
      </c>
      <c r="AM354" s="78">
        <v>-5.2229162305593491E-2</v>
      </c>
      <c r="AN354" s="78">
        <v>-0.11271442472934723</v>
      </c>
      <c r="AO354" s="78">
        <v>-8.6999572813510895E-2</v>
      </c>
      <c r="AP354" s="78">
        <v>-6.260024756193161E-2</v>
      </c>
      <c r="AQ354" s="78">
        <v>-7.6828181743621826E-2</v>
      </c>
      <c r="AR354" s="78">
        <v>-0.11873535811901093</v>
      </c>
      <c r="AS354" s="78">
        <v>-0.12228591740131378</v>
      </c>
      <c r="AT354" s="78">
        <v>-9.9936515092849731E-2</v>
      </c>
      <c r="AU354" s="78">
        <v>-7.1827657520771027E-2</v>
      </c>
      <c r="AV354" s="78">
        <v>-3.1974226236343384E-2</v>
      </c>
      <c r="AW354" s="78">
        <v>2.0086571574211121E-2</v>
      </c>
      <c r="AX354" s="78">
        <v>-7.8975232318043709E-3</v>
      </c>
      <c r="AY354" s="78">
        <v>-3.9480865001678467E-2</v>
      </c>
      <c r="AZ354" s="78">
        <v>-7.9747401177883148E-2</v>
      </c>
      <c r="BA354" s="78">
        <v>-5.6693106889724731E-2</v>
      </c>
      <c r="BB354" s="78">
        <v>-0.10818842053413391</v>
      </c>
      <c r="BC354" s="78">
        <v>-7.0489451289176941E-2</v>
      </c>
      <c r="BD354" s="78">
        <v>-4.162965714931488E-2</v>
      </c>
      <c r="BE354" s="78">
        <v>-3.9505429565906525E-2</v>
      </c>
      <c r="BF354" s="78">
        <v>-5.6253431830555201E-4</v>
      </c>
      <c r="BG354" s="78">
        <v>1.052919402718544E-2</v>
      </c>
      <c r="BH354" s="78">
        <v>1.1847228743135929E-2</v>
      </c>
      <c r="BI354" s="78">
        <v>4.9662529490888119E-3</v>
      </c>
      <c r="BJ354" s="78">
        <v>-2.3326639086008072E-2</v>
      </c>
      <c r="BK354" s="78">
        <v>-1.7431791871786118E-2</v>
      </c>
      <c r="BL354" s="78">
        <v>-8.1089109182357788E-2</v>
      </c>
      <c r="BM354" s="78">
        <v>-5.9087678790092468E-2</v>
      </c>
      <c r="BN354" s="78">
        <v>-3.5913869738578796E-2</v>
      </c>
      <c r="BO354" s="78">
        <v>-4.7294534742832184E-2</v>
      </c>
      <c r="BP354" s="78">
        <v>-8.1667035818099976E-2</v>
      </c>
      <c r="BQ354" s="78">
        <v>-8.5111416876316071E-2</v>
      </c>
      <c r="BR354" s="78">
        <v>-6.2878675758838654E-2</v>
      </c>
      <c r="BS354" s="78">
        <v>-3.6573357880115509E-2</v>
      </c>
      <c r="BT354" s="78">
        <v>2.5836830027401447E-3</v>
      </c>
      <c r="BU354" s="78">
        <v>7.1436569094657898E-2</v>
      </c>
      <c r="BV354" s="78">
        <v>4.8597872257232666E-2</v>
      </c>
      <c r="BW354" s="78">
        <v>3.8655565585941076E-3</v>
      </c>
      <c r="BX354" s="78">
        <v>-3.8244690746068954E-2</v>
      </c>
      <c r="BY354" s="78">
        <v>-1.47386584430933E-2</v>
      </c>
      <c r="BZ354" s="78">
        <v>-6.2903083860874176E-2</v>
      </c>
      <c r="CA354" s="78">
        <v>-2.5544252246618271E-2</v>
      </c>
      <c r="CB354" s="78">
        <v>2.8780971188098192E-3</v>
      </c>
      <c r="CC354" s="78">
        <v>-2.3759445175528526E-3</v>
      </c>
      <c r="CD354" s="78">
        <v>3.8439083844423294E-2</v>
      </c>
      <c r="CE354" s="78">
        <v>4.8507876694202423E-2</v>
      </c>
      <c r="CF354" s="78">
        <v>4.9925234168767929E-2</v>
      </c>
      <c r="CG354" s="78">
        <v>3.697681799530983E-2</v>
      </c>
      <c r="CH354" s="78">
        <v>-2.8422134346328676E-4</v>
      </c>
      <c r="CI354" s="78">
        <v>6.6687609069049358E-3</v>
      </c>
      <c r="CJ354" s="78">
        <v>-5.918550118803978E-2</v>
      </c>
      <c r="CK354" s="78">
        <v>-3.9755985140800476E-2</v>
      </c>
      <c r="CL354" s="78">
        <v>-1.7430966719985008E-2</v>
      </c>
      <c r="CM354" s="78">
        <v>-2.6839625090360641E-2</v>
      </c>
      <c r="CN354" s="78">
        <v>-5.5993638932704926E-2</v>
      </c>
      <c r="CO354" s="78">
        <v>-5.9364467859268188E-2</v>
      </c>
      <c r="CP354" s="78">
        <v>-3.7212520837783813E-2</v>
      </c>
      <c r="CQ354" s="78">
        <v>-1.2156340293586254E-2</v>
      </c>
      <c r="CR354" s="78">
        <v>2.6518383994698524E-2</v>
      </c>
      <c r="CS354" s="78">
        <v>0.1070014014840126</v>
      </c>
      <c r="CT354" s="78">
        <v>8.7726406753063202E-2</v>
      </c>
      <c r="CU354" s="78">
        <v>3.3887159079313278E-2</v>
      </c>
      <c r="CV354" s="78">
        <v>-9.5000481233000755E-3</v>
      </c>
      <c r="CW354" s="78">
        <v>1.4318868517875671E-2</v>
      </c>
      <c r="CX354" s="78">
        <v>-3.1538601964712143E-2</v>
      </c>
      <c r="CY354" s="78">
        <v>5.5846525356173515E-3</v>
      </c>
      <c r="CZ354" s="78">
        <v>3.3704031258821487E-2</v>
      </c>
      <c r="DA354" s="78">
        <v>3.4753542393445969E-2</v>
      </c>
      <c r="DB354" s="78">
        <v>7.7440701425075531E-2</v>
      </c>
      <c r="DC354" s="78">
        <v>8.6486555635929108E-2</v>
      </c>
      <c r="DD354" s="78">
        <v>8.8003247976303101E-2</v>
      </c>
      <c r="DE354" s="78">
        <v>6.8987376987934113E-2</v>
      </c>
      <c r="DF354" s="78">
        <v>2.2758195176720619E-2</v>
      </c>
      <c r="DG354" s="78">
        <v>3.0769310891628265E-2</v>
      </c>
      <c r="DH354" s="78">
        <v>-3.728189691901207E-2</v>
      </c>
      <c r="DI354" s="78">
        <v>-2.0424291491508484E-2</v>
      </c>
      <c r="DJ354" s="78">
        <v>1.0519389761611819E-3</v>
      </c>
      <c r="DK354" s="78">
        <v>-6.3847126439213753E-3</v>
      </c>
      <c r="DL354" s="78">
        <v>-3.0320236459374428E-2</v>
      </c>
      <c r="DM354" s="78">
        <v>-3.3617522567510605E-2</v>
      </c>
      <c r="DN354" s="78">
        <v>-1.1546370573341846E-2</v>
      </c>
      <c r="DO354" s="78">
        <v>1.226067915558815E-2</v>
      </c>
      <c r="DP354" s="78">
        <v>5.0453085452318192E-2</v>
      </c>
      <c r="DQ354" s="78">
        <v>0.1425662636756897</v>
      </c>
      <c r="DR354" s="78">
        <v>0.12685494124889374</v>
      </c>
      <c r="DS354" s="78">
        <v>6.3908755779266357E-2</v>
      </c>
      <c r="DT354" s="78">
        <v>1.9244596362113953E-2</v>
      </c>
      <c r="DU354" s="78">
        <v>4.3376393616199493E-2</v>
      </c>
      <c r="DV354" s="78">
        <v>-1.7411995213478804E-4</v>
      </c>
      <c r="DW354" s="78">
        <v>3.6713555455207825E-2</v>
      </c>
      <c r="DX354" s="78">
        <v>6.4529962837696075E-2</v>
      </c>
      <c r="DY354" s="78">
        <v>8.8362626731395721E-2</v>
      </c>
      <c r="DZ354" s="78">
        <v>0.13375283777713776</v>
      </c>
      <c r="EA354" s="78">
        <v>0.14132174849510193</v>
      </c>
      <c r="EB354" s="78">
        <v>0.14298184216022491</v>
      </c>
      <c r="EC354" s="78">
        <v>0.1152055487036705</v>
      </c>
      <c r="ED354" s="78">
        <v>5.6027784943580627E-2</v>
      </c>
      <c r="EE354" s="78">
        <v>6.5566681325435638E-2</v>
      </c>
      <c r="EF354" s="78">
        <v>-5.6565767154097557E-3</v>
      </c>
      <c r="EG354" s="78">
        <v>7.4876053258776665E-3</v>
      </c>
      <c r="EH354" s="78">
        <v>2.7738317847251892E-2</v>
      </c>
      <c r="EI354" s="78">
        <v>2.3148931562900543E-2</v>
      </c>
      <c r="EJ354" s="78">
        <v>6.7480751313269138E-3</v>
      </c>
      <c r="EK354" s="78">
        <v>3.5569798201322556E-3</v>
      </c>
      <c r="EL354" s="78">
        <v>2.5511475279927254E-2</v>
      </c>
      <c r="EM354" s="78">
        <v>4.7514978796243668E-2</v>
      </c>
      <c r="EN354" s="78">
        <v>8.5010990500450134E-2</v>
      </c>
      <c r="EO354" s="78">
        <v>0.19391624629497528</v>
      </c>
      <c r="EP354" s="78">
        <v>0.1833503395318985</v>
      </c>
      <c r="EQ354" s="78">
        <v>0.10725519061088562</v>
      </c>
      <c r="ER354" s="78">
        <v>6.0747299343347549E-2</v>
      </c>
      <c r="ES354" s="78">
        <v>8.5330843925476074E-2</v>
      </c>
      <c r="ET354" s="78">
        <v>4.5111212879419327E-2</v>
      </c>
      <c r="EU354" s="78">
        <v>8.1658750772476196E-2</v>
      </c>
      <c r="EV354" s="78">
        <v>0.10903771966695786</v>
      </c>
      <c r="EW354" s="78">
        <v>62.306251525878906</v>
      </c>
      <c r="EX354" s="78">
        <v>60.671798706054688</v>
      </c>
      <c r="EY354" s="78">
        <v>59.121212005615234</v>
      </c>
      <c r="EZ354" s="78">
        <v>57.902694702148438</v>
      </c>
      <c r="FA354" s="78">
        <v>57.199420928955078</v>
      </c>
      <c r="FB354" s="78">
        <v>56.632801055908203</v>
      </c>
      <c r="FC354" s="78">
        <v>56.776283264160156</v>
      </c>
      <c r="FD354" s="78">
        <v>56.432952880859375</v>
      </c>
      <c r="FE354" s="78">
        <v>58.387889862060547</v>
      </c>
      <c r="FF354" s="78">
        <v>63.158763885498047</v>
      </c>
      <c r="FG354" s="78">
        <v>67.612762451171875</v>
      </c>
      <c r="FH354" s="78">
        <v>71.059608459472656</v>
      </c>
      <c r="FI354" s="78">
        <v>74.754112243652344</v>
      </c>
      <c r="FJ354" s="78">
        <v>77.679916381835938</v>
      </c>
      <c r="FK354" s="78">
        <v>79.94366455078125</v>
      </c>
      <c r="FL354" s="78">
        <v>81.018310546875</v>
      </c>
      <c r="FM354" s="78">
        <v>81.011131286621094</v>
      </c>
      <c r="FN354" s="78">
        <v>78.961936950683594</v>
      </c>
      <c r="FO354" s="78">
        <v>75.066116333007813</v>
      </c>
      <c r="FP354" s="78">
        <v>70.681915283203125</v>
      </c>
      <c r="FQ354" s="78">
        <v>67.2825927734375</v>
      </c>
      <c r="FR354" s="78">
        <v>64.73614501953125</v>
      </c>
      <c r="FS354" s="78">
        <v>63.502933502197266</v>
      </c>
      <c r="FT354" s="78">
        <v>62.485530853271484</v>
      </c>
      <c r="FU354" s="78">
        <v>2.9208183288574219E-2</v>
      </c>
      <c r="FV354" s="78">
        <v>5.4410789161920547E-2</v>
      </c>
      <c r="FW354" s="78">
        <v>2.8427688404917717E-2</v>
      </c>
      <c r="FX354" s="78">
        <v>4.5315250754356384E-2</v>
      </c>
      <c r="FY354" s="78">
        <v>501.42855834960938</v>
      </c>
      <c r="FZ354" s="78">
        <v>1</v>
      </c>
    </row>
    <row r="355" spans="1:182" x14ac:dyDescent="0.2">
      <c r="A355" t="s">
        <v>186</v>
      </c>
      <c r="B355" t="s">
        <v>245</v>
      </c>
      <c r="C355" t="s">
        <v>194</v>
      </c>
      <c r="D355" t="s">
        <v>202</v>
      </c>
      <c r="E355" t="s">
        <v>210</v>
      </c>
      <c r="F355" t="s">
        <v>1</v>
      </c>
      <c r="G355" t="s">
        <v>200</v>
      </c>
      <c r="H355" s="78">
        <v>455</v>
      </c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T355" s="78"/>
      <c r="AU355" s="78"/>
      <c r="AV355" s="78"/>
      <c r="AW355" s="78"/>
      <c r="AX355" s="78"/>
      <c r="AY355" s="78"/>
      <c r="AZ355" s="78"/>
      <c r="BA355" s="78"/>
      <c r="BB355" s="78"/>
      <c r="BC355" s="78"/>
      <c r="BD355" s="78"/>
      <c r="BE355" s="78"/>
      <c r="BF355" s="78"/>
      <c r="BG355" s="78"/>
      <c r="BH355" s="78"/>
      <c r="BI355" s="78"/>
      <c r="BJ355" s="78"/>
      <c r="BK355" s="78"/>
      <c r="BL355" s="78"/>
      <c r="BM355" s="78"/>
      <c r="BN355" s="78"/>
      <c r="BO355" s="78"/>
      <c r="BP355" s="78"/>
      <c r="BQ355" s="78"/>
      <c r="BR355" s="78"/>
      <c r="BS355" s="78"/>
      <c r="BT355" s="78"/>
      <c r="BU355" s="78"/>
      <c r="BV355" s="78"/>
      <c r="BW355" s="78"/>
      <c r="BX355" s="78"/>
      <c r="BY355" s="78"/>
      <c r="BZ355" s="78"/>
      <c r="CA355" s="78"/>
      <c r="CB355" s="78"/>
      <c r="CC355" s="78"/>
      <c r="CD355" s="78"/>
      <c r="CE355" s="78"/>
      <c r="CF355" s="78"/>
      <c r="CG355" s="78"/>
      <c r="CH355" s="78"/>
      <c r="CI355" s="78"/>
      <c r="CJ355" s="78"/>
      <c r="CK355" s="78"/>
      <c r="CL355" s="78"/>
      <c r="CM355" s="78"/>
      <c r="CN355" s="78"/>
      <c r="CO355" s="78"/>
      <c r="CP355" s="78"/>
      <c r="CQ355" s="78"/>
      <c r="CR355" s="78"/>
      <c r="CS355" s="78"/>
      <c r="CT355" s="78"/>
      <c r="CU355" s="78"/>
      <c r="CV355" s="78"/>
      <c r="CW355" s="78"/>
      <c r="CX355" s="78"/>
      <c r="CY355" s="78"/>
      <c r="CZ355" s="78"/>
      <c r="DA355" s="78"/>
      <c r="DB355" s="78"/>
      <c r="DC355" s="78"/>
      <c r="DD355" s="78"/>
      <c r="DE355" s="78"/>
      <c r="DF355" s="78"/>
      <c r="DG355" s="78"/>
      <c r="DH355" s="78"/>
      <c r="DI355" s="78"/>
      <c r="DJ355" s="78"/>
      <c r="DK355" s="78"/>
      <c r="DL355" s="78"/>
      <c r="DM355" s="78"/>
      <c r="DN355" s="78"/>
      <c r="DO355" s="78"/>
      <c r="DP355" s="78"/>
      <c r="DQ355" s="78"/>
      <c r="DR355" s="78"/>
      <c r="DS355" s="78"/>
      <c r="DT355" s="78"/>
      <c r="DU355" s="78"/>
      <c r="DV355" s="78"/>
      <c r="DW355" s="78"/>
      <c r="DX355" s="78"/>
      <c r="DY355" s="78"/>
      <c r="DZ355" s="78"/>
      <c r="EA355" s="78"/>
      <c r="EB355" s="78"/>
      <c r="EC355" s="78"/>
      <c r="ED355" s="78"/>
      <c r="EE355" s="78"/>
      <c r="EF355" s="78"/>
      <c r="EG355" s="78"/>
      <c r="EH355" s="78"/>
      <c r="EI355" s="78"/>
      <c r="EJ355" s="78"/>
      <c r="EK355" s="78"/>
      <c r="EL355" s="78"/>
      <c r="EM355" s="78"/>
      <c r="EN355" s="78"/>
      <c r="EO355" s="78"/>
      <c r="EP355" s="78"/>
      <c r="EQ355" s="78"/>
      <c r="ER355" s="78"/>
      <c r="ES355" s="78"/>
      <c r="ET355" s="78"/>
      <c r="EU355" s="78"/>
      <c r="EV355" s="78"/>
      <c r="EW355" s="78"/>
      <c r="EX355" s="78"/>
      <c r="EY355" s="78"/>
      <c r="EZ355" s="78"/>
      <c r="FA355" s="78"/>
      <c r="FB355" s="78"/>
      <c r="FC355" s="78"/>
      <c r="FD355" s="78"/>
      <c r="FE355" s="78"/>
      <c r="FF355" s="78"/>
      <c r="FG355" s="78"/>
      <c r="FH355" s="78"/>
      <c r="FI355" s="78"/>
      <c r="FJ355" s="78"/>
      <c r="FK355" s="78"/>
      <c r="FL355" s="78"/>
      <c r="FM355" s="78"/>
      <c r="FN355" s="78"/>
      <c r="FO355" s="78"/>
      <c r="FP355" s="78"/>
      <c r="FQ355" s="78"/>
      <c r="FR355" s="78"/>
      <c r="FS355" s="78"/>
      <c r="FT355" s="78"/>
      <c r="FU355" s="78"/>
      <c r="FV355" s="78"/>
      <c r="FW355" s="78"/>
      <c r="FX355" s="78">
        <v>3.9703648537397385E-2</v>
      </c>
      <c r="FY355" s="78">
        <v>30.047618865966797</v>
      </c>
      <c r="FZ355" s="78">
        <v>0</v>
      </c>
    </row>
    <row r="356" spans="1:182" x14ac:dyDescent="0.2">
      <c r="A356" t="s">
        <v>186</v>
      </c>
      <c r="B356" t="s">
        <v>245</v>
      </c>
      <c r="C356" t="s">
        <v>194</v>
      </c>
      <c r="D356" t="s">
        <v>202</v>
      </c>
      <c r="E356" t="s">
        <v>210</v>
      </c>
      <c r="F356" t="s">
        <v>1</v>
      </c>
      <c r="G356" t="s">
        <v>1</v>
      </c>
      <c r="H356" s="78">
        <v>8036</v>
      </c>
      <c r="I356" s="78">
        <v>1.2753489017486572</v>
      </c>
      <c r="J356" s="78">
        <v>1.2416696548461914</v>
      </c>
      <c r="K356" s="78">
        <v>1.1237121820449829</v>
      </c>
      <c r="L356" s="78">
        <v>1.018502950668335</v>
      </c>
      <c r="M356" s="78">
        <v>0.90910583734512329</v>
      </c>
      <c r="N356" s="78">
        <v>0.7921072244644165</v>
      </c>
      <c r="O356" s="78">
        <v>0.78712928295135498</v>
      </c>
      <c r="P356" s="78">
        <v>0.78119498491287231</v>
      </c>
      <c r="Q356" s="78">
        <v>0.88315343856811523</v>
      </c>
      <c r="R356" s="78">
        <v>0.95812124013900757</v>
      </c>
      <c r="S356" s="78">
        <v>0.96961748600006104</v>
      </c>
      <c r="T356" s="78">
        <v>0.99293571710586548</v>
      </c>
      <c r="U356" s="78">
        <v>1.0546222925186157</v>
      </c>
      <c r="V356" s="78">
        <v>1.1242966651916504</v>
      </c>
      <c r="W356" s="78">
        <v>1.1668680906295776</v>
      </c>
      <c r="X356" s="78">
        <v>1.1801574230194092</v>
      </c>
      <c r="Y356" s="78">
        <v>1.3194061517715454</v>
      </c>
      <c r="Z356" s="78">
        <v>1.3588458299636841</v>
      </c>
      <c r="AA356" s="78">
        <v>1.2920941114425659</v>
      </c>
      <c r="AB356" s="78">
        <v>1.2802284955978394</v>
      </c>
      <c r="AC356" s="78">
        <v>1.28737473487854</v>
      </c>
      <c r="AD356" s="78">
        <v>1.1638336181640625</v>
      </c>
      <c r="AE356" s="78">
        <v>1.084155797958374</v>
      </c>
      <c r="AF356" s="78">
        <v>1.0454503297805786</v>
      </c>
      <c r="AG356" s="78">
        <v>-8.8095150887966156E-2</v>
      </c>
      <c r="AH356" s="78">
        <v>-5.1602225750684738E-2</v>
      </c>
      <c r="AI356" s="78">
        <v>-3.917182981967926E-2</v>
      </c>
      <c r="AJ356" s="78">
        <v>-3.798377513885498E-2</v>
      </c>
      <c r="AK356" s="78">
        <v>-3.6924552172422409E-2</v>
      </c>
      <c r="AL356" s="78">
        <v>-5.348123237490654E-2</v>
      </c>
      <c r="AM356" s="78">
        <v>-4.8971120268106461E-2</v>
      </c>
      <c r="AN356" s="78">
        <v>-0.10975338518619537</v>
      </c>
      <c r="AO356" s="78">
        <v>-8.4386207163333893E-2</v>
      </c>
      <c r="AP356" s="78">
        <v>-6.010163202881813E-2</v>
      </c>
      <c r="AQ356" s="78">
        <v>-7.4062973260879517E-2</v>
      </c>
      <c r="AR356" s="78">
        <v>-0.11526468396186829</v>
      </c>
      <c r="AS356" s="78">
        <v>-0.11880530416965485</v>
      </c>
      <c r="AT356" s="78">
        <v>-9.6466831862926483E-2</v>
      </c>
      <c r="AU356" s="78">
        <v>-6.8526841700077057E-2</v>
      </c>
      <c r="AV356" s="78">
        <v>-2.8738602995872498E-2</v>
      </c>
      <c r="AW356" s="78">
        <v>2.4894421920180321E-2</v>
      </c>
      <c r="AX356" s="78">
        <v>-2.6079204399138689E-3</v>
      </c>
      <c r="AY356" s="78">
        <v>-3.5422388464212418E-2</v>
      </c>
      <c r="AZ356" s="78">
        <v>-7.5861535966396332E-2</v>
      </c>
      <c r="BA356" s="78">
        <v>-5.2764959633350372E-2</v>
      </c>
      <c r="BB356" s="78">
        <v>-0.10394840687513351</v>
      </c>
      <c r="BC356" s="78">
        <v>-6.62812739610672E-2</v>
      </c>
      <c r="BD356" s="78">
        <v>-3.7462443113327026E-2</v>
      </c>
      <c r="BE356" s="78">
        <v>-3.7451546639204025E-2</v>
      </c>
      <c r="BF356" s="78">
        <v>1.5949092339724302E-3</v>
      </c>
      <c r="BG356" s="78">
        <v>1.263005193322897E-2</v>
      </c>
      <c r="BH356" s="78">
        <v>1.3953580521047115E-2</v>
      </c>
      <c r="BI356" s="78">
        <v>6.7369737662374973E-3</v>
      </c>
      <c r="BJ356" s="78">
        <v>-2.2052006796002388E-2</v>
      </c>
      <c r="BK356" s="78">
        <v>-1.6098627820611E-2</v>
      </c>
      <c r="BL356" s="78">
        <v>-7.9877473413944244E-2</v>
      </c>
      <c r="BM356" s="78">
        <v>-5.8018311858177185E-2</v>
      </c>
      <c r="BN356" s="78">
        <v>-3.4891456365585327E-2</v>
      </c>
      <c r="BO356" s="78">
        <v>-4.6163041144609451E-2</v>
      </c>
      <c r="BP356" s="78">
        <v>-8.0246873199939728E-2</v>
      </c>
      <c r="BQ356" s="78">
        <v>-8.3687178790569305E-2</v>
      </c>
      <c r="BR356" s="78">
        <v>-6.1458908021450043E-2</v>
      </c>
      <c r="BS356" s="78">
        <v>-3.5222690552473068E-2</v>
      </c>
      <c r="BT356" s="78">
        <v>3.9076735265552998E-3</v>
      </c>
      <c r="BU356" s="78">
        <v>7.3403894901275635E-2</v>
      </c>
      <c r="BV356" s="78">
        <v>5.076233297586441E-2</v>
      </c>
      <c r="BW356" s="78">
        <v>5.5262530222535133E-3</v>
      </c>
      <c r="BX356" s="78">
        <v>-3.6654628813266754E-2</v>
      </c>
      <c r="BY356" s="78">
        <v>-1.3131290674209595E-2</v>
      </c>
      <c r="BZ356" s="78">
        <v>-6.1168104410171509E-2</v>
      </c>
      <c r="CA356" s="78">
        <v>-2.3822301998734474E-2</v>
      </c>
      <c r="CB356" s="78">
        <v>4.583289846777916E-3</v>
      </c>
      <c r="CC356" s="78">
        <v>-2.3759445175528526E-3</v>
      </c>
      <c r="CD356" s="78">
        <v>3.8439083844423294E-2</v>
      </c>
      <c r="CE356" s="78">
        <v>4.8507876694202423E-2</v>
      </c>
      <c r="CF356" s="78">
        <v>4.9925234168767929E-2</v>
      </c>
      <c r="CG356" s="78">
        <v>3.697681799530983E-2</v>
      </c>
      <c r="CH356" s="78">
        <v>-2.8422134346328676E-4</v>
      </c>
      <c r="CI356" s="78">
        <v>6.6687609069049358E-3</v>
      </c>
      <c r="CJ356" s="78">
        <v>-5.918550118803978E-2</v>
      </c>
      <c r="CK356" s="78">
        <v>-3.9755985140800476E-2</v>
      </c>
      <c r="CL356" s="78">
        <v>-1.7430966719985008E-2</v>
      </c>
      <c r="CM356" s="78">
        <v>-2.6839626953005791E-2</v>
      </c>
      <c r="CN356" s="78">
        <v>-5.5993638932704926E-2</v>
      </c>
      <c r="CO356" s="78">
        <v>-5.9364467859268188E-2</v>
      </c>
      <c r="CP356" s="78">
        <v>-3.7212520837783813E-2</v>
      </c>
      <c r="CQ356" s="78">
        <v>-1.2156340293586254E-2</v>
      </c>
      <c r="CR356" s="78">
        <v>2.6518385857343674E-2</v>
      </c>
      <c r="CS356" s="78">
        <v>0.1070014089345932</v>
      </c>
      <c r="CT356" s="78">
        <v>8.7726406753063202E-2</v>
      </c>
      <c r="CU356" s="78">
        <v>3.3887159079313278E-2</v>
      </c>
      <c r="CV356" s="78">
        <v>-9.5000481233000755E-3</v>
      </c>
      <c r="CW356" s="78">
        <v>1.4318868517875671E-2</v>
      </c>
      <c r="CX356" s="78">
        <v>-3.1538605690002441E-2</v>
      </c>
      <c r="CY356" s="78">
        <v>5.5846525356173515E-3</v>
      </c>
      <c r="CZ356" s="78">
        <v>3.3704031258821487E-2</v>
      </c>
      <c r="DA356" s="78">
        <v>3.2699659466743469E-2</v>
      </c>
      <c r="DB356" s="78">
        <v>7.5283266603946686E-2</v>
      </c>
      <c r="DC356" s="78">
        <v>8.4385707974433899E-2</v>
      </c>
      <c r="DD356" s="78">
        <v>8.5896886885166168E-2</v>
      </c>
      <c r="DE356" s="78">
        <v>6.7216664552688599E-2</v>
      </c>
      <c r="DF356" s="78">
        <v>2.1483562886714935E-2</v>
      </c>
      <c r="DG356" s="78">
        <v>2.9436148703098297E-2</v>
      </c>
      <c r="DH356" s="78">
        <v>-3.8493536412715912E-2</v>
      </c>
      <c r="DI356" s="78">
        <v>-2.1493658423423767E-2</v>
      </c>
      <c r="DJ356" s="78">
        <v>2.9523662306019105E-5</v>
      </c>
      <c r="DK356" s="78">
        <v>-7.5162127614021301E-3</v>
      </c>
      <c r="DL356" s="78">
        <v>-3.1740408390760422E-2</v>
      </c>
      <c r="DM356" s="78">
        <v>-3.504176065325737E-2</v>
      </c>
      <c r="DN356" s="78">
        <v>-1.2966137379407883E-2</v>
      </c>
      <c r="DO356" s="78">
        <v>1.0910007171332836E-2</v>
      </c>
      <c r="DP356" s="78">
        <v>4.9129098653793335E-2</v>
      </c>
      <c r="DQ356" s="78">
        <v>0.14059893786907196</v>
      </c>
      <c r="DR356" s="78">
        <v>0.12469048798084259</v>
      </c>
      <c r="DS356" s="78">
        <v>6.2248058617115021E-2</v>
      </c>
      <c r="DT356" s="78">
        <v>1.7654538154602051E-2</v>
      </c>
      <c r="DU356" s="78">
        <v>4.1769027709960938E-2</v>
      </c>
      <c r="DV356" s="78">
        <v>-1.9091019639745355E-3</v>
      </c>
      <c r="DW356" s="78">
        <v>3.4991603344678879E-2</v>
      </c>
      <c r="DX356" s="78">
        <v>6.2824778258800507E-2</v>
      </c>
      <c r="DY356" s="78">
        <v>8.3343267440795898E-2</v>
      </c>
      <c r="DZ356" s="78">
        <v>0.12848038971424103</v>
      </c>
      <c r="EA356" s="78">
        <v>0.1361875981092453</v>
      </c>
      <c r="EB356" s="78">
        <v>0.13783423602581024</v>
      </c>
      <c r="EC356" s="78">
        <v>0.11087818443775177</v>
      </c>
      <c r="ED356" s="78">
        <v>5.2912790328264236E-2</v>
      </c>
      <c r="EE356" s="78">
        <v>6.2308639287948608E-2</v>
      </c>
      <c r="EF356" s="78">
        <v>-8.6176246404647827E-3</v>
      </c>
      <c r="EG356" s="78">
        <v>4.8742406070232391E-3</v>
      </c>
      <c r="EH356" s="78">
        <v>2.5239698588848114E-2</v>
      </c>
      <c r="EI356" s="78">
        <v>2.0383726805448532E-2</v>
      </c>
      <c r="EJ356" s="78">
        <v>3.2774070277810097E-3</v>
      </c>
      <c r="EK356" s="78">
        <v>7.6370772148948163E-5</v>
      </c>
      <c r="EL356" s="78">
        <v>2.2041790187358856E-2</v>
      </c>
      <c r="EM356" s="78">
        <v>4.4214151799678802E-2</v>
      </c>
      <c r="EN356" s="78">
        <v>8.1775367259979248E-2</v>
      </c>
      <c r="EO356" s="78">
        <v>0.18910841643810272</v>
      </c>
      <c r="EP356" s="78">
        <v>0.17806072533130646</v>
      </c>
      <c r="EQ356" s="78">
        <v>0.10319670289754868</v>
      </c>
      <c r="ER356" s="78">
        <v>5.6861445307731628E-2</v>
      </c>
      <c r="ES356" s="78">
        <v>8.1402696669101715E-2</v>
      </c>
      <c r="ET356" s="78">
        <v>4.0871191769838333E-2</v>
      </c>
      <c r="EU356" s="78">
        <v>7.7450573444366455E-2</v>
      </c>
      <c r="EV356" s="78">
        <v>0.10487050563097</v>
      </c>
      <c r="EW356" s="78">
        <v>62.408805847167969</v>
      </c>
      <c r="EX356" s="78">
        <v>60.796833038330078</v>
      </c>
      <c r="EY356" s="78">
        <v>59.282363891601563</v>
      </c>
      <c r="EZ356" s="78">
        <v>58.149166107177734</v>
      </c>
      <c r="FA356" s="78">
        <v>57.481277465820313</v>
      </c>
      <c r="FB356" s="78">
        <v>56.914920806884766</v>
      </c>
      <c r="FC356" s="78">
        <v>57.002147674560547</v>
      </c>
      <c r="FD356" s="78">
        <v>56.653057098388672</v>
      </c>
      <c r="FE356" s="78">
        <v>58.549297332763672</v>
      </c>
      <c r="FF356" s="78">
        <v>63.213180541992188</v>
      </c>
      <c r="FG356" s="78">
        <v>67.6156005859375</v>
      </c>
      <c r="FH356" s="78">
        <v>71.072433471679688</v>
      </c>
      <c r="FI356" s="78">
        <v>74.785469055175781</v>
      </c>
      <c r="FJ356" s="78">
        <v>77.718193054199219</v>
      </c>
      <c r="FK356" s="78">
        <v>79.984443664550781</v>
      </c>
      <c r="FL356" s="78">
        <v>81.087318420410156</v>
      </c>
      <c r="FM356" s="78">
        <v>81.052093505859375</v>
      </c>
      <c r="FN356" s="78">
        <v>79.001617431640625</v>
      </c>
      <c r="FO356" s="78">
        <v>75.181625366210938</v>
      </c>
      <c r="FP356" s="78">
        <v>70.842376708984375</v>
      </c>
      <c r="FQ356" s="78">
        <v>67.484085083007813</v>
      </c>
      <c r="FR356" s="78">
        <v>64.968948364257813</v>
      </c>
      <c r="FS356" s="78">
        <v>63.708869934082031</v>
      </c>
      <c r="FT356" s="78">
        <v>62.66064453125</v>
      </c>
      <c r="FU356" s="78">
        <v>2.7592482045292854E-2</v>
      </c>
      <c r="FV356" s="78">
        <v>5.1400959491729736E-2</v>
      </c>
      <c r="FW356" s="78">
        <v>2.6855161413550377E-2</v>
      </c>
      <c r="FX356" s="78">
        <v>4.2808558791875839E-2</v>
      </c>
      <c r="FY356" s="78">
        <v>531.4761962890625</v>
      </c>
      <c r="FZ356" s="78">
        <v>1</v>
      </c>
    </row>
    <row r="357" spans="1:182" x14ac:dyDescent="0.2">
      <c r="A357" t="s">
        <v>186</v>
      </c>
      <c r="B357" t="s">
        <v>245</v>
      </c>
      <c r="C357" t="s">
        <v>194</v>
      </c>
      <c r="D357" t="s">
        <v>202</v>
      </c>
      <c r="E357" t="s">
        <v>210</v>
      </c>
      <c r="F357" t="s">
        <v>178</v>
      </c>
      <c r="G357" t="s">
        <v>1</v>
      </c>
      <c r="H357" s="78">
        <v>6015</v>
      </c>
      <c r="I357" s="78">
        <v>1.2579224109649658</v>
      </c>
      <c r="J357" s="78">
        <v>1.2412792444229126</v>
      </c>
      <c r="K357" s="78">
        <v>1.1032993793487549</v>
      </c>
      <c r="L357" s="78">
        <v>0.9800879955291748</v>
      </c>
      <c r="M357" s="78">
        <v>0.8558843731880188</v>
      </c>
      <c r="N357" s="78">
        <v>0.75482147932052612</v>
      </c>
      <c r="O357" s="78">
        <v>0.75670140981674194</v>
      </c>
      <c r="P357" s="78">
        <v>0.75193190574645996</v>
      </c>
      <c r="Q357" s="78">
        <v>0.8506476879119873</v>
      </c>
      <c r="R357" s="78">
        <v>0.91089075803756714</v>
      </c>
      <c r="S357" s="78">
        <v>0.92333024740219116</v>
      </c>
      <c r="T357" s="78">
        <v>0.95347017049789429</v>
      </c>
      <c r="U357" s="78">
        <v>1.017819881439209</v>
      </c>
      <c r="V357" s="78">
        <v>1.0755627155303955</v>
      </c>
      <c r="W357" s="78">
        <v>1.1120325326919556</v>
      </c>
      <c r="X357" s="78">
        <v>1.1262216567993164</v>
      </c>
      <c r="Y357" s="78">
        <v>1.2654018402099609</v>
      </c>
      <c r="Z357" s="78">
        <v>1.305993914604187</v>
      </c>
      <c r="AA357" s="78">
        <v>1.2468571662902832</v>
      </c>
      <c r="AB357" s="78">
        <v>1.2413022518157959</v>
      </c>
      <c r="AC357" s="78">
        <v>1.2499855756759644</v>
      </c>
      <c r="AD357" s="78">
        <v>1.1237510442733765</v>
      </c>
      <c r="AE357" s="78">
        <v>1.0406107902526855</v>
      </c>
      <c r="AF357" s="78">
        <v>1.0081827640533447</v>
      </c>
      <c r="AG357" s="78">
        <v>-0.11513018608093262</v>
      </c>
      <c r="AH357" s="78">
        <v>-8.0000407993793488E-2</v>
      </c>
      <c r="AI357" s="78">
        <v>-6.682518869638443E-2</v>
      </c>
      <c r="AJ357" s="78">
        <v>-6.5709449350833893E-2</v>
      </c>
      <c r="AK357" s="78">
        <v>-6.0232352465391159E-2</v>
      </c>
      <c r="AL357" s="78">
        <v>-7.0259071886539459E-2</v>
      </c>
      <c r="AM357" s="78">
        <v>-6.6519409418106079E-2</v>
      </c>
      <c r="AN357" s="78">
        <v>-0.12570202350616455</v>
      </c>
      <c r="AO357" s="78">
        <v>-9.8462164402008057E-2</v>
      </c>
      <c r="AP357" s="78">
        <v>-7.3559559881687164E-2</v>
      </c>
      <c r="AQ357" s="78">
        <v>-8.8956773281097412E-2</v>
      </c>
      <c r="AR357" s="78">
        <v>-0.13395820558071136</v>
      </c>
      <c r="AS357" s="78">
        <v>-0.13755238056182861</v>
      </c>
      <c r="AT357" s="78">
        <v>-0.11515508592128754</v>
      </c>
      <c r="AU357" s="78">
        <v>-8.630555123090744E-2</v>
      </c>
      <c r="AV357" s="78">
        <v>-4.6166136860847473E-2</v>
      </c>
      <c r="AW357" s="78">
        <v>-1.0013536084443331E-3</v>
      </c>
      <c r="AX357" s="78">
        <v>-3.1098516657948494E-2</v>
      </c>
      <c r="AY357" s="78">
        <v>-5.7281967252492905E-2</v>
      </c>
      <c r="AZ357" s="78">
        <v>-9.6791334450244904E-2</v>
      </c>
      <c r="BA357" s="78">
        <v>-7.3922567069530487E-2</v>
      </c>
      <c r="BB357" s="78">
        <v>-0.1267857700586319</v>
      </c>
      <c r="BC357" s="78">
        <v>-8.8947102427482605E-2</v>
      </c>
      <c r="BD357" s="78">
        <v>-5.9907678514719009E-2</v>
      </c>
      <c r="BE357" s="78">
        <v>-4.8514064401388168E-2</v>
      </c>
      <c r="BF357" s="78">
        <v>-1.0025396943092346E-2</v>
      </c>
      <c r="BG357" s="78">
        <v>1.3145206030458212E-3</v>
      </c>
      <c r="BH357" s="78">
        <v>2.6084615383297205E-3</v>
      </c>
      <c r="BI357" s="78">
        <v>-2.8003863990306854E-3</v>
      </c>
      <c r="BJ357" s="78">
        <v>-2.8917359188199043E-2</v>
      </c>
      <c r="BK357" s="78">
        <v>-2.3279245942831039E-2</v>
      </c>
      <c r="BL357" s="78">
        <v>-8.6403518915176392E-2</v>
      </c>
      <c r="BM357" s="78">
        <v>-6.377808004617691E-2</v>
      </c>
      <c r="BN357" s="78">
        <v>-4.0398333221673965E-2</v>
      </c>
      <c r="BO357" s="78">
        <v>-5.2257459610700607E-2</v>
      </c>
      <c r="BP357" s="78">
        <v>-8.7896108627319336E-2</v>
      </c>
      <c r="BQ357" s="78">
        <v>-9.1358333826065063E-2</v>
      </c>
      <c r="BR357" s="78">
        <v>-6.910599023103714E-2</v>
      </c>
      <c r="BS357" s="78">
        <v>-4.2497601360082626E-2</v>
      </c>
      <c r="BT357" s="78">
        <v>-3.2235328108072281E-3</v>
      </c>
      <c r="BU357" s="78">
        <v>6.2807559967041016E-2</v>
      </c>
      <c r="BV357" s="78">
        <v>3.910420835018158E-2</v>
      </c>
      <c r="BW357" s="78">
        <v>-3.418508917093277E-3</v>
      </c>
      <c r="BX357" s="78">
        <v>-4.5218933373689651E-2</v>
      </c>
      <c r="BY357" s="78">
        <v>-2.1788809448480606E-2</v>
      </c>
      <c r="BZ357" s="78">
        <v>-7.0512972772121429E-2</v>
      </c>
      <c r="CA357" s="78">
        <v>-3.3096976578235626E-2</v>
      </c>
      <c r="CB357" s="78">
        <v>-4.601119551807642E-3</v>
      </c>
      <c r="CC357" s="78">
        <v>-2.3759445175528526E-3</v>
      </c>
      <c r="CD357" s="78">
        <v>3.8439083844423294E-2</v>
      </c>
      <c r="CE357" s="78">
        <v>4.8507872968912125E-2</v>
      </c>
      <c r="CF357" s="78">
        <v>4.9925237894058228E-2</v>
      </c>
      <c r="CG357" s="78">
        <v>3.697681799530983E-2</v>
      </c>
      <c r="CH357" s="78">
        <v>-2.8422134346328676E-4</v>
      </c>
      <c r="CI357" s="78">
        <v>6.6687609069049358E-3</v>
      </c>
      <c r="CJ357" s="78">
        <v>-5.9185497462749481E-2</v>
      </c>
      <c r="CK357" s="78">
        <v>-3.9755985140800476E-2</v>
      </c>
      <c r="CL357" s="78">
        <v>-1.7430966719985008E-2</v>
      </c>
      <c r="CM357" s="78">
        <v>-2.6839625090360641E-2</v>
      </c>
      <c r="CN357" s="78">
        <v>-5.5993638932704926E-2</v>
      </c>
      <c r="CO357" s="78">
        <v>-5.9364471584558487E-2</v>
      </c>
      <c r="CP357" s="78">
        <v>-3.7212520837783813E-2</v>
      </c>
      <c r="CQ357" s="78">
        <v>-1.2156341224908829E-2</v>
      </c>
      <c r="CR357" s="78">
        <v>2.6518383994698524E-2</v>
      </c>
      <c r="CS357" s="78">
        <v>0.1070014014840126</v>
      </c>
      <c r="CT357" s="78">
        <v>8.7726399302482605E-2</v>
      </c>
      <c r="CU357" s="78">
        <v>3.3887159079313278E-2</v>
      </c>
      <c r="CV357" s="78">
        <v>-9.5000471919775009E-3</v>
      </c>
      <c r="CW357" s="78">
        <v>1.4318869449198246E-2</v>
      </c>
      <c r="CX357" s="78">
        <v>-3.1538601964712143E-2</v>
      </c>
      <c r="CY357" s="78">
        <v>5.5846520699560642E-3</v>
      </c>
      <c r="CZ357" s="78">
        <v>3.3704031258821487E-2</v>
      </c>
      <c r="DA357" s="78">
        <v>4.3762169778347015E-2</v>
      </c>
      <c r="DB357" s="78">
        <v>8.6903564631938934E-2</v>
      </c>
      <c r="DC357" s="78">
        <v>9.5701232552528381E-2</v>
      </c>
      <c r="DD357" s="78">
        <v>9.7242012619972229E-2</v>
      </c>
      <c r="DE357" s="78">
        <v>7.6754018664360046E-2</v>
      </c>
      <c r="DF357" s="78">
        <v>2.834891714155674E-2</v>
      </c>
      <c r="DG357" s="78">
        <v>3.6616768687963486E-2</v>
      </c>
      <c r="DH357" s="78">
        <v>-3.1967483460903168E-2</v>
      </c>
      <c r="DI357" s="78">
        <v>-1.5733892098069191E-2</v>
      </c>
      <c r="DJ357" s="78">
        <v>5.5363988503813744E-3</v>
      </c>
      <c r="DK357" s="78">
        <v>-1.4217894058674574E-3</v>
      </c>
      <c r="DL357" s="78">
        <v>-2.4091167375445366E-2</v>
      </c>
      <c r="DM357" s="78">
        <v>-2.7370607480406761E-2</v>
      </c>
      <c r="DN357" s="78">
        <v>-5.319058895111084E-3</v>
      </c>
      <c r="DO357" s="78">
        <v>1.818491518497467E-2</v>
      </c>
      <c r="DP357" s="78">
        <v>5.6260298937559128E-2</v>
      </c>
      <c r="DQ357" s="78">
        <v>0.15119525790214539</v>
      </c>
      <c r="DR357" s="78">
        <v>0.13634860515594482</v>
      </c>
      <c r="DS357" s="78">
        <v>7.1192823350429535E-2</v>
      </c>
      <c r="DT357" s="78">
        <v>2.62188371270895E-2</v>
      </c>
      <c r="DU357" s="78">
        <v>5.0426550209522247E-2</v>
      </c>
      <c r="DV357" s="78">
        <v>7.4357646517455578E-3</v>
      </c>
      <c r="DW357" s="78">
        <v>4.4266283512115479E-2</v>
      </c>
      <c r="DX357" s="78">
        <v>7.2009190917015076E-2</v>
      </c>
      <c r="DY357" s="78">
        <v>0.11037829518318176</v>
      </c>
      <c r="DZ357" s="78">
        <v>0.15687856078147888</v>
      </c>
      <c r="EA357" s="78">
        <v>0.16384094953536987</v>
      </c>
      <c r="EB357" s="78">
        <v>0.16555991768836975</v>
      </c>
      <c r="EC357" s="78">
        <v>0.13418596982955933</v>
      </c>
      <c r="ED357" s="78">
        <v>6.9690622389316559E-2</v>
      </c>
      <c r="EE357" s="78">
        <v>7.9856932163238525E-2</v>
      </c>
      <c r="EF357" s="78">
        <v>7.3310108855366707E-3</v>
      </c>
      <c r="EG357" s="78">
        <v>1.8950194120407104E-2</v>
      </c>
      <c r="EH357" s="78">
        <v>3.8697626441717148E-2</v>
      </c>
      <c r="EI357" s="78">
        <v>3.5277526825666428E-2</v>
      </c>
      <c r="EJ357" s="78">
        <v>2.197093702852726E-2</v>
      </c>
      <c r="EK357" s="78">
        <v>1.8823446705937386E-2</v>
      </c>
      <c r="EL357" s="78">
        <v>4.0730036795139313E-2</v>
      </c>
      <c r="EM357" s="78">
        <v>6.199287623167038E-2</v>
      </c>
      <c r="EN357" s="78">
        <v>9.9202908575534821E-2</v>
      </c>
      <c r="EO357" s="78">
        <v>0.21500417590141296</v>
      </c>
      <c r="EP357" s="78">
        <v>0.20655132830142975</v>
      </c>
      <c r="EQ357" s="78">
        <v>0.12505628168582916</v>
      </c>
      <c r="ER357" s="78">
        <v>7.7791236340999603E-2</v>
      </c>
      <c r="ES357" s="78">
        <v>0.10256029665470123</v>
      </c>
      <c r="ET357" s="78">
        <v>6.3708558678627014E-2</v>
      </c>
      <c r="EU357" s="78">
        <v>0.10011640936136246</v>
      </c>
      <c r="EV357" s="78">
        <v>0.12731574475765228</v>
      </c>
      <c r="EW357" s="78">
        <v>61.856983184814453</v>
      </c>
      <c r="EX357" s="78">
        <v>60.145610809326172</v>
      </c>
      <c r="EY357" s="78">
        <v>58.388568878173828</v>
      </c>
      <c r="EZ357" s="78">
        <v>57.013076782226563</v>
      </c>
      <c r="FA357" s="78">
        <v>56.109901428222656</v>
      </c>
      <c r="FB357" s="78">
        <v>55.639183044433594</v>
      </c>
      <c r="FC357" s="78">
        <v>55.776145935058594</v>
      </c>
      <c r="FD357" s="78">
        <v>55.410968780517578</v>
      </c>
      <c r="FE357" s="78">
        <v>57.14227294921875</v>
      </c>
      <c r="FF357" s="78">
        <v>62.076042175292969</v>
      </c>
      <c r="FG357" s="78">
        <v>66.369277954101563</v>
      </c>
      <c r="FH357" s="78">
        <v>69.60284423828125</v>
      </c>
      <c r="FI357" s="78">
        <v>73.414726257324219</v>
      </c>
      <c r="FJ357" s="78">
        <v>76.31304931640625</v>
      </c>
      <c r="FK357" s="78">
        <v>78.575592041015625</v>
      </c>
      <c r="FL357" s="78">
        <v>79.50335693359375</v>
      </c>
      <c r="FM357" s="78">
        <v>79.359634399414063</v>
      </c>
      <c r="FN357" s="78">
        <v>77.225318908691406</v>
      </c>
      <c r="FO357" s="78">
        <v>73.427642822265625</v>
      </c>
      <c r="FP357" s="78">
        <v>69.340873718261719</v>
      </c>
      <c r="FQ357" s="78">
        <v>66.252769470214844</v>
      </c>
      <c r="FR357" s="78">
        <v>63.58697509765625</v>
      </c>
      <c r="FS357" s="78">
        <v>62.556789398193359</v>
      </c>
      <c r="FT357" s="78">
        <v>61.844425201416016</v>
      </c>
      <c r="FU357" s="78">
        <v>3.6294892430305481E-2</v>
      </c>
      <c r="FV357" s="78">
        <v>6.7612335085868835E-2</v>
      </c>
      <c r="FW357" s="78">
        <v>3.5325028002262115E-2</v>
      </c>
      <c r="FX357" s="78">
        <v>5.6309975683689117E-2</v>
      </c>
      <c r="FY357" s="78">
        <v>413.09524536132813</v>
      </c>
      <c r="FZ357" s="78">
        <v>1</v>
      </c>
    </row>
    <row r="358" spans="1:182" x14ac:dyDescent="0.2">
      <c r="A358" t="s">
        <v>186</v>
      </c>
      <c r="B358" t="s">
        <v>245</v>
      </c>
      <c r="C358" t="s">
        <v>194</v>
      </c>
      <c r="D358" t="s">
        <v>202</v>
      </c>
      <c r="E358" t="s">
        <v>210</v>
      </c>
      <c r="F358" t="s">
        <v>179</v>
      </c>
      <c r="G358" t="s">
        <v>1</v>
      </c>
      <c r="H358" s="78">
        <v>128</v>
      </c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  <c r="BX358" s="78"/>
      <c r="BY358" s="78"/>
      <c r="BZ358" s="78"/>
      <c r="CA358" s="78"/>
      <c r="CB358" s="78"/>
      <c r="CC358" s="78"/>
      <c r="CD358" s="78"/>
      <c r="CE358" s="78"/>
      <c r="CF358" s="78"/>
      <c r="CG358" s="78"/>
      <c r="CH358" s="78"/>
      <c r="CI358" s="78"/>
      <c r="CJ358" s="78"/>
      <c r="CK358" s="78"/>
      <c r="CL358" s="78"/>
      <c r="CM358" s="78"/>
      <c r="CN358" s="78"/>
      <c r="CO358" s="78"/>
      <c r="CP358" s="78"/>
      <c r="CQ358" s="78"/>
      <c r="CR358" s="78"/>
      <c r="CS358" s="78"/>
      <c r="CT358" s="78"/>
      <c r="CU358" s="78"/>
      <c r="CV358" s="78"/>
      <c r="CW358" s="78"/>
      <c r="CX358" s="78"/>
      <c r="CY358" s="78"/>
      <c r="CZ358" s="78"/>
      <c r="DA358" s="78"/>
      <c r="DB358" s="78"/>
      <c r="DC358" s="78"/>
      <c r="DD358" s="78"/>
      <c r="DE358" s="78"/>
      <c r="DF358" s="78"/>
      <c r="DG358" s="78"/>
      <c r="DH358" s="78"/>
      <c r="DI358" s="78"/>
      <c r="DJ358" s="78"/>
      <c r="DK358" s="78"/>
      <c r="DL358" s="78"/>
      <c r="DM358" s="78"/>
      <c r="DN358" s="78"/>
      <c r="DO358" s="78"/>
      <c r="DP358" s="78"/>
      <c r="DQ358" s="78"/>
      <c r="DR358" s="78"/>
      <c r="DS358" s="78"/>
      <c r="DT358" s="78"/>
      <c r="DU358" s="78"/>
      <c r="DV358" s="78"/>
      <c r="DW358" s="78"/>
      <c r="DX358" s="78"/>
      <c r="DY358" s="78"/>
      <c r="DZ358" s="78"/>
      <c r="EA358" s="78"/>
      <c r="EB358" s="78"/>
      <c r="EC358" s="78"/>
      <c r="ED358" s="78"/>
      <c r="EE358" s="78"/>
      <c r="EF358" s="78"/>
      <c r="EG358" s="78"/>
      <c r="EH358" s="78"/>
      <c r="EI358" s="78"/>
      <c r="EJ358" s="78"/>
      <c r="EK358" s="78"/>
      <c r="EL358" s="78"/>
      <c r="EM358" s="78"/>
      <c r="EN358" s="78"/>
      <c r="EO358" s="78"/>
      <c r="EP358" s="78"/>
      <c r="EQ358" s="78"/>
      <c r="ER358" s="78"/>
      <c r="ES358" s="78"/>
      <c r="ET358" s="78"/>
      <c r="EU358" s="78"/>
      <c r="EV358" s="78"/>
      <c r="EW358" s="78"/>
      <c r="EX358" s="78"/>
      <c r="EY358" s="78"/>
      <c r="EZ358" s="78"/>
      <c r="FA358" s="78"/>
      <c r="FB358" s="78"/>
      <c r="FC358" s="78"/>
      <c r="FD358" s="78"/>
      <c r="FE358" s="78"/>
      <c r="FF358" s="78"/>
      <c r="FG358" s="78"/>
      <c r="FH358" s="78"/>
      <c r="FI358" s="78"/>
      <c r="FJ358" s="78"/>
      <c r="FK358" s="78"/>
      <c r="FL358" s="78"/>
      <c r="FM358" s="78"/>
      <c r="FN358" s="78"/>
      <c r="FO358" s="78"/>
      <c r="FP358" s="78"/>
      <c r="FQ358" s="78"/>
      <c r="FR358" s="78"/>
      <c r="FS358" s="78"/>
      <c r="FT358" s="78"/>
      <c r="FU358" s="78"/>
      <c r="FV358" s="78"/>
      <c r="FW358" s="78"/>
      <c r="FX358" s="78">
        <v>5.1133792847394943E-2</v>
      </c>
      <c r="FY358" s="78">
        <v>8.6190471649169922</v>
      </c>
      <c r="FZ358" s="78">
        <v>0</v>
      </c>
    </row>
    <row r="359" spans="1:182" x14ac:dyDescent="0.2">
      <c r="A359" t="s">
        <v>186</v>
      </c>
      <c r="B359" t="s">
        <v>245</v>
      </c>
      <c r="C359" t="s">
        <v>194</v>
      </c>
      <c r="D359" t="s">
        <v>202</v>
      </c>
      <c r="E359" t="s">
        <v>210</v>
      </c>
      <c r="F359" t="s">
        <v>180</v>
      </c>
      <c r="G359" t="s">
        <v>1</v>
      </c>
      <c r="H359" s="78">
        <v>80</v>
      </c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78"/>
      <c r="CB359" s="78"/>
      <c r="CC359" s="78"/>
      <c r="CD359" s="78"/>
      <c r="CE359" s="78"/>
      <c r="CF359" s="78"/>
      <c r="CG359" s="78"/>
      <c r="CH359" s="78"/>
      <c r="CI359" s="78"/>
      <c r="CJ359" s="78"/>
      <c r="CK359" s="78"/>
      <c r="CL359" s="78"/>
      <c r="CM359" s="78"/>
      <c r="CN359" s="78"/>
      <c r="CO359" s="78"/>
      <c r="CP359" s="78"/>
      <c r="CQ359" s="78"/>
      <c r="CR359" s="78"/>
      <c r="CS359" s="78"/>
      <c r="CT359" s="78"/>
      <c r="CU359" s="78"/>
      <c r="CV359" s="78"/>
      <c r="CW359" s="78"/>
      <c r="CX359" s="78"/>
      <c r="CY359" s="78"/>
      <c r="CZ359" s="78"/>
      <c r="DA359" s="78"/>
      <c r="DB359" s="78"/>
      <c r="DC359" s="78"/>
      <c r="DD359" s="78"/>
      <c r="DE359" s="78"/>
      <c r="DF359" s="78"/>
      <c r="DG359" s="78"/>
      <c r="DH359" s="78"/>
      <c r="DI359" s="78"/>
      <c r="DJ359" s="78"/>
      <c r="DK359" s="78"/>
      <c r="DL359" s="78"/>
      <c r="DM359" s="78"/>
      <c r="DN359" s="78"/>
      <c r="DO359" s="78"/>
      <c r="DP359" s="78"/>
      <c r="DQ359" s="78"/>
      <c r="DR359" s="78"/>
      <c r="DS359" s="78"/>
      <c r="DT359" s="78"/>
      <c r="DU359" s="78"/>
      <c r="DV359" s="78"/>
      <c r="DW359" s="78"/>
      <c r="DX359" s="78"/>
      <c r="DY359" s="78"/>
      <c r="DZ359" s="78"/>
      <c r="EA359" s="78"/>
      <c r="EB359" s="78"/>
      <c r="EC359" s="78"/>
      <c r="ED359" s="78"/>
      <c r="EE359" s="78"/>
      <c r="EF359" s="78"/>
      <c r="EG359" s="78"/>
      <c r="EH359" s="78"/>
      <c r="EI359" s="78"/>
      <c r="EJ359" s="78"/>
      <c r="EK359" s="78"/>
      <c r="EL359" s="78"/>
      <c r="EM359" s="78"/>
      <c r="EN359" s="78"/>
      <c r="EO359" s="78"/>
      <c r="EP359" s="78"/>
      <c r="EQ359" s="78"/>
      <c r="ER359" s="78"/>
      <c r="ES359" s="78"/>
      <c r="ET359" s="78"/>
      <c r="EU359" s="78"/>
      <c r="EV359" s="78"/>
      <c r="EW359" s="78"/>
      <c r="EX359" s="78"/>
      <c r="EY359" s="78"/>
      <c r="EZ359" s="78"/>
      <c r="FA359" s="78"/>
      <c r="FB359" s="78"/>
      <c r="FC359" s="78"/>
      <c r="FD359" s="78"/>
      <c r="FE359" s="78"/>
      <c r="FF359" s="78"/>
      <c r="FG359" s="78"/>
      <c r="FH359" s="78"/>
      <c r="FI359" s="78"/>
      <c r="FJ359" s="78"/>
      <c r="FK359" s="78"/>
      <c r="FL359" s="78"/>
      <c r="FM359" s="78"/>
      <c r="FN359" s="78"/>
      <c r="FO359" s="78"/>
      <c r="FP359" s="78"/>
      <c r="FQ359" s="78"/>
      <c r="FR359" s="78"/>
      <c r="FS359" s="78"/>
      <c r="FT359" s="78"/>
      <c r="FU359" s="78"/>
      <c r="FV359" s="78"/>
      <c r="FW359" s="78"/>
      <c r="FX359" s="78">
        <v>4.9326669424772263E-2</v>
      </c>
      <c r="FY359" s="78">
        <v>7.8095235824584961</v>
      </c>
      <c r="FZ359" s="78">
        <v>0</v>
      </c>
    </row>
    <row r="360" spans="1:182" x14ac:dyDescent="0.2">
      <c r="A360" t="s">
        <v>186</v>
      </c>
      <c r="B360" t="s">
        <v>245</v>
      </c>
      <c r="C360" t="s">
        <v>194</v>
      </c>
      <c r="D360" t="s">
        <v>202</v>
      </c>
      <c r="E360" t="s">
        <v>210</v>
      </c>
      <c r="F360" t="s">
        <v>181</v>
      </c>
      <c r="G360" t="s">
        <v>1</v>
      </c>
      <c r="H360" s="78">
        <v>27</v>
      </c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78"/>
      <c r="CB360" s="78"/>
      <c r="CC360" s="78"/>
      <c r="CD360" s="78"/>
      <c r="CE360" s="78"/>
      <c r="CF360" s="78"/>
      <c r="CG360" s="78"/>
      <c r="CH360" s="78"/>
      <c r="CI360" s="78"/>
      <c r="CJ360" s="78"/>
      <c r="CK360" s="78"/>
      <c r="CL360" s="78"/>
      <c r="CM360" s="78"/>
      <c r="CN360" s="78"/>
      <c r="CO360" s="78"/>
      <c r="CP360" s="78"/>
      <c r="CQ360" s="78"/>
      <c r="CR360" s="78"/>
      <c r="CS360" s="78"/>
      <c r="CT360" s="78"/>
      <c r="CU360" s="78"/>
      <c r="CV360" s="78"/>
      <c r="CW360" s="78"/>
      <c r="CX360" s="78"/>
      <c r="CY360" s="78"/>
      <c r="CZ360" s="78"/>
      <c r="DA360" s="78"/>
      <c r="DB360" s="78"/>
      <c r="DC360" s="78"/>
      <c r="DD360" s="78"/>
      <c r="DE360" s="78"/>
      <c r="DF360" s="78"/>
      <c r="DG360" s="78"/>
      <c r="DH360" s="78"/>
      <c r="DI360" s="78"/>
      <c r="DJ360" s="78"/>
      <c r="DK360" s="78"/>
      <c r="DL360" s="78"/>
      <c r="DM360" s="78"/>
      <c r="DN360" s="78"/>
      <c r="DO360" s="78"/>
      <c r="DP360" s="78"/>
      <c r="DQ360" s="78"/>
      <c r="DR360" s="78"/>
      <c r="DS360" s="78"/>
      <c r="DT360" s="78"/>
      <c r="DU360" s="78"/>
      <c r="DV360" s="78"/>
      <c r="DW360" s="78"/>
      <c r="DX360" s="78"/>
      <c r="DY360" s="78"/>
      <c r="DZ360" s="78"/>
      <c r="EA360" s="78"/>
      <c r="EB360" s="78"/>
      <c r="EC360" s="78"/>
      <c r="ED360" s="78"/>
      <c r="EE360" s="78"/>
      <c r="EF360" s="78"/>
      <c r="EG360" s="78"/>
      <c r="EH360" s="78"/>
      <c r="EI360" s="78"/>
      <c r="EJ360" s="78"/>
      <c r="EK360" s="78"/>
      <c r="EL360" s="78"/>
      <c r="EM360" s="78"/>
      <c r="EN360" s="78"/>
      <c r="EO360" s="78"/>
      <c r="EP360" s="78"/>
      <c r="EQ360" s="78"/>
      <c r="ER360" s="78"/>
      <c r="ES360" s="78"/>
      <c r="ET360" s="78"/>
      <c r="EU360" s="78"/>
      <c r="EV360" s="78"/>
      <c r="EW360" s="78"/>
      <c r="EX360" s="78"/>
      <c r="EY360" s="78"/>
      <c r="EZ360" s="78"/>
      <c r="FA360" s="78"/>
      <c r="FB360" s="78"/>
      <c r="FC360" s="78"/>
      <c r="FD360" s="78"/>
      <c r="FE360" s="78"/>
      <c r="FF360" s="78"/>
      <c r="FG360" s="78"/>
      <c r="FH360" s="78"/>
      <c r="FI360" s="78"/>
      <c r="FJ360" s="78"/>
      <c r="FK360" s="78"/>
      <c r="FL360" s="78"/>
      <c r="FM360" s="78"/>
      <c r="FN360" s="78"/>
      <c r="FO360" s="78"/>
      <c r="FP360" s="78"/>
      <c r="FQ360" s="78"/>
      <c r="FR360" s="78"/>
      <c r="FS360" s="78"/>
      <c r="FT360" s="78"/>
      <c r="FU360" s="78"/>
      <c r="FV360" s="78"/>
      <c r="FW360" s="78"/>
      <c r="FX360" s="78">
        <v>4.7850579023361206E-2</v>
      </c>
      <c r="FY360" s="78">
        <v>3</v>
      </c>
      <c r="FZ360" s="78">
        <v>0</v>
      </c>
    </row>
    <row r="361" spans="1:182" x14ac:dyDescent="0.2">
      <c r="A361" t="s">
        <v>186</v>
      </c>
      <c r="B361" t="s">
        <v>245</v>
      </c>
      <c r="C361" t="s">
        <v>194</v>
      </c>
      <c r="D361" t="s">
        <v>202</v>
      </c>
      <c r="E361" t="s">
        <v>210</v>
      </c>
      <c r="F361" t="s">
        <v>182</v>
      </c>
      <c r="G361" t="s">
        <v>1</v>
      </c>
      <c r="H361" s="78">
        <v>838</v>
      </c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  <c r="BX361" s="78"/>
      <c r="BY361" s="78"/>
      <c r="BZ361" s="78"/>
      <c r="CA361" s="78"/>
      <c r="CB361" s="78"/>
      <c r="CC361" s="78"/>
      <c r="CD361" s="78"/>
      <c r="CE361" s="78"/>
      <c r="CF361" s="78"/>
      <c r="CG361" s="78"/>
      <c r="CH361" s="78"/>
      <c r="CI361" s="78"/>
      <c r="CJ361" s="78"/>
      <c r="CK361" s="78"/>
      <c r="CL361" s="78"/>
      <c r="CM361" s="78"/>
      <c r="CN361" s="78"/>
      <c r="CO361" s="78"/>
      <c r="CP361" s="78"/>
      <c r="CQ361" s="78"/>
      <c r="CR361" s="78"/>
      <c r="CS361" s="78"/>
      <c r="CT361" s="78"/>
      <c r="CU361" s="78"/>
      <c r="CV361" s="78"/>
      <c r="CW361" s="78"/>
      <c r="CX361" s="78"/>
      <c r="CY361" s="78"/>
      <c r="CZ361" s="78"/>
      <c r="DA361" s="78"/>
      <c r="DB361" s="78"/>
      <c r="DC361" s="78"/>
      <c r="DD361" s="78"/>
      <c r="DE361" s="78"/>
      <c r="DF361" s="78"/>
      <c r="DG361" s="78"/>
      <c r="DH361" s="78"/>
      <c r="DI361" s="78"/>
      <c r="DJ361" s="78"/>
      <c r="DK361" s="78"/>
      <c r="DL361" s="78"/>
      <c r="DM361" s="78"/>
      <c r="DN361" s="78"/>
      <c r="DO361" s="78"/>
      <c r="DP361" s="78"/>
      <c r="DQ361" s="78"/>
      <c r="DR361" s="78"/>
      <c r="DS361" s="78"/>
      <c r="DT361" s="78"/>
      <c r="DU361" s="78"/>
      <c r="DV361" s="78"/>
      <c r="DW361" s="78"/>
      <c r="DX361" s="78"/>
      <c r="DY361" s="78"/>
      <c r="DZ361" s="78"/>
      <c r="EA361" s="78"/>
      <c r="EB361" s="78"/>
      <c r="EC361" s="78"/>
      <c r="ED361" s="78"/>
      <c r="EE361" s="78"/>
      <c r="EF361" s="78"/>
      <c r="EG361" s="78"/>
      <c r="EH361" s="78"/>
      <c r="EI361" s="78"/>
      <c r="EJ361" s="78"/>
      <c r="EK361" s="78"/>
      <c r="EL361" s="78"/>
      <c r="EM361" s="78"/>
      <c r="EN361" s="78"/>
      <c r="EO361" s="78"/>
      <c r="EP361" s="78"/>
      <c r="EQ361" s="78"/>
      <c r="ER361" s="78"/>
      <c r="ES361" s="78"/>
      <c r="ET361" s="78"/>
      <c r="EU361" s="78"/>
      <c r="EV361" s="78"/>
      <c r="EW361" s="78"/>
      <c r="EX361" s="78"/>
      <c r="EY361" s="78"/>
      <c r="EZ361" s="78"/>
      <c r="FA361" s="78"/>
      <c r="FB361" s="78"/>
      <c r="FC361" s="78"/>
      <c r="FD361" s="78"/>
      <c r="FE361" s="78"/>
      <c r="FF361" s="78"/>
      <c r="FG361" s="78"/>
      <c r="FH361" s="78"/>
      <c r="FI361" s="78"/>
      <c r="FJ361" s="78"/>
      <c r="FK361" s="78"/>
      <c r="FL361" s="78"/>
      <c r="FM361" s="78"/>
      <c r="FN361" s="78"/>
      <c r="FO361" s="78"/>
      <c r="FP361" s="78"/>
      <c r="FQ361" s="78"/>
      <c r="FR361" s="78"/>
      <c r="FS361" s="78"/>
      <c r="FT361" s="78"/>
      <c r="FU361" s="78"/>
      <c r="FV361" s="78"/>
      <c r="FW361" s="78"/>
      <c r="FX361" s="78">
        <v>5.6335214525461197E-2</v>
      </c>
      <c r="FY361" s="78">
        <v>62.571430206298828</v>
      </c>
      <c r="FZ361" s="78">
        <v>0</v>
      </c>
    </row>
    <row r="362" spans="1:182" x14ac:dyDescent="0.2">
      <c r="A362" t="s">
        <v>186</v>
      </c>
      <c r="B362" t="s">
        <v>245</v>
      </c>
      <c r="C362" t="s">
        <v>194</v>
      </c>
      <c r="D362" t="s">
        <v>202</v>
      </c>
      <c r="E362" t="s">
        <v>210</v>
      </c>
      <c r="F362" t="s">
        <v>183</v>
      </c>
      <c r="G362" t="s">
        <v>1</v>
      </c>
      <c r="H362" s="78">
        <v>606</v>
      </c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  <c r="BX362" s="78"/>
      <c r="BY362" s="78"/>
      <c r="BZ362" s="78"/>
      <c r="CA362" s="78"/>
      <c r="CB362" s="78"/>
      <c r="CC362" s="78"/>
      <c r="CD362" s="78"/>
      <c r="CE362" s="78"/>
      <c r="CF362" s="78"/>
      <c r="CG362" s="78"/>
      <c r="CH362" s="78"/>
      <c r="CI362" s="78"/>
      <c r="CJ362" s="78"/>
      <c r="CK362" s="78"/>
      <c r="CL362" s="78"/>
      <c r="CM362" s="78"/>
      <c r="CN362" s="78"/>
      <c r="CO362" s="78"/>
      <c r="CP362" s="78"/>
      <c r="CQ362" s="78"/>
      <c r="CR362" s="78"/>
      <c r="CS362" s="78"/>
      <c r="CT362" s="78"/>
      <c r="CU362" s="78"/>
      <c r="CV362" s="78"/>
      <c r="CW362" s="78"/>
      <c r="CX362" s="78"/>
      <c r="CY362" s="78"/>
      <c r="CZ362" s="78"/>
      <c r="DA362" s="78"/>
      <c r="DB362" s="78"/>
      <c r="DC362" s="78"/>
      <c r="DD362" s="78"/>
      <c r="DE362" s="78"/>
      <c r="DF362" s="78"/>
      <c r="DG362" s="78"/>
      <c r="DH362" s="78"/>
      <c r="DI362" s="78"/>
      <c r="DJ362" s="78"/>
      <c r="DK362" s="78"/>
      <c r="DL362" s="78"/>
      <c r="DM362" s="78"/>
      <c r="DN362" s="78"/>
      <c r="DO362" s="78"/>
      <c r="DP362" s="78"/>
      <c r="DQ362" s="78"/>
      <c r="DR362" s="78"/>
      <c r="DS362" s="78"/>
      <c r="DT362" s="78"/>
      <c r="DU362" s="78"/>
      <c r="DV362" s="78"/>
      <c r="DW362" s="78"/>
      <c r="DX362" s="78"/>
      <c r="DY362" s="78"/>
      <c r="DZ362" s="78"/>
      <c r="EA362" s="78"/>
      <c r="EB362" s="78"/>
      <c r="EC362" s="78"/>
      <c r="ED362" s="78"/>
      <c r="EE362" s="78"/>
      <c r="EF362" s="78"/>
      <c r="EG362" s="78"/>
      <c r="EH362" s="78"/>
      <c r="EI362" s="78"/>
      <c r="EJ362" s="78"/>
      <c r="EK362" s="78"/>
      <c r="EL362" s="78"/>
      <c r="EM362" s="78"/>
      <c r="EN362" s="78"/>
      <c r="EO362" s="78"/>
      <c r="EP362" s="78"/>
      <c r="EQ362" s="78"/>
      <c r="ER362" s="78"/>
      <c r="ES362" s="78"/>
      <c r="ET362" s="78"/>
      <c r="EU362" s="78"/>
      <c r="EV362" s="78"/>
      <c r="EW362" s="78"/>
      <c r="EX362" s="78"/>
      <c r="EY362" s="78"/>
      <c r="EZ362" s="78"/>
      <c r="FA362" s="78"/>
      <c r="FB362" s="78"/>
      <c r="FC362" s="78"/>
      <c r="FD362" s="78"/>
      <c r="FE362" s="78"/>
      <c r="FF362" s="78"/>
      <c r="FG362" s="78"/>
      <c r="FH362" s="78"/>
      <c r="FI362" s="78"/>
      <c r="FJ362" s="78"/>
      <c r="FK362" s="78"/>
      <c r="FL362" s="78"/>
      <c r="FM362" s="78"/>
      <c r="FN362" s="78"/>
      <c r="FO362" s="78"/>
      <c r="FP362" s="78"/>
      <c r="FQ362" s="78"/>
      <c r="FR362" s="78"/>
      <c r="FS362" s="78"/>
      <c r="FT362" s="78"/>
      <c r="FU362" s="78"/>
      <c r="FV362" s="78"/>
      <c r="FW362" s="78"/>
      <c r="FX362" s="78">
        <v>5.4670654237270355E-2</v>
      </c>
      <c r="FY362" s="78">
        <v>13.380952835083008</v>
      </c>
      <c r="FZ362" s="78">
        <v>0</v>
      </c>
    </row>
    <row r="363" spans="1:182" x14ac:dyDescent="0.2">
      <c r="A363" t="s">
        <v>186</v>
      </c>
      <c r="B363" t="s">
        <v>245</v>
      </c>
      <c r="C363" t="s">
        <v>194</v>
      </c>
      <c r="D363" t="s">
        <v>202</v>
      </c>
      <c r="E363" t="s">
        <v>210</v>
      </c>
      <c r="F363" t="s">
        <v>184</v>
      </c>
      <c r="G363" t="s">
        <v>1</v>
      </c>
      <c r="H363" s="78">
        <v>269</v>
      </c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78"/>
      <c r="CB363" s="78"/>
      <c r="CC363" s="78"/>
      <c r="CD363" s="78"/>
      <c r="CE363" s="78"/>
      <c r="CF363" s="78"/>
      <c r="CG363" s="78"/>
      <c r="CH363" s="78"/>
      <c r="CI363" s="78"/>
      <c r="CJ363" s="78"/>
      <c r="CK363" s="78"/>
      <c r="CL363" s="78"/>
      <c r="CM363" s="78"/>
      <c r="CN363" s="78"/>
      <c r="CO363" s="78"/>
      <c r="CP363" s="78"/>
      <c r="CQ363" s="78"/>
      <c r="CR363" s="78"/>
      <c r="CS363" s="78"/>
      <c r="CT363" s="78"/>
      <c r="CU363" s="78"/>
      <c r="CV363" s="78"/>
      <c r="CW363" s="78"/>
      <c r="CX363" s="78"/>
      <c r="CY363" s="78"/>
      <c r="CZ363" s="78"/>
      <c r="DA363" s="78"/>
      <c r="DB363" s="78"/>
      <c r="DC363" s="78"/>
      <c r="DD363" s="78"/>
      <c r="DE363" s="78"/>
      <c r="DF363" s="78"/>
      <c r="DG363" s="78"/>
      <c r="DH363" s="78"/>
      <c r="DI363" s="78"/>
      <c r="DJ363" s="78"/>
      <c r="DK363" s="78"/>
      <c r="DL363" s="78"/>
      <c r="DM363" s="78"/>
      <c r="DN363" s="78"/>
      <c r="DO363" s="78"/>
      <c r="DP363" s="78"/>
      <c r="DQ363" s="78"/>
      <c r="DR363" s="78"/>
      <c r="DS363" s="78"/>
      <c r="DT363" s="78"/>
      <c r="DU363" s="78"/>
      <c r="DV363" s="78"/>
      <c r="DW363" s="78"/>
      <c r="DX363" s="78"/>
      <c r="DY363" s="78"/>
      <c r="DZ363" s="78"/>
      <c r="EA363" s="78"/>
      <c r="EB363" s="78"/>
      <c r="EC363" s="78"/>
      <c r="ED363" s="78"/>
      <c r="EE363" s="78"/>
      <c r="EF363" s="78"/>
      <c r="EG363" s="78"/>
      <c r="EH363" s="78"/>
      <c r="EI363" s="78"/>
      <c r="EJ363" s="78"/>
      <c r="EK363" s="78"/>
      <c r="EL363" s="78"/>
      <c r="EM363" s="78"/>
      <c r="EN363" s="78"/>
      <c r="EO363" s="78"/>
      <c r="EP363" s="78"/>
      <c r="EQ363" s="78"/>
      <c r="ER363" s="78"/>
      <c r="ES363" s="78"/>
      <c r="ET363" s="78"/>
      <c r="EU363" s="78"/>
      <c r="EV363" s="78"/>
      <c r="EW363" s="78"/>
      <c r="EX363" s="78"/>
      <c r="EY363" s="78"/>
      <c r="EZ363" s="78"/>
      <c r="FA363" s="78"/>
      <c r="FB363" s="78"/>
      <c r="FC363" s="78"/>
      <c r="FD363" s="78"/>
      <c r="FE363" s="78"/>
      <c r="FF363" s="78"/>
      <c r="FG363" s="78"/>
      <c r="FH363" s="78"/>
      <c r="FI363" s="78"/>
      <c r="FJ363" s="78"/>
      <c r="FK363" s="78"/>
      <c r="FL363" s="78"/>
      <c r="FM363" s="78"/>
      <c r="FN363" s="78"/>
      <c r="FO363" s="78"/>
      <c r="FP363" s="78"/>
      <c r="FQ363" s="78"/>
      <c r="FR363" s="78"/>
      <c r="FS363" s="78"/>
      <c r="FT363" s="78"/>
      <c r="FU363" s="78"/>
      <c r="FV363" s="78"/>
      <c r="FW363" s="78"/>
      <c r="FX363" s="78">
        <v>5.5338464677333832E-2</v>
      </c>
      <c r="FY363" s="78">
        <v>13</v>
      </c>
      <c r="FZ363" s="78">
        <v>0</v>
      </c>
    </row>
    <row r="364" spans="1:182" x14ac:dyDescent="0.2">
      <c r="A364" t="s">
        <v>186</v>
      </c>
      <c r="B364" t="s">
        <v>245</v>
      </c>
      <c r="C364" t="s">
        <v>194</v>
      </c>
      <c r="D364" t="s">
        <v>202</v>
      </c>
      <c r="E364" t="s">
        <v>210</v>
      </c>
      <c r="F364" t="s">
        <v>185</v>
      </c>
      <c r="G364" t="s">
        <v>1</v>
      </c>
      <c r="H364" s="78">
        <v>73</v>
      </c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78"/>
      <c r="CB364" s="78"/>
      <c r="CC364" s="78"/>
      <c r="CD364" s="78"/>
      <c r="CE364" s="78"/>
      <c r="CF364" s="78"/>
      <c r="CG364" s="78"/>
      <c r="CH364" s="78"/>
      <c r="CI364" s="78"/>
      <c r="CJ364" s="78"/>
      <c r="CK364" s="78"/>
      <c r="CL364" s="78"/>
      <c r="CM364" s="78"/>
      <c r="CN364" s="78"/>
      <c r="CO364" s="78"/>
      <c r="CP364" s="78"/>
      <c r="CQ364" s="78"/>
      <c r="CR364" s="78"/>
      <c r="CS364" s="78"/>
      <c r="CT364" s="78"/>
      <c r="CU364" s="78"/>
      <c r="CV364" s="78"/>
      <c r="CW364" s="78"/>
      <c r="CX364" s="78"/>
      <c r="CY364" s="78"/>
      <c r="CZ364" s="78"/>
      <c r="DA364" s="78"/>
      <c r="DB364" s="78"/>
      <c r="DC364" s="78"/>
      <c r="DD364" s="78"/>
      <c r="DE364" s="78"/>
      <c r="DF364" s="78"/>
      <c r="DG364" s="78"/>
      <c r="DH364" s="78"/>
      <c r="DI364" s="78"/>
      <c r="DJ364" s="78"/>
      <c r="DK364" s="78"/>
      <c r="DL364" s="78"/>
      <c r="DM364" s="78"/>
      <c r="DN364" s="78"/>
      <c r="DO364" s="78"/>
      <c r="DP364" s="78"/>
      <c r="DQ364" s="78"/>
      <c r="DR364" s="78"/>
      <c r="DS364" s="78"/>
      <c r="DT364" s="78"/>
      <c r="DU364" s="78"/>
      <c r="DV364" s="78"/>
      <c r="DW364" s="78"/>
      <c r="DX364" s="78"/>
      <c r="DY364" s="78"/>
      <c r="DZ364" s="78"/>
      <c r="EA364" s="78"/>
      <c r="EB364" s="78"/>
      <c r="EC364" s="78"/>
      <c r="ED364" s="78"/>
      <c r="EE364" s="78"/>
      <c r="EF364" s="78"/>
      <c r="EG364" s="78"/>
      <c r="EH364" s="78"/>
      <c r="EI364" s="78"/>
      <c r="EJ364" s="78"/>
      <c r="EK364" s="78"/>
      <c r="EL364" s="78"/>
      <c r="EM364" s="78"/>
      <c r="EN364" s="78"/>
      <c r="EO364" s="78"/>
      <c r="EP364" s="78"/>
      <c r="EQ364" s="78"/>
      <c r="ER364" s="78"/>
      <c r="ES364" s="78"/>
      <c r="ET364" s="78"/>
      <c r="EU364" s="78"/>
      <c r="EV364" s="78"/>
      <c r="EW364" s="78"/>
      <c r="EX364" s="78"/>
      <c r="EY364" s="78"/>
      <c r="EZ364" s="78"/>
      <c r="FA364" s="78"/>
      <c r="FB364" s="78"/>
      <c r="FC364" s="78"/>
      <c r="FD364" s="78"/>
      <c r="FE364" s="78"/>
      <c r="FF364" s="78"/>
      <c r="FG364" s="78"/>
      <c r="FH364" s="78"/>
      <c r="FI364" s="78"/>
      <c r="FJ364" s="78"/>
      <c r="FK364" s="78"/>
      <c r="FL364" s="78"/>
      <c r="FM364" s="78"/>
      <c r="FN364" s="78"/>
      <c r="FO364" s="78"/>
      <c r="FP364" s="78"/>
      <c r="FQ364" s="78"/>
      <c r="FR364" s="78"/>
      <c r="FS364" s="78"/>
      <c r="FT364" s="78"/>
      <c r="FU364" s="78"/>
      <c r="FV364" s="78"/>
      <c r="FW364" s="78"/>
      <c r="FX364" s="78">
        <v>5.1025878638029099E-2</v>
      </c>
      <c r="FY364" s="78">
        <v>10</v>
      </c>
      <c r="FZ364" s="78">
        <v>0</v>
      </c>
    </row>
    <row r="365" spans="1:182" x14ac:dyDescent="0.2">
      <c r="A365" t="s">
        <v>186</v>
      </c>
      <c r="B365" t="s">
        <v>245</v>
      </c>
      <c r="C365" t="s">
        <v>194</v>
      </c>
      <c r="D365" t="s">
        <v>202</v>
      </c>
      <c r="E365" t="s">
        <v>240</v>
      </c>
      <c r="F365" t="s">
        <v>1</v>
      </c>
      <c r="G365" t="s">
        <v>198</v>
      </c>
      <c r="H365" s="78">
        <v>1096</v>
      </c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78"/>
      <c r="CB365" s="78"/>
      <c r="CC365" s="78"/>
      <c r="CD365" s="78"/>
      <c r="CE365" s="78"/>
      <c r="CF365" s="78"/>
      <c r="CG365" s="78"/>
      <c r="CH365" s="78"/>
      <c r="CI365" s="78"/>
      <c r="CJ365" s="78"/>
      <c r="CK365" s="78"/>
      <c r="CL365" s="78"/>
      <c r="CM365" s="78"/>
      <c r="CN365" s="78"/>
      <c r="CO365" s="78"/>
      <c r="CP365" s="78"/>
      <c r="CQ365" s="78"/>
      <c r="CR365" s="78"/>
      <c r="CS365" s="78"/>
      <c r="CT365" s="78"/>
      <c r="CU365" s="78"/>
      <c r="CV365" s="78"/>
      <c r="CW365" s="78"/>
      <c r="CX365" s="78"/>
      <c r="CY365" s="78"/>
      <c r="CZ365" s="78"/>
      <c r="DA365" s="78"/>
      <c r="DB365" s="78"/>
      <c r="DC365" s="78"/>
      <c r="DD365" s="78"/>
      <c r="DE365" s="78"/>
      <c r="DF365" s="78"/>
      <c r="DG365" s="78"/>
      <c r="DH365" s="78"/>
      <c r="DI365" s="78"/>
      <c r="DJ365" s="78"/>
      <c r="DK365" s="78"/>
      <c r="DL365" s="78"/>
      <c r="DM365" s="78"/>
      <c r="DN365" s="78"/>
      <c r="DO365" s="78"/>
      <c r="DP365" s="78"/>
      <c r="DQ365" s="78"/>
      <c r="DR365" s="78"/>
      <c r="DS365" s="78"/>
      <c r="DT365" s="78"/>
      <c r="DU365" s="78"/>
      <c r="DV365" s="78"/>
      <c r="DW365" s="78"/>
      <c r="DX365" s="78"/>
      <c r="DY365" s="78"/>
      <c r="DZ365" s="78"/>
      <c r="EA365" s="78"/>
      <c r="EB365" s="78"/>
      <c r="EC365" s="78"/>
      <c r="ED365" s="78"/>
      <c r="EE365" s="78"/>
      <c r="EF365" s="78"/>
      <c r="EG365" s="78"/>
      <c r="EH365" s="78"/>
      <c r="EI365" s="78"/>
      <c r="EJ365" s="78"/>
      <c r="EK365" s="78"/>
      <c r="EL365" s="78"/>
      <c r="EM365" s="78"/>
      <c r="EN365" s="78"/>
      <c r="EO365" s="78"/>
      <c r="EP365" s="78"/>
      <c r="EQ365" s="78"/>
      <c r="ER365" s="78"/>
      <c r="ES365" s="78"/>
      <c r="ET365" s="78"/>
      <c r="EU365" s="78"/>
      <c r="EV365" s="78"/>
      <c r="EW365" s="78"/>
      <c r="EX365" s="78"/>
      <c r="EY365" s="78"/>
      <c r="EZ365" s="78"/>
      <c r="FA365" s="78"/>
      <c r="FB365" s="78"/>
      <c r="FC365" s="78"/>
      <c r="FD365" s="78"/>
      <c r="FE365" s="78"/>
      <c r="FF365" s="78"/>
      <c r="FG365" s="78"/>
      <c r="FH365" s="78"/>
      <c r="FI365" s="78"/>
      <c r="FJ365" s="78"/>
      <c r="FK365" s="78"/>
      <c r="FL365" s="78"/>
      <c r="FM365" s="78"/>
      <c r="FN365" s="78"/>
      <c r="FO365" s="78"/>
      <c r="FP365" s="78"/>
      <c r="FQ365" s="78"/>
      <c r="FR365" s="78"/>
      <c r="FS365" s="78"/>
      <c r="FT365" s="78"/>
      <c r="FU365" s="78"/>
      <c r="FV365" s="78"/>
      <c r="FW365" s="78"/>
      <c r="FX365" s="78">
        <v>2.078637108206749E-2</v>
      </c>
      <c r="FY365" s="78">
        <v>31.604927062988281</v>
      </c>
      <c r="FZ365" s="78">
        <v>0</v>
      </c>
    </row>
    <row r="366" spans="1:182" x14ac:dyDescent="0.2">
      <c r="A366" t="s">
        <v>186</v>
      </c>
      <c r="B366" t="s">
        <v>245</v>
      </c>
      <c r="C366" t="s">
        <v>194</v>
      </c>
      <c r="D366" t="s">
        <v>202</v>
      </c>
      <c r="E366" t="s">
        <v>240</v>
      </c>
      <c r="F366" t="s">
        <v>1</v>
      </c>
      <c r="G366" t="s">
        <v>200</v>
      </c>
      <c r="H366" s="78">
        <v>18</v>
      </c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78"/>
      <c r="CB366" s="78"/>
      <c r="CC366" s="78"/>
      <c r="CD366" s="78"/>
      <c r="CE366" s="78"/>
      <c r="CF366" s="78"/>
      <c r="CG366" s="78"/>
      <c r="CH366" s="78"/>
      <c r="CI366" s="78"/>
      <c r="CJ366" s="78"/>
      <c r="CK366" s="78"/>
      <c r="CL366" s="78"/>
      <c r="CM366" s="78"/>
      <c r="CN366" s="78"/>
      <c r="CO366" s="78"/>
      <c r="CP366" s="78"/>
      <c r="CQ366" s="78"/>
      <c r="CR366" s="78"/>
      <c r="CS366" s="78"/>
      <c r="CT366" s="78"/>
      <c r="CU366" s="78"/>
      <c r="CV366" s="78"/>
      <c r="CW366" s="78"/>
      <c r="CX366" s="78"/>
      <c r="CY366" s="78"/>
      <c r="CZ366" s="78"/>
      <c r="DA366" s="78"/>
      <c r="DB366" s="78"/>
      <c r="DC366" s="78"/>
      <c r="DD366" s="78"/>
      <c r="DE366" s="78"/>
      <c r="DF366" s="78"/>
      <c r="DG366" s="78"/>
      <c r="DH366" s="78"/>
      <c r="DI366" s="78"/>
      <c r="DJ366" s="78"/>
      <c r="DK366" s="78"/>
      <c r="DL366" s="78"/>
      <c r="DM366" s="78"/>
      <c r="DN366" s="78"/>
      <c r="DO366" s="78"/>
      <c r="DP366" s="78"/>
      <c r="DQ366" s="78"/>
      <c r="DR366" s="78"/>
      <c r="DS366" s="78"/>
      <c r="DT366" s="78"/>
      <c r="DU366" s="78"/>
      <c r="DV366" s="78"/>
      <c r="DW366" s="78"/>
      <c r="DX366" s="78"/>
      <c r="DY366" s="78"/>
      <c r="DZ366" s="78"/>
      <c r="EA366" s="78"/>
      <c r="EB366" s="78"/>
      <c r="EC366" s="78"/>
      <c r="ED366" s="78"/>
      <c r="EE366" s="78"/>
      <c r="EF366" s="78"/>
      <c r="EG366" s="78"/>
      <c r="EH366" s="78"/>
      <c r="EI366" s="78"/>
      <c r="EJ366" s="78"/>
      <c r="EK366" s="78"/>
      <c r="EL366" s="78"/>
      <c r="EM366" s="78"/>
      <c r="EN366" s="78"/>
      <c r="EO366" s="78"/>
      <c r="EP366" s="78"/>
      <c r="EQ366" s="78"/>
      <c r="ER366" s="78"/>
      <c r="ES366" s="78"/>
      <c r="ET366" s="78"/>
      <c r="EU366" s="78"/>
      <c r="EV366" s="78"/>
      <c r="EW366" s="78"/>
      <c r="EX366" s="78"/>
      <c r="EY366" s="78"/>
      <c r="EZ366" s="78"/>
      <c r="FA366" s="78"/>
      <c r="FB366" s="78"/>
      <c r="FC366" s="78"/>
      <c r="FD366" s="78"/>
      <c r="FE366" s="78"/>
      <c r="FF366" s="78"/>
      <c r="FG366" s="78"/>
      <c r="FH366" s="78"/>
      <c r="FI366" s="78"/>
      <c r="FJ366" s="78"/>
      <c r="FK366" s="78"/>
      <c r="FL366" s="78"/>
      <c r="FM366" s="78"/>
      <c r="FN366" s="78"/>
      <c r="FO366" s="78"/>
      <c r="FP366" s="78"/>
      <c r="FQ366" s="78"/>
      <c r="FR366" s="78"/>
      <c r="FS366" s="78"/>
      <c r="FT366" s="78"/>
      <c r="FU366" s="78"/>
      <c r="FV366" s="78"/>
      <c r="FW366" s="78"/>
      <c r="FX366" s="78">
        <v>1.754407025873661E-2</v>
      </c>
      <c r="FY366" s="78">
        <v>2</v>
      </c>
      <c r="FZ366" s="78">
        <v>0</v>
      </c>
    </row>
    <row r="367" spans="1:182" x14ac:dyDescent="0.2">
      <c r="A367" t="s">
        <v>186</v>
      </c>
      <c r="B367" t="s">
        <v>245</v>
      </c>
      <c r="C367" t="s">
        <v>194</v>
      </c>
      <c r="D367" t="s">
        <v>202</v>
      </c>
      <c r="E367" t="s">
        <v>240</v>
      </c>
      <c r="F367" t="s">
        <v>1</v>
      </c>
      <c r="G367" t="s">
        <v>1</v>
      </c>
      <c r="H367" s="78">
        <v>1114</v>
      </c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78"/>
      <c r="CB367" s="78"/>
      <c r="CC367" s="78"/>
      <c r="CD367" s="78"/>
      <c r="CE367" s="78"/>
      <c r="CF367" s="78"/>
      <c r="CG367" s="78"/>
      <c r="CH367" s="78"/>
      <c r="CI367" s="78"/>
      <c r="CJ367" s="78"/>
      <c r="CK367" s="78"/>
      <c r="CL367" s="78"/>
      <c r="CM367" s="78"/>
      <c r="CN367" s="78"/>
      <c r="CO367" s="78"/>
      <c r="CP367" s="78"/>
      <c r="CQ367" s="78"/>
      <c r="CR367" s="78"/>
      <c r="CS367" s="78"/>
      <c r="CT367" s="78"/>
      <c r="CU367" s="78"/>
      <c r="CV367" s="78"/>
      <c r="CW367" s="78"/>
      <c r="CX367" s="78"/>
      <c r="CY367" s="78"/>
      <c r="CZ367" s="78"/>
      <c r="DA367" s="78"/>
      <c r="DB367" s="78"/>
      <c r="DC367" s="78"/>
      <c r="DD367" s="78"/>
      <c r="DE367" s="78"/>
      <c r="DF367" s="78"/>
      <c r="DG367" s="78"/>
      <c r="DH367" s="78"/>
      <c r="DI367" s="78"/>
      <c r="DJ367" s="78"/>
      <c r="DK367" s="78"/>
      <c r="DL367" s="78"/>
      <c r="DM367" s="78"/>
      <c r="DN367" s="78"/>
      <c r="DO367" s="78"/>
      <c r="DP367" s="78"/>
      <c r="DQ367" s="78"/>
      <c r="DR367" s="78"/>
      <c r="DS367" s="78"/>
      <c r="DT367" s="78"/>
      <c r="DU367" s="78"/>
      <c r="DV367" s="78"/>
      <c r="DW367" s="78"/>
      <c r="DX367" s="78"/>
      <c r="DY367" s="78"/>
      <c r="DZ367" s="78"/>
      <c r="EA367" s="78"/>
      <c r="EB367" s="78"/>
      <c r="EC367" s="78"/>
      <c r="ED367" s="78"/>
      <c r="EE367" s="78"/>
      <c r="EF367" s="78"/>
      <c r="EG367" s="78"/>
      <c r="EH367" s="78"/>
      <c r="EI367" s="78"/>
      <c r="EJ367" s="78"/>
      <c r="EK367" s="78"/>
      <c r="EL367" s="78"/>
      <c r="EM367" s="78"/>
      <c r="EN367" s="78"/>
      <c r="EO367" s="78"/>
      <c r="EP367" s="78"/>
      <c r="EQ367" s="78"/>
      <c r="ER367" s="78"/>
      <c r="ES367" s="78"/>
      <c r="ET367" s="78"/>
      <c r="EU367" s="78"/>
      <c r="EV367" s="78"/>
      <c r="EW367" s="78"/>
      <c r="EX367" s="78"/>
      <c r="EY367" s="78"/>
      <c r="EZ367" s="78"/>
      <c r="FA367" s="78"/>
      <c r="FB367" s="78"/>
      <c r="FC367" s="78"/>
      <c r="FD367" s="78"/>
      <c r="FE367" s="78"/>
      <c r="FF367" s="78"/>
      <c r="FG367" s="78"/>
      <c r="FH367" s="78"/>
      <c r="FI367" s="78"/>
      <c r="FJ367" s="78"/>
      <c r="FK367" s="78"/>
      <c r="FL367" s="78"/>
      <c r="FM367" s="78"/>
      <c r="FN367" s="78"/>
      <c r="FO367" s="78"/>
      <c r="FP367" s="78"/>
      <c r="FQ367" s="78"/>
      <c r="FR367" s="78"/>
      <c r="FS367" s="78"/>
      <c r="FT367" s="78"/>
      <c r="FU367" s="78"/>
      <c r="FV367" s="78"/>
      <c r="FW367" s="78"/>
      <c r="FX367" s="78">
        <v>2.045246958732605E-2</v>
      </c>
      <c r="FY367" s="78">
        <v>33.604927062988281</v>
      </c>
      <c r="FZ367" s="78">
        <v>0</v>
      </c>
    </row>
    <row r="368" spans="1:182" x14ac:dyDescent="0.2">
      <c r="A368" t="s">
        <v>186</v>
      </c>
      <c r="B368" t="s">
        <v>245</v>
      </c>
      <c r="C368" t="s">
        <v>194</v>
      </c>
      <c r="D368" t="s">
        <v>202</v>
      </c>
      <c r="E368" t="s">
        <v>240</v>
      </c>
      <c r="F368" t="s">
        <v>178</v>
      </c>
      <c r="G368" t="s">
        <v>1</v>
      </c>
      <c r="H368" s="78">
        <v>782</v>
      </c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78"/>
      <c r="CB368" s="78"/>
      <c r="CC368" s="78"/>
      <c r="CD368" s="78"/>
      <c r="CE368" s="78"/>
      <c r="CF368" s="78"/>
      <c r="CG368" s="78"/>
      <c r="CH368" s="78"/>
      <c r="CI368" s="78"/>
      <c r="CJ368" s="78"/>
      <c r="CK368" s="78"/>
      <c r="CL368" s="78"/>
      <c r="CM368" s="78"/>
      <c r="CN368" s="78"/>
      <c r="CO368" s="78"/>
      <c r="CP368" s="78"/>
      <c r="CQ368" s="78"/>
      <c r="CR368" s="78"/>
      <c r="CS368" s="78"/>
      <c r="CT368" s="78"/>
      <c r="CU368" s="78"/>
      <c r="CV368" s="78"/>
      <c r="CW368" s="78"/>
      <c r="CX368" s="78"/>
      <c r="CY368" s="78"/>
      <c r="CZ368" s="78"/>
      <c r="DA368" s="78"/>
      <c r="DB368" s="78"/>
      <c r="DC368" s="78"/>
      <c r="DD368" s="78"/>
      <c r="DE368" s="78"/>
      <c r="DF368" s="78"/>
      <c r="DG368" s="78"/>
      <c r="DH368" s="78"/>
      <c r="DI368" s="78"/>
      <c r="DJ368" s="78"/>
      <c r="DK368" s="78"/>
      <c r="DL368" s="78"/>
      <c r="DM368" s="78"/>
      <c r="DN368" s="78"/>
      <c r="DO368" s="78"/>
      <c r="DP368" s="78"/>
      <c r="DQ368" s="78"/>
      <c r="DR368" s="78"/>
      <c r="DS368" s="78"/>
      <c r="DT368" s="78"/>
      <c r="DU368" s="78"/>
      <c r="DV368" s="78"/>
      <c r="DW368" s="78"/>
      <c r="DX368" s="78"/>
      <c r="DY368" s="78"/>
      <c r="DZ368" s="78"/>
      <c r="EA368" s="78"/>
      <c r="EB368" s="78"/>
      <c r="EC368" s="78"/>
      <c r="ED368" s="78"/>
      <c r="EE368" s="78"/>
      <c r="EF368" s="78"/>
      <c r="EG368" s="78"/>
      <c r="EH368" s="78"/>
      <c r="EI368" s="78"/>
      <c r="EJ368" s="78"/>
      <c r="EK368" s="78"/>
      <c r="EL368" s="78"/>
      <c r="EM368" s="78"/>
      <c r="EN368" s="78"/>
      <c r="EO368" s="78"/>
      <c r="EP368" s="78"/>
      <c r="EQ368" s="78"/>
      <c r="ER368" s="78"/>
      <c r="ES368" s="78"/>
      <c r="ET368" s="78"/>
      <c r="EU368" s="78"/>
      <c r="EV368" s="78"/>
      <c r="EW368" s="78"/>
      <c r="EX368" s="78"/>
      <c r="EY368" s="78"/>
      <c r="EZ368" s="78"/>
      <c r="FA368" s="78"/>
      <c r="FB368" s="78"/>
      <c r="FC368" s="78"/>
      <c r="FD368" s="78"/>
      <c r="FE368" s="78"/>
      <c r="FF368" s="78"/>
      <c r="FG368" s="78"/>
      <c r="FH368" s="78"/>
      <c r="FI368" s="78"/>
      <c r="FJ368" s="78"/>
      <c r="FK368" s="78"/>
      <c r="FL368" s="78"/>
      <c r="FM368" s="78"/>
      <c r="FN368" s="78"/>
      <c r="FO368" s="78"/>
      <c r="FP368" s="78"/>
      <c r="FQ368" s="78"/>
      <c r="FR368" s="78"/>
      <c r="FS368" s="78"/>
      <c r="FT368" s="78"/>
      <c r="FU368" s="78"/>
      <c r="FV368" s="78"/>
      <c r="FW368" s="78"/>
      <c r="FX368" s="78">
        <v>2.8227334842085838E-2</v>
      </c>
      <c r="FY368" s="78">
        <v>25.65217399597168</v>
      </c>
      <c r="FZ368" s="78">
        <v>0</v>
      </c>
    </row>
    <row r="369" spans="1:182" x14ac:dyDescent="0.2">
      <c r="A369" t="s">
        <v>186</v>
      </c>
      <c r="B369" t="s">
        <v>245</v>
      </c>
      <c r="C369" t="s">
        <v>194</v>
      </c>
      <c r="D369" t="s">
        <v>202</v>
      </c>
      <c r="E369" t="s">
        <v>240</v>
      </c>
      <c r="F369" t="s">
        <v>179</v>
      </c>
      <c r="G369" t="s">
        <v>1</v>
      </c>
      <c r="H369" s="78">
        <v>22</v>
      </c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78"/>
      <c r="CB369" s="78"/>
      <c r="CC369" s="78"/>
      <c r="CD369" s="78"/>
      <c r="CE369" s="78"/>
      <c r="CF369" s="78"/>
      <c r="CG369" s="78"/>
      <c r="CH369" s="78"/>
      <c r="CI369" s="78"/>
      <c r="CJ369" s="78"/>
      <c r="CK369" s="78"/>
      <c r="CL369" s="78"/>
      <c r="CM369" s="78"/>
      <c r="CN369" s="78"/>
      <c r="CO369" s="78"/>
      <c r="CP369" s="78"/>
      <c r="CQ369" s="78"/>
      <c r="CR369" s="78"/>
      <c r="CS369" s="78"/>
      <c r="CT369" s="78"/>
      <c r="CU369" s="78"/>
      <c r="CV369" s="78"/>
      <c r="CW369" s="78"/>
      <c r="CX369" s="78"/>
      <c r="CY369" s="78"/>
      <c r="CZ369" s="78"/>
      <c r="DA369" s="78"/>
      <c r="DB369" s="78"/>
      <c r="DC369" s="78"/>
      <c r="DD369" s="78"/>
      <c r="DE369" s="78"/>
      <c r="DF369" s="78"/>
      <c r="DG369" s="78"/>
      <c r="DH369" s="78"/>
      <c r="DI369" s="78"/>
      <c r="DJ369" s="78"/>
      <c r="DK369" s="78"/>
      <c r="DL369" s="78"/>
      <c r="DM369" s="78"/>
      <c r="DN369" s="78"/>
      <c r="DO369" s="78"/>
      <c r="DP369" s="78"/>
      <c r="DQ369" s="78"/>
      <c r="DR369" s="78"/>
      <c r="DS369" s="78"/>
      <c r="DT369" s="78"/>
      <c r="DU369" s="78"/>
      <c r="DV369" s="78"/>
      <c r="DW369" s="78"/>
      <c r="DX369" s="78"/>
      <c r="DY369" s="78"/>
      <c r="DZ369" s="78"/>
      <c r="EA369" s="78"/>
      <c r="EB369" s="78"/>
      <c r="EC369" s="78"/>
      <c r="ED369" s="78"/>
      <c r="EE369" s="78"/>
      <c r="EF369" s="78"/>
      <c r="EG369" s="78"/>
      <c r="EH369" s="78"/>
      <c r="EI369" s="78"/>
      <c r="EJ369" s="78"/>
      <c r="EK369" s="78"/>
      <c r="EL369" s="78"/>
      <c r="EM369" s="78"/>
      <c r="EN369" s="78"/>
      <c r="EO369" s="78"/>
      <c r="EP369" s="78"/>
      <c r="EQ369" s="78"/>
      <c r="ER369" s="78"/>
      <c r="ES369" s="78"/>
      <c r="ET369" s="78"/>
      <c r="EU369" s="78"/>
      <c r="EV369" s="78"/>
      <c r="EW369" s="78"/>
      <c r="EX369" s="78"/>
      <c r="EY369" s="78"/>
      <c r="EZ369" s="78"/>
      <c r="FA369" s="78"/>
      <c r="FB369" s="78"/>
      <c r="FC369" s="78"/>
      <c r="FD369" s="78"/>
      <c r="FE369" s="78"/>
      <c r="FF369" s="78"/>
      <c r="FG369" s="78"/>
      <c r="FH369" s="78"/>
      <c r="FI369" s="78"/>
      <c r="FJ369" s="78"/>
      <c r="FK369" s="78"/>
      <c r="FL369" s="78"/>
      <c r="FM369" s="78"/>
      <c r="FN369" s="78"/>
      <c r="FO369" s="78"/>
      <c r="FP369" s="78"/>
      <c r="FQ369" s="78"/>
      <c r="FR369" s="78"/>
      <c r="FS369" s="78"/>
      <c r="FT369" s="78"/>
      <c r="FU369" s="78"/>
      <c r="FV369" s="78"/>
      <c r="FW369" s="78"/>
      <c r="FX369" s="78">
        <v>2.4997759610414505E-2</v>
      </c>
      <c r="FY369" s="78">
        <v>1.529411792755127</v>
      </c>
      <c r="FZ369" s="78">
        <v>0</v>
      </c>
    </row>
    <row r="370" spans="1:182" x14ac:dyDescent="0.2">
      <c r="A370" t="s">
        <v>186</v>
      </c>
      <c r="B370" t="s">
        <v>245</v>
      </c>
      <c r="C370" t="s">
        <v>194</v>
      </c>
      <c r="D370" t="s">
        <v>202</v>
      </c>
      <c r="E370" t="s">
        <v>240</v>
      </c>
      <c r="F370" t="s">
        <v>180</v>
      </c>
      <c r="G370" t="s">
        <v>1</v>
      </c>
      <c r="H370" s="78">
        <v>7</v>
      </c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78"/>
      <c r="CB370" s="78"/>
      <c r="CC370" s="78"/>
      <c r="CD370" s="78"/>
      <c r="CE370" s="78"/>
      <c r="CF370" s="78"/>
      <c r="CG370" s="78"/>
      <c r="CH370" s="78"/>
      <c r="CI370" s="78"/>
      <c r="CJ370" s="78"/>
      <c r="CK370" s="78"/>
      <c r="CL370" s="78"/>
      <c r="CM370" s="78"/>
      <c r="CN370" s="78"/>
      <c r="CO370" s="78"/>
      <c r="CP370" s="78"/>
      <c r="CQ370" s="78"/>
      <c r="CR370" s="78"/>
      <c r="CS370" s="78"/>
      <c r="CT370" s="78"/>
      <c r="CU370" s="78"/>
      <c r="CV370" s="78"/>
      <c r="CW370" s="78"/>
      <c r="CX370" s="78"/>
      <c r="CY370" s="78"/>
      <c r="CZ370" s="78"/>
      <c r="DA370" s="78"/>
      <c r="DB370" s="78"/>
      <c r="DC370" s="78"/>
      <c r="DD370" s="78"/>
      <c r="DE370" s="78"/>
      <c r="DF370" s="78"/>
      <c r="DG370" s="78"/>
      <c r="DH370" s="78"/>
      <c r="DI370" s="78"/>
      <c r="DJ370" s="78"/>
      <c r="DK370" s="78"/>
      <c r="DL370" s="78"/>
      <c r="DM370" s="78"/>
      <c r="DN370" s="78"/>
      <c r="DO370" s="78"/>
      <c r="DP370" s="78"/>
      <c r="DQ370" s="78"/>
      <c r="DR370" s="78"/>
      <c r="DS370" s="78"/>
      <c r="DT370" s="78"/>
      <c r="DU370" s="78"/>
      <c r="DV370" s="78"/>
      <c r="DW370" s="78"/>
      <c r="DX370" s="78"/>
      <c r="DY370" s="78"/>
      <c r="DZ370" s="78"/>
      <c r="EA370" s="78"/>
      <c r="EB370" s="78"/>
      <c r="EC370" s="78"/>
      <c r="ED370" s="78"/>
      <c r="EE370" s="78"/>
      <c r="EF370" s="78"/>
      <c r="EG370" s="78"/>
      <c r="EH370" s="78"/>
      <c r="EI370" s="78"/>
      <c r="EJ370" s="78"/>
      <c r="EK370" s="78"/>
      <c r="EL370" s="78"/>
      <c r="EM370" s="78"/>
      <c r="EN370" s="78"/>
      <c r="EO370" s="78"/>
      <c r="EP370" s="78"/>
      <c r="EQ370" s="78"/>
      <c r="ER370" s="78"/>
      <c r="ES370" s="78"/>
      <c r="ET370" s="78"/>
      <c r="EU370" s="78"/>
      <c r="EV370" s="78"/>
      <c r="EW370" s="78"/>
      <c r="EX370" s="78"/>
      <c r="EY370" s="78"/>
      <c r="EZ370" s="78"/>
      <c r="FA370" s="78"/>
      <c r="FB370" s="78"/>
      <c r="FC370" s="78"/>
      <c r="FD370" s="78"/>
      <c r="FE370" s="78"/>
      <c r="FF370" s="78"/>
      <c r="FG370" s="78"/>
      <c r="FH370" s="78"/>
      <c r="FI370" s="78"/>
      <c r="FJ370" s="78"/>
      <c r="FK370" s="78"/>
      <c r="FL370" s="78"/>
      <c r="FM370" s="78"/>
      <c r="FN370" s="78"/>
      <c r="FO370" s="78"/>
      <c r="FP370" s="78"/>
      <c r="FQ370" s="78"/>
      <c r="FR370" s="78"/>
      <c r="FS370" s="78"/>
      <c r="FT370" s="78"/>
      <c r="FU370" s="78"/>
      <c r="FV370" s="78"/>
      <c r="FW370" s="78"/>
      <c r="FX370" s="78">
        <v>2.8590576723217964E-2</v>
      </c>
      <c r="FY370" s="78">
        <v>0</v>
      </c>
      <c r="FZ370" s="78">
        <v>0</v>
      </c>
    </row>
    <row r="371" spans="1:182" x14ac:dyDescent="0.2">
      <c r="A371" t="s">
        <v>186</v>
      </c>
      <c r="B371" t="s">
        <v>245</v>
      </c>
      <c r="C371" t="s">
        <v>194</v>
      </c>
      <c r="D371" t="s">
        <v>202</v>
      </c>
      <c r="E371" t="s">
        <v>240</v>
      </c>
      <c r="F371" t="s">
        <v>181</v>
      </c>
      <c r="G371" t="s">
        <v>1</v>
      </c>
      <c r="H371" s="78">
        <v>1</v>
      </c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78"/>
      <c r="CB371" s="78"/>
      <c r="CC371" s="78"/>
      <c r="CD371" s="78"/>
      <c r="CE371" s="78"/>
      <c r="CF371" s="78"/>
      <c r="CG371" s="78"/>
      <c r="CH371" s="78"/>
      <c r="CI371" s="78"/>
      <c r="CJ371" s="78"/>
      <c r="CK371" s="78"/>
      <c r="CL371" s="78"/>
      <c r="CM371" s="78"/>
      <c r="CN371" s="78"/>
      <c r="CO371" s="78"/>
      <c r="CP371" s="78"/>
      <c r="CQ371" s="78"/>
      <c r="CR371" s="78"/>
      <c r="CS371" s="78"/>
      <c r="CT371" s="78"/>
      <c r="CU371" s="78"/>
      <c r="CV371" s="78"/>
      <c r="CW371" s="78"/>
      <c r="CX371" s="78"/>
      <c r="CY371" s="78"/>
      <c r="CZ371" s="78"/>
      <c r="DA371" s="78"/>
      <c r="DB371" s="78"/>
      <c r="DC371" s="78"/>
      <c r="DD371" s="78"/>
      <c r="DE371" s="78"/>
      <c r="DF371" s="78"/>
      <c r="DG371" s="78"/>
      <c r="DH371" s="78"/>
      <c r="DI371" s="78"/>
      <c r="DJ371" s="78"/>
      <c r="DK371" s="78"/>
      <c r="DL371" s="78"/>
      <c r="DM371" s="78"/>
      <c r="DN371" s="78"/>
      <c r="DO371" s="78"/>
      <c r="DP371" s="78"/>
      <c r="DQ371" s="78"/>
      <c r="DR371" s="78"/>
      <c r="DS371" s="78"/>
      <c r="DT371" s="78"/>
      <c r="DU371" s="78"/>
      <c r="DV371" s="78"/>
      <c r="DW371" s="78"/>
      <c r="DX371" s="78"/>
      <c r="DY371" s="78"/>
      <c r="DZ371" s="78"/>
      <c r="EA371" s="78"/>
      <c r="EB371" s="78"/>
      <c r="EC371" s="78"/>
      <c r="ED371" s="78"/>
      <c r="EE371" s="78"/>
      <c r="EF371" s="78"/>
      <c r="EG371" s="78"/>
      <c r="EH371" s="78"/>
      <c r="EI371" s="78"/>
      <c r="EJ371" s="78"/>
      <c r="EK371" s="78"/>
      <c r="EL371" s="78"/>
      <c r="EM371" s="78"/>
      <c r="EN371" s="78"/>
      <c r="EO371" s="78"/>
      <c r="EP371" s="78"/>
      <c r="EQ371" s="78"/>
      <c r="ER371" s="78"/>
      <c r="ES371" s="78"/>
      <c r="ET371" s="78"/>
      <c r="EU371" s="78"/>
      <c r="EV371" s="78"/>
      <c r="EW371" s="78"/>
      <c r="EX371" s="78"/>
      <c r="EY371" s="78"/>
      <c r="EZ371" s="78"/>
      <c r="FA371" s="78"/>
      <c r="FB371" s="78"/>
      <c r="FC371" s="78"/>
      <c r="FD371" s="78"/>
      <c r="FE371" s="78"/>
      <c r="FF371" s="78"/>
      <c r="FG371" s="78"/>
      <c r="FH371" s="78"/>
      <c r="FI371" s="78"/>
      <c r="FJ371" s="78"/>
      <c r="FK371" s="78"/>
      <c r="FL371" s="78"/>
      <c r="FM371" s="78"/>
      <c r="FN371" s="78"/>
      <c r="FO371" s="78"/>
      <c r="FP371" s="78"/>
      <c r="FQ371" s="78"/>
      <c r="FR371" s="78"/>
      <c r="FS371" s="78"/>
      <c r="FT371" s="78"/>
      <c r="FU371" s="78"/>
      <c r="FV371" s="78"/>
      <c r="FW371" s="78"/>
      <c r="FX371" s="78">
        <v>2.8590576723217964E-2</v>
      </c>
      <c r="FY371" s="78">
        <v>0</v>
      </c>
      <c r="FZ371" s="78">
        <v>0</v>
      </c>
    </row>
    <row r="372" spans="1:182" x14ac:dyDescent="0.2">
      <c r="A372" t="s">
        <v>186</v>
      </c>
      <c r="B372" t="s">
        <v>245</v>
      </c>
      <c r="C372" t="s">
        <v>194</v>
      </c>
      <c r="D372" t="s">
        <v>202</v>
      </c>
      <c r="E372" t="s">
        <v>240</v>
      </c>
      <c r="F372" t="s">
        <v>182</v>
      </c>
      <c r="G372" t="s">
        <v>1</v>
      </c>
      <c r="H372" s="78">
        <v>89</v>
      </c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78"/>
      <c r="CB372" s="78"/>
      <c r="CC372" s="78"/>
      <c r="CD372" s="78"/>
      <c r="CE372" s="78"/>
      <c r="CF372" s="78"/>
      <c r="CG372" s="78"/>
      <c r="CH372" s="78"/>
      <c r="CI372" s="78"/>
      <c r="CJ372" s="78"/>
      <c r="CK372" s="78"/>
      <c r="CL372" s="78"/>
      <c r="CM372" s="78"/>
      <c r="CN372" s="78"/>
      <c r="CO372" s="78"/>
      <c r="CP372" s="78"/>
      <c r="CQ372" s="78"/>
      <c r="CR372" s="78"/>
      <c r="CS372" s="78"/>
      <c r="CT372" s="78"/>
      <c r="CU372" s="78"/>
      <c r="CV372" s="78"/>
      <c r="CW372" s="78"/>
      <c r="CX372" s="78"/>
      <c r="CY372" s="78"/>
      <c r="CZ372" s="78"/>
      <c r="DA372" s="78"/>
      <c r="DB372" s="78"/>
      <c r="DC372" s="78"/>
      <c r="DD372" s="78"/>
      <c r="DE372" s="78"/>
      <c r="DF372" s="78"/>
      <c r="DG372" s="78"/>
      <c r="DH372" s="78"/>
      <c r="DI372" s="78"/>
      <c r="DJ372" s="78"/>
      <c r="DK372" s="78"/>
      <c r="DL372" s="78"/>
      <c r="DM372" s="78"/>
      <c r="DN372" s="78"/>
      <c r="DO372" s="78"/>
      <c r="DP372" s="78"/>
      <c r="DQ372" s="78"/>
      <c r="DR372" s="78"/>
      <c r="DS372" s="78"/>
      <c r="DT372" s="78"/>
      <c r="DU372" s="78"/>
      <c r="DV372" s="78"/>
      <c r="DW372" s="78"/>
      <c r="DX372" s="78"/>
      <c r="DY372" s="78"/>
      <c r="DZ372" s="78"/>
      <c r="EA372" s="78"/>
      <c r="EB372" s="78"/>
      <c r="EC372" s="78"/>
      <c r="ED372" s="78"/>
      <c r="EE372" s="78"/>
      <c r="EF372" s="78"/>
      <c r="EG372" s="78"/>
      <c r="EH372" s="78"/>
      <c r="EI372" s="78"/>
      <c r="EJ372" s="78"/>
      <c r="EK372" s="78"/>
      <c r="EL372" s="78"/>
      <c r="EM372" s="78"/>
      <c r="EN372" s="78"/>
      <c r="EO372" s="78"/>
      <c r="EP372" s="78"/>
      <c r="EQ372" s="78"/>
      <c r="ER372" s="78"/>
      <c r="ES372" s="78"/>
      <c r="ET372" s="78"/>
      <c r="EU372" s="78"/>
      <c r="EV372" s="78"/>
      <c r="EW372" s="78"/>
      <c r="EX372" s="78"/>
      <c r="EY372" s="78"/>
      <c r="EZ372" s="78"/>
      <c r="FA372" s="78"/>
      <c r="FB372" s="78"/>
      <c r="FC372" s="78"/>
      <c r="FD372" s="78"/>
      <c r="FE372" s="78"/>
      <c r="FF372" s="78"/>
      <c r="FG372" s="78"/>
      <c r="FH372" s="78"/>
      <c r="FI372" s="78"/>
      <c r="FJ372" s="78"/>
      <c r="FK372" s="78"/>
      <c r="FL372" s="78"/>
      <c r="FM372" s="78"/>
      <c r="FN372" s="78"/>
      <c r="FO372" s="78"/>
      <c r="FP372" s="78"/>
      <c r="FQ372" s="78"/>
      <c r="FR372" s="78"/>
      <c r="FS372" s="78"/>
      <c r="FT372" s="78"/>
      <c r="FU372" s="78"/>
      <c r="FV372" s="78"/>
      <c r="FW372" s="78"/>
      <c r="FX372" s="78">
        <v>2.8590576723217964E-2</v>
      </c>
      <c r="FY372" s="78">
        <v>3.7391304969787598</v>
      </c>
      <c r="FZ372" s="78">
        <v>0</v>
      </c>
    </row>
    <row r="373" spans="1:182" x14ac:dyDescent="0.2">
      <c r="A373" t="s">
        <v>186</v>
      </c>
      <c r="B373" t="s">
        <v>245</v>
      </c>
      <c r="C373" t="s">
        <v>194</v>
      </c>
      <c r="D373" t="s">
        <v>202</v>
      </c>
      <c r="E373" t="s">
        <v>240</v>
      </c>
      <c r="F373" t="s">
        <v>183</v>
      </c>
      <c r="G373" t="s">
        <v>1</v>
      </c>
      <c r="H373" s="78">
        <v>175</v>
      </c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78"/>
      <c r="CB373" s="78"/>
      <c r="CC373" s="78"/>
      <c r="CD373" s="78"/>
      <c r="CE373" s="78"/>
      <c r="CF373" s="78"/>
      <c r="CG373" s="78"/>
      <c r="CH373" s="78"/>
      <c r="CI373" s="78"/>
      <c r="CJ373" s="78"/>
      <c r="CK373" s="78"/>
      <c r="CL373" s="78"/>
      <c r="CM373" s="78"/>
      <c r="CN373" s="78"/>
      <c r="CO373" s="78"/>
      <c r="CP373" s="78"/>
      <c r="CQ373" s="78"/>
      <c r="CR373" s="78"/>
      <c r="CS373" s="78"/>
      <c r="CT373" s="78"/>
      <c r="CU373" s="78"/>
      <c r="CV373" s="78"/>
      <c r="CW373" s="78"/>
      <c r="CX373" s="78"/>
      <c r="CY373" s="78"/>
      <c r="CZ373" s="78"/>
      <c r="DA373" s="78"/>
      <c r="DB373" s="78"/>
      <c r="DC373" s="78"/>
      <c r="DD373" s="78"/>
      <c r="DE373" s="78"/>
      <c r="DF373" s="78"/>
      <c r="DG373" s="78"/>
      <c r="DH373" s="78"/>
      <c r="DI373" s="78"/>
      <c r="DJ373" s="78"/>
      <c r="DK373" s="78"/>
      <c r="DL373" s="78"/>
      <c r="DM373" s="78"/>
      <c r="DN373" s="78"/>
      <c r="DO373" s="78"/>
      <c r="DP373" s="78"/>
      <c r="DQ373" s="78"/>
      <c r="DR373" s="78"/>
      <c r="DS373" s="78"/>
      <c r="DT373" s="78"/>
      <c r="DU373" s="78"/>
      <c r="DV373" s="78"/>
      <c r="DW373" s="78"/>
      <c r="DX373" s="78"/>
      <c r="DY373" s="78"/>
      <c r="DZ373" s="78"/>
      <c r="EA373" s="78"/>
      <c r="EB373" s="78"/>
      <c r="EC373" s="78"/>
      <c r="ED373" s="78"/>
      <c r="EE373" s="78"/>
      <c r="EF373" s="78"/>
      <c r="EG373" s="78"/>
      <c r="EH373" s="78"/>
      <c r="EI373" s="78"/>
      <c r="EJ373" s="78"/>
      <c r="EK373" s="78"/>
      <c r="EL373" s="78"/>
      <c r="EM373" s="78"/>
      <c r="EN373" s="78"/>
      <c r="EO373" s="78"/>
      <c r="EP373" s="78"/>
      <c r="EQ373" s="78"/>
      <c r="ER373" s="78"/>
      <c r="ES373" s="78"/>
      <c r="ET373" s="78"/>
      <c r="EU373" s="78"/>
      <c r="EV373" s="78"/>
      <c r="EW373" s="78"/>
      <c r="EX373" s="78"/>
      <c r="EY373" s="78"/>
      <c r="EZ373" s="78"/>
      <c r="FA373" s="78"/>
      <c r="FB373" s="78"/>
      <c r="FC373" s="78"/>
      <c r="FD373" s="78"/>
      <c r="FE373" s="78"/>
      <c r="FF373" s="78"/>
      <c r="FG373" s="78"/>
      <c r="FH373" s="78"/>
      <c r="FI373" s="78"/>
      <c r="FJ373" s="78"/>
      <c r="FK373" s="78"/>
      <c r="FL373" s="78"/>
      <c r="FM373" s="78"/>
      <c r="FN373" s="78"/>
      <c r="FO373" s="78"/>
      <c r="FP373" s="78"/>
      <c r="FQ373" s="78"/>
      <c r="FR373" s="78"/>
      <c r="FS373" s="78"/>
      <c r="FT373" s="78"/>
      <c r="FU373" s="78"/>
      <c r="FV373" s="78"/>
      <c r="FW373" s="78"/>
      <c r="FX373" s="78">
        <v>2.8104726225137711E-2</v>
      </c>
      <c r="FY373" s="78">
        <v>2.6842105388641357</v>
      </c>
      <c r="FZ373" s="78">
        <v>0</v>
      </c>
    </row>
    <row r="374" spans="1:182" x14ac:dyDescent="0.2">
      <c r="A374" t="s">
        <v>186</v>
      </c>
      <c r="B374" t="s">
        <v>245</v>
      </c>
      <c r="C374" t="s">
        <v>194</v>
      </c>
      <c r="D374" t="s">
        <v>202</v>
      </c>
      <c r="E374" t="s">
        <v>240</v>
      </c>
      <c r="F374" t="s">
        <v>184</v>
      </c>
      <c r="G374" t="s">
        <v>1</v>
      </c>
      <c r="H374" s="78">
        <v>34</v>
      </c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78"/>
      <c r="CB374" s="78"/>
      <c r="CC374" s="78"/>
      <c r="CD374" s="78"/>
      <c r="CE374" s="78"/>
      <c r="CF374" s="78"/>
      <c r="CG374" s="78"/>
      <c r="CH374" s="78"/>
      <c r="CI374" s="78"/>
      <c r="CJ374" s="78"/>
      <c r="CK374" s="78"/>
      <c r="CL374" s="78"/>
      <c r="CM374" s="78"/>
      <c r="CN374" s="78"/>
      <c r="CO374" s="78"/>
      <c r="CP374" s="78"/>
      <c r="CQ374" s="78"/>
      <c r="CR374" s="78"/>
      <c r="CS374" s="78"/>
      <c r="CT374" s="78"/>
      <c r="CU374" s="78"/>
      <c r="CV374" s="78"/>
      <c r="CW374" s="78"/>
      <c r="CX374" s="78"/>
      <c r="CY374" s="78"/>
      <c r="CZ374" s="78"/>
      <c r="DA374" s="78"/>
      <c r="DB374" s="78"/>
      <c r="DC374" s="78"/>
      <c r="DD374" s="78"/>
      <c r="DE374" s="78"/>
      <c r="DF374" s="78"/>
      <c r="DG374" s="78"/>
      <c r="DH374" s="78"/>
      <c r="DI374" s="78"/>
      <c r="DJ374" s="78"/>
      <c r="DK374" s="78"/>
      <c r="DL374" s="78"/>
      <c r="DM374" s="78"/>
      <c r="DN374" s="78"/>
      <c r="DO374" s="78"/>
      <c r="DP374" s="78"/>
      <c r="DQ374" s="78"/>
      <c r="DR374" s="78"/>
      <c r="DS374" s="78"/>
      <c r="DT374" s="78"/>
      <c r="DU374" s="78"/>
      <c r="DV374" s="78"/>
      <c r="DW374" s="78"/>
      <c r="DX374" s="78"/>
      <c r="DY374" s="78"/>
      <c r="DZ374" s="78"/>
      <c r="EA374" s="78"/>
      <c r="EB374" s="78"/>
      <c r="EC374" s="78"/>
      <c r="ED374" s="78"/>
      <c r="EE374" s="78"/>
      <c r="EF374" s="78"/>
      <c r="EG374" s="78"/>
      <c r="EH374" s="78"/>
      <c r="EI374" s="78"/>
      <c r="EJ374" s="78"/>
      <c r="EK374" s="78"/>
      <c r="EL374" s="78"/>
      <c r="EM374" s="78"/>
      <c r="EN374" s="78"/>
      <c r="EO374" s="78"/>
      <c r="EP374" s="78"/>
      <c r="EQ374" s="78"/>
      <c r="ER374" s="78"/>
      <c r="ES374" s="78"/>
      <c r="ET374" s="78"/>
      <c r="EU374" s="78"/>
      <c r="EV374" s="78"/>
      <c r="EW374" s="78"/>
      <c r="EX374" s="78"/>
      <c r="EY374" s="78"/>
      <c r="EZ374" s="78"/>
      <c r="FA374" s="78"/>
      <c r="FB374" s="78"/>
      <c r="FC374" s="78"/>
      <c r="FD374" s="78"/>
      <c r="FE374" s="78"/>
      <c r="FF374" s="78"/>
      <c r="FG374" s="78"/>
      <c r="FH374" s="78"/>
      <c r="FI374" s="78"/>
      <c r="FJ374" s="78"/>
      <c r="FK374" s="78"/>
      <c r="FL374" s="78"/>
      <c r="FM374" s="78"/>
      <c r="FN374" s="78"/>
      <c r="FO374" s="78"/>
      <c r="FP374" s="78"/>
      <c r="FQ374" s="78"/>
      <c r="FR374" s="78"/>
      <c r="FS374" s="78"/>
      <c r="FT374" s="78"/>
      <c r="FU374" s="78"/>
      <c r="FV374" s="78"/>
      <c r="FW374" s="78"/>
      <c r="FX374" s="78">
        <v>2.6961283758282661E-2</v>
      </c>
      <c r="FY374" s="78">
        <v>0</v>
      </c>
      <c r="FZ374" s="78">
        <v>0</v>
      </c>
    </row>
    <row r="375" spans="1:182" x14ac:dyDescent="0.2">
      <c r="A375" t="s">
        <v>186</v>
      </c>
      <c r="B375" t="s">
        <v>245</v>
      </c>
      <c r="C375" t="s">
        <v>194</v>
      </c>
      <c r="D375" t="s">
        <v>202</v>
      </c>
      <c r="E375" t="s">
        <v>240</v>
      </c>
      <c r="F375" t="s">
        <v>185</v>
      </c>
      <c r="G375" t="s">
        <v>1</v>
      </c>
      <c r="H375" s="78">
        <v>4</v>
      </c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78"/>
      <c r="CB375" s="78"/>
      <c r="CC375" s="78"/>
      <c r="CD375" s="78"/>
      <c r="CE375" s="78"/>
      <c r="CF375" s="78"/>
      <c r="CG375" s="78"/>
      <c r="CH375" s="78"/>
      <c r="CI375" s="78"/>
      <c r="CJ375" s="78"/>
      <c r="CK375" s="78"/>
      <c r="CL375" s="78"/>
      <c r="CM375" s="78"/>
      <c r="CN375" s="78"/>
      <c r="CO375" s="78"/>
      <c r="CP375" s="78"/>
      <c r="CQ375" s="78"/>
      <c r="CR375" s="78"/>
      <c r="CS375" s="78"/>
      <c r="CT375" s="78"/>
      <c r="CU375" s="78"/>
      <c r="CV375" s="78"/>
      <c r="CW375" s="78"/>
      <c r="CX375" s="78"/>
      <c r="CY375" s="78"/>
      <c r="CZ375" s="78"/>
      <c r="DA375" s="78"/>
      <c r="DB375" s="78"/>
      <c r="DC375" s="78"/>
      <c r="DD375" s="78"/>
      <c r="DE375" s="78"/>
      <c r="DF375" s="78"/>
      <c r="DG375" s="78"/>
      <c r="DH375" s="78"/>
      <c r="DI375" s="78"/>
      <c r="DJ375" s="78"/>
      <c r="DK375" s="78"/>
      <c r="DL375" s="78"/>
      <c r="DM375" s="78"/>
      <c r="DN375" s="78"/>
      <c r="DO375" s="78"/>
      <c r="DP375" s="78"/>
      <c r="DQ375" s="78"/>
      <c r="DR375" s="78"/>
      <c r="DS375" s="78"/>
      <c r="DT375" s="78"/>
      <c r="DU375" s="78"/>
      <c r="DV375" s="78"/>
      <c r="DW375" s="78"/>
      <c r="DX375" s="78"/>
      <c r="DY375" s="78"/>
      <c r="DZ375" s="78"/>
      <c r="EA375" s="78"/>
      <c r="EB375" s="78"/>
      <c r="EC375" s="78"/>
      <c r="ED375" s="78"/>
      <c r="EE375" s="78"/>
      <c r="EF375" s="78"/>
      <c r="EG375" s="78"/>
      <c r="EH375" s="78"/>
      <c r="EI375" s="78"/>
      <c r="EJ375" s="78"/>
      <c r="EK375" s="78"/>
      <c r="EL375" s="78"/>
      <c r="EM375" s="78"/>
      <c r="EN375" s="78"/>
      <c r="EO375" s="78"/>
      <c r="EP375" s="78"/>
      <c r="EQ375" s="78"/>
      <c r="ER375" s="78"/>
      <c r="ES375" s="78"/>
      <c r="ET375" s="78"/>
      <c r="EU375" s="78"/>
      <c r="EV375" s="78"/>
      <c r="EW375" s="78"/>
      <c r="EX375" s="78"/>
      <c r="EY375" s="78"/>
      <c r="EZ375" s="78"/>
      <c r="FA375" s="78"/>
      <c r="FB375" s="78"/>
      <c r="FC375" s="78"/>
      <c r="FD375" s="78"/>
      <c r="FE375" s="78"/>
      <c r="FF375" s="78"/>
      <c r="FG375" s="78"/>
      <c r="FH375" s="78"/>
      <c r="FI375" s="78"/>
      <c r="FJ375" s="78"/>
      <c r="FK375" s="78"/>
      <c r="FL375" s="78"/>
      <c r="FM375" s="78"/>
      <c r="FN375" s="78"/>
      <c r="FO375" s="78"/>
      <c r="FP375" s="78"/>
      <c r="FQ375" s="78"/>
      <c r="FR375" s="78"/>
      <c r="FS375" s="78"/>
      <c r="FT375" s="78"/>
      <c r="FU375" s="78"/>
      <c r="FV375" s="78"/>
      <c r="FW375" s="78"/>
      <c r="FX375" s="78">
        <v>2.8590576723217964E-2</v>
      </c>
      <c r="FY375" s="78">
        <v>0</v>
      </c>
      <c r="FZ375" s="78">
        <v>0</v>
      </c>
    </row>
    <row r="376" spans="1:182" x14ac:dyDescent="0.2">
      <c r="A376" t="s">
        <v>186</v>
      </c>
      <c r="B376" t="s">
        <v>245</v>
      </c>
      <c r="C376" t="s">
        <v>194</v>
      </c>
      <c r="D376" t="s">
        <v>202</v>
      </c>
      <c r="E376" t="s">
        <v>241</v>
      </c>
      <c r="F376" t="s">
        <v>1</v>
      </c>
      <c r="G376" t="s">
        <v>198</v>
      </c>
      <c r="H376" s="78">
        <v>1490</v>
      </c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  <c r="BX376" s="78"/>
      <c r="BY376" s="78"/>
      <c r="BZ376" s="78"/>
      <c r="CA376" s="78"/>
      <c r="CB376" s="78"/>
      <c r="CC376" s="78"/>
      <c r="CD376" s="78"/>
      <c r="CE376" s="78"/>
      <c r="CF376" s="78"/>
      <c r="CG376" s="78"/>
      <c r="CH376" s="78"/>
      <c r="CI376" s="78"/>
      <c r="CJ376" s="78"/>
      <c r="CK376" s="78"/>
      <c r="CL376" s="78"/>
      <c r="CM376" s="78"/>
      <c r="CN376" s="78"/>
      <c r="CO376" s="78"/>
      <c r="CP376" s="78"/>
      <c r="CQ376" s="78"/>
      <c r="CR376" s="78"/>
      <c r="CS376" s="78"/>
      <c r="CT376" s="78"/>
      <c r="CU376" s="78"/>
      <c r="CV376" s="78"/>
      <c r="CW376" s="78"/>
      <c r="CX376" s="78"/>
      <c r="CY376" s="78"/>
      <c r="CZ376" s="78"/>
      <c r="DA376" s="78"/>
      <c r="DB376" s="78"/>
      <c r="DC376" s="78"/>
      <c r="DD376" s="78"/>
      <c r="DE376" s="78"/>
      <c r="DF376" s="78"/>
      <c r="DG376" s="78"/>
      <c r="DH376" s="78"/>
      <c r="DI376" s="78"/>
      <c r="DJ376" s="78"/>
      <c r="DK376" s="78"/>
      <c r="DL376" s="78"/>
      <c r="DM376" s="78"/>
      <c r="DN376" s="78"/>
      <c r="DO376" s="78"/>
      <c r="DP376" s="78"/>
      <c r="DQ376" s="78"/>
      <c r="DR376" s="78"/>
      <c r="DS376" s="78"/>
      <c r="DT376" s="78"/>
      <c r="DU376" s="78"/>
      <c r="DV376" s="78"/>
      <c r="DW376" s="78"/>
      <c r="DX376" s="78"/>
      <c r="DY376" s="78"/>
      <c r="DZ376" s="78"/>
      <c r="EA376" s="78"/>
      <c r="EB376" s="78"/>
      <c r="EC376" s="78"/>
      <c r="ED376" s="78"/>
      <c r="EE376" s="78"/>
      <c r="EF376" s="78"/>
      <c r="EG376" s="78"/>
      <c r="EH376" s="78"/>
      <c r="EI376" s="78"/>
      <c r="EJ376" s="78"/>
      <c r="EK376" s="78"/>
      <c r="EL376" s="78"/>
      <c r="EM376" s="78"/>
      <c r="EN376" s="78"/>
      <c r="EO376" s="78"/>
      <c r="EP376" s="78"/>
      <c r="EQ376" s="78"/>
      <c r="ER376" s="78"/>
      <c r="ES376" s="78"/>
      <c r="ET376" s="78"/>
      <c r="EU376" s="78"/>
      <c r="EV376" s="78"/>
      <c r="EW376" s="78"/>
      <c r="EX376" s="78"/>
      <c r="EY376" s="78"/>
      <c r="EZ376" s="78"/>
      <c r="FA376" s="78"/>
      <c r="FB376" s="78"/>
      <c r="FC376" s="78"/>
      <c r="FD376" s="78"/>
      <c r="FE376" s="78"/>
      <c r="FF376" s="78"/>
      <c r="FG376" s="78"/>
      <c r="FH376" s="78"/>
      <c r="FI376" s="78"/>
      <c r="FJ376" s="78"/>
      <c r="FK376" s="78"/>
      <c r="FL376" s="78"/>
      <c r="FM376" s="78"/>
      <c r="FN376" s="78"/>
      <c r="FO376" s="78"/>
      <c r="FP376" s="78"/>
      <c r="FQ376" s="78"/>
      <c r="FR376" s="78"/>
      <c r="FS376" s="78"/>
      <c r="FT376" s="78"/>
      <c r="FU376" s="78"/>
      <c r="FV376" s="78"/>
      <c r="FW376" s="78"/>
      <c r="FX376" s="78">
        <v>2.0771125331521034E-2</v>
      </c>
      <c r="FY376" s="78">
        <v>71.84210205078125</v>
      </c>
      <c r="FZ376" s="78">
        <v>0</v>
      </c>
    </row>
    <row r="377" spans="1:182" x14ac:dyDescent="0.2">
      <c r="A377" t="s">
        <v>186</v>
      </c>
      <c r="B377" t="s">
        <v>245</v>
      </c>
      <c r="C377" t="s">
        <v>194</v>
      </c>
      <c r="D377" t="s">
        <v>202</v>
      </c>
      <c r="E377" t="s">
        <v>241</v>
      </c>
      <c r="F377" t="s">
        <v>1</v>
      </c>
      <c r="G377" t="s">
        <v>200</v>
      </c>
      <c r="H377" s="78">
        <v>29</v>
      </c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78"/>
      <c r="CB377" s="78"/>
      <c r="CC377" s="78"/>
      <c r="CD377" s="78"/>
      <c r="CE377" s="78"/>
      <c r="CF377" s="78"/>
      <c r="CG377" s="78"/>
      <c r="CH377" s="78"/>
      <c r="CI377" s="78"/>
      <c r="CJ377" s="78"/>
      <c r="CK377" s="78"/>
      <c r="CL377" s="78"/>
      <c r="CM377" s="78"/>
      <c r="CN377" s="78"/>
      <c r="CO377" s="78"/>
      <c r="CP377" s="78"/>
      <c r="CQ377" s="78"/>
      <c r="CR377" s="78"/>
      <c r="CS377" s="78"/>
      <c r="CT377" s="78"/>
      <c r="CU377" s="78"/>
      <c r="CV377" s="78"/>
      <c r="CW377" s="78"/>
      <c r="CX377" s="78"/>
      <c r="CY377" s="78"/>
      <c r="CZ377" s="78"/>
      <c r="DA377" s="78"/>
      <c r="DB377" s="78"/>
      <c r="DC377" s="78"/>
      <c r="DD377" s="78"/>
      <c r="DE377" s="78"/>
      <c r="DF377" s="78"/>
      <c r="DG377" s="78"/>
      <c r="DH377" s="78"/>
      <c r="DI377" s="78"/>
      <c r="DJ377" s="78"/>
      <c r="DK377" s="78"/>
      <c r="DL377" s="78"/>
      <c r="DM377" s="78"/>
      <c r="DN377" s="78"/>
      <c r="DO377" s="78"/>
      <c r="DP377" s="78"/>
      <c r="DQ377" s="78"/>
      <c r="DR377" s="78"/>
      <c r="DS377" s="78"/>
      <c r="DT377" s="78"/>
      <c r="DU377" s="78"/>
      <c r="DV377" s="78"/>
      <c r="DW377" s="78"/>
      <c r="DX377" s="78"/>
      <c r="DY377" s="78"/>
      <c r="DZ377" s="78"/>
      <c r="EA377" s="78"/>
      <c r="EB377" s="78"/>
      <c r="EC377" s="78"/>
      <c r="ED377" s="78"/>
      <c r="EE377" s="78"/>
      <c r="EF377" s="78"/>
      <c r="EG377" s="78"/>
      <c r="EH377" s="78"/>
      <c r="EI377" s="78"/>
      <c r="EJ377" s="78"/>
      <c r="EK377" s="78"/>
      <c r="EL377" s="78"/>
      <c r="EM377" s="78"/>
      <c r="EN377" s="78"/>
      <c r="EO377" s="78"/>
      <c r="EP377" s="78"/>
      <c r="EQ377" s="78"/>
      <c r="ER377" s="78"/>
      <c r="ES377" s="78"/>
      <c r="ET377" s="78"/>
      <c r="EU377" s="78"/>
      <c r="EV377" s="78"/>
      <c r="EW377" s="78"/>
      <c r="EX377" s="78"/>
      <c r="EY377" s="78"/>
      <c r="EZ377" s="78"/>
      <c r="FA377" s="78"/>
      <c r="FB377" s="78"/>
      <c r="FC377" s="78"/>
      <c r="FD377" s="78"/>
      <c r="FE377" s="78"/>
      <c r="FF377" s="78"/>
      <c r="FG377" s="78"/>
      <c r="FH377" s="78"/>
      <c r="FI377" s="78"/>
      <c r="FJ377" s="78"/>
      <c r="FK377" s="78"/>
      <c r="FL377" s="78"/>
      <c r="FM377" s="78"/>
      <c r="FN377" s="78"/>
      <c r="FO377" s="78"/>
      <c r="FP377" s="78"/>
      <c r="FQ377" s="78"/>
      <c r="FR377" s="78"/>
      <c r="FS377" s="78"/>
      <c r="FT377" s="78"/>
      <c r="FU377" s="78"/>
      <c r="FV377" s="78"/>
      <c r="FW377" s="78"/>
      <c r="FX377" s="78">
        <v>1.9594015553593636E-2</v>
      </c>
      <c r="FY377" s="78">
        <v>2.4736843109130859</v>
      </c>
      <c r="FZ377" s="78">
        <v>0</v>
      </c>
    </row>
    <row r="378" spans="1:182" x14ac:dyDescent="0.2">
      <c r="A378" t="s">
        <v>186</v>
      </c>
      <c r="B378" t="s">
        <v>245</v>
      </c>
      <c r="C378" t="s">
        <v>194</v>
      </c>
      <c r="D378" t="s">
        <v>202</v>
      </c>
      <c r="E378" t="s">
        <v>241</v>
      </c>
      <c r="F378" t="s">
        <v>1</v>
      </c>
      <c r="G378" t="s">
        <v>1</v>
      </c>
      <c r="H378" s="78">
        <v>1519</v>
      </c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T378" s="78"/>
      <c r="AU378" s="78"/>
      <c r="AV378" s="78"/>
      <c r="AW378" s="78"/>
      <c r="AX378" s="78"/>
      <c r="AY378" s="78"/>
      <c r="AZ378" s="78"/>
      <c r="BA378" s="78"/>
      <c r="BB378" s="78"/>
      <c r="BC378" s="78"/>
      <c r="BD378" s="78"/>
      <c r="BE378" s="78"/>
      <c r="BF378" s="78"/>
      <c r="BG378" s="78"/>
      <c r="BH378" s="78"/>
      <c r="BI378" s="78"/>
      <c r="BJ378" s="78"/>
      <c r="BK378" s="78"/>
      <c r="BL378" s="78"/>
      <c r="BM378" s="78"/>
      <c r="BN378" s="78"/>
      <c r="BO378" s="78"/>
      <c r="BP378" s="78"/>
      <c r="BQ378" s="78"/>
      <c r="BR378" s="78"/>
      <c r="BS378" s="78"/>
      <c r="BT378" s="78"/>
      <c r="BU378" s="78"/>
      <c r="BV378" s="78"/>
      <c r="BW378" s="78"/>
      <c r="BX378" s="78"/>
      <c r="BY378" s="78"/>
      <c r="BZ378" s="78"/>
      <c r="CA378" s="78"/>
      <c r="CB378" s="78"/>
      <c r="CC378" s="78"/>
      <c r="CD378" s="78"/>
      <c r="CE378" s="78"/>
      <c r="CF378" s="78"/>
      <c r="CG378" s="78"/>
      <c r="CH378" s="78"/>
      <c r="CI378" s="78"/>
      <c r="CJ378" s="78"/>
      <c r="CK378" s="78"/>
      <c r="CL378" s="78"/>
      <c r="CM378" s="78"/>
      <c r="CN378" s="78"/>
      <c r="CO378" s="78"/>
      <c r="CP378" s="78"/>
      <c r="CQ378" s="78"/>
      <c r="CR378" s="78"/>
      <c r="CS378" s="78"/>
      <c r="CT378" s="78"/>
      <c r="CU378" s="78"/>
      <c r="CV378" s="78"/>
      <c r="CW378" s="78"/>
      <c r="CX378" s="78"/>
      <c r="CY378" s="78"/>
      <c r="CZ378" s="78"/>
      <c r="DA378" s="78"/>
      <c r="DB378" s="78"/>
      <c r="DC378" s="78"/>
      <c r="DD378" s="78"/>
      <c r="DE378" s="78"/>
      <c r="DF378" s="78"/>
      <c r="DG378" s="78"/>
      <c r="DH378" s="78"/>
      <c r="DI378" s="78"/>
      <c r="DJ378" s="78"/>
      <c r="DK378" s="78"/>
      <c r="DL378" s="78"/>
      <c r="DM378" s="78"/>
      <c r="DN378" s="78"/>
      <c r="DO378" s="78"/>
      <c r="DP378" s="78"/>
      <c r="DQ378" s="78"/>
      <c r="DR378" s="78"/>
      <c r="DS378" s="78"/>
      <c r="DT378" s="78"/>
      <c r="DU378" s="78"/>
      <c r="DV378" s="78"/>
      <c r="DW378" s="78"/>
      <c r="DX378" s="78"/>
      <c r="DY378" s="78"/>
      <c r="DZ378" s="78"/>
      <c r="EA378" s="78"/>
      <c r="EB378" s="78"/>
      <c r="EC378" s="78"/>
      <c r="ED378" s="78"/>
      <c r="EE378" s="78"/>
      <c r="EF378" s="78"/>
      <c r="EG378" s="78"/>
      <c r="EH378" s="78"/>
      <c r="EI378" s="78"/>
      <c r="EJ378" s="78"/>
      <c r="EK378" s="78"/>
      <c r="EL378" s="78"/>
      <c r="EM378" s="78"/>
      <c r="EN378" s="78"/>
      <c r="EO378" s="78"/>
      <c r="EP378" s="78"/>
      <c r="EQ378" s="78"/>
      <c r="ER378" s="78"/>
      <c r="ES378" s="78"/>
      <c r="ET378" s="78"/>
      <c r="EU378" s="78"/>
      <c r="EV378" s="78"/>
      <c r="EW378" s="78"/>
      <c r="EX378" s="78"/>
      <c r="EY378" s="78"/>
      <c r="EZ378" s="78"/>
      <c r="FA378" s="78"/>
      <c r="FB378" s="78"/>
      <c r="FC378" s="78"/>
      <c r="FD378" s="78"/>
      <c r="FE378" s="78"/>
      <c r="FF378" s="78"/>
      <c r="FG378" s="78"/>
      <c r="FH378" s="78"/>
      <c r="FI378" s="78"/>
      <c r="FJ378" s="78"/>
      <c r="FK378" s="78"/>
      <c r="FL378" s="78"/>
      <c r="FM378" s="78"/>
      <c r="FN378" s="78"/>
      <c r="FO378" s="78"/>
      <c r="FP378" s="78"/>
      <c r="FQ378" s="78"/>
      <c r="FR378" s="78"/>
      <c r="FS378" s="78"/>
      <c r="FT378" s="78"/>
      <c r="FU378" s="78"/>
      <c r="FV378" s="78"/>
      <c r="FW378" s="78"/>
      <c r="FX378" s="78">
        <v>2.0378008484840393E-2</v>
      </c>
      <c r="FY378" s="78">
        <v>74.315788269042969</v>
      </c>
      <c r="FZ378" s="78">
        <v>0</v>
      </c>
    </row>
    <row r="379" spans="1:182" x14ac:dyDescent="0.2">
      <c r="A379" t="s">
        <v>186</v>
      </c>
      <c r="B379" t="s">
        <v>245</v>
      </c>
      <c r="C379" t="s">
        <v>194</v>
      </c>
      <c r="D379" t="s">
        <v>202</v>
      </c>
      <c r="E379" t="s">
        <v>241</v>
      </c>
      <c r="F379" t="s">
        <v>178</v>
      </c>
      <c r="G379" t="s">
        <v>1</v>
      </c>
      <c r="H379" s="78">
        <v>1070</v>
      </c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T379" s="78"/>
      <c r="AU379" s="78"/>
      <c r="AV379" s="78"/>
      <c r="AW379" s="78"/>
      <c r="AX379" s="78"/>
      <c r="AY379" s="78"/>
      <c r="AZ379" s="78"/>
      <c r="BA379" s="78"/>
      <c r="BB379" s="78"/>
      <c r="BC379" s="78"/>
      <c r="BD379" s="78"/>
      <c r="BE379" s="78"/>
      <c r="BF379" s="78"/>
      <c r="BG379" s="78"/>
      <c r="BH379" s="78"/>
      <c r="BI379" s="78"/>
      <c r="BJ379" s="78"/>
      <c r="BK379" s="78"/>
      <c r="BL379" s="78"/>
      <c r="BM379" s="78"/>
      <c r="BN379" s="78"/>
      <c r="BO379" s="78"/>
      <c r="BP379" s="78"/>
      <c r="BQ379" s="78"/>
      <c r="BR379" s="78"/>
      <c r="BS379" s="78"/>
      <c r="BT379" s="78"/>
      <c r="BU379" s="78"/>
      <c r="BV379" s="78"/>
      <c r="BW379" s="78"/>
      <c r="BX379" s="78"/>
      <c r="BY379" s="78"/>
      <c r="BZ379" s="78"/>
      <c r="CA379" s="78"/>
      <c r="CB379" s="78"/>
      <c r="CC379" s="78"/>
      <c r="CD379" s="78"/>
      <c r="CE379" s="78"/>
      <c r="CF379" s="78"/>
      <c r="CG379" s="78"/>
      <c r="CH379" s="78"/>
      <c r="CI379" s="78"/>
      <c r="CJ379" s="78"/>
      <c r="CK379" s="78"/>
      <c r="CL379" s="78"/>
      <c r="CM379" s="78"/>
      <c r="CN379" s="78"/>
      <c r="CO379" s="78"/>
      <c r="CP379" s="78"/>
      <c r="CQ379" s="78"/>
      <c r="CR379" s="78"/>
      <c r="CS379" s="78"/>
      <c r="CT379" s="78"/>
      <c r="CU379" s="78"/>
      <c r="CV379" s="78"/>
      <c r="CW379" s="78"/>
      <c r="CX379" s="78"/>
      <c r="CY379" s="78"/>
      <c r="CZ379" s="78"/>
      <c r="DA379" s="78"/>
      <c r="DB379" s="78"/>
      <c r="DC379" s="78"/>
      <c r="DD379" s="78"/>
      <c r="DE379" s="78"/>
      <c r="DF379" s="78"/>
      <c r="DG379" s="78"/>
      <c r="DH379" s="78"/>
      <c r="DI379" s="78"/>
      <c r="DJ379" s="78"/>
      <c r="DK379" s="78"/>
      <c r="DL379" s="78"/>
      <c r="DM379" s="78"/>
      <c r="DN379" s="78"/>
      <c r="DO379" s="78"/>
      <c r="DP379" s="78"/>
      <c r="DQ379" s="78"/>
      <c r="DR379" s="78"/>
      <c r="DS379" s="78"/>
      <c r="DT379" s="78"/>
      <c r="DU379" s="78"/>
      <c r="DV379" s="78"/>
      <c r="DW379" s="78"/>
      <c r="DX379" s="78"/>
      <c r="DY379" s="78"/>
      <c r="DZ379" s="78"/>
      <c r="EA379" s="78"/>
      <c r="EB379" s="78"/>
      <c r="EC379" s="78"/>
      <c r="ED379" s="78"/>
      <c r="EE379" s="78"/>
      <c r="EF379" s="78"/>
      <c r="EG379" s="78"/>
      <c r="EH379" s="78"/>
      <c r="EI379" s="78"/>
      <c r="EJ379" s="78"/>
      <c r="EK379" s="78"/>
      <c r="EL379" s="78"/>
      <c r="EM379" s="78"/>
      <c r="EN379" s="78"/>
      <c r="EO379" s="78"/>
      <c r="EP379" s="78"/>
      <c r="EQ379" s="78"/>
      <c r="ER379" s="78"/>
      <c r="ES379" s="78"/>
      <c r="ET379" s="78"/>
      <c r="EU379" s="78"/>
      <c r="EV379" s="78"/>
      <c r="EW379" s="78"/>
      <c r="EX379" s="78"/>
      <c r="EY379" s="78"/>
      <c r="EZ379" s="78"/>
      <c r="FA379" s="78"/>
      <c r="FB379" s="78"/>
      <c r="FC379" s="78"/>
      <c r="FD379" s="78"/>
      <c r="FE379" s="78"/>
      <c r="FF379" s="78"/>
      <c r="FG379" s="78"/>
      <c r="FH379" s="78"/>
      <c r="FI379" s="78"/>
      <c r="FJ379" s="78"/>
      <c r="FK379" s="78"/>
      <c r="FL379" s="78"/>
      <c r="FM379" s="78"/>
      <c r="FN379" s="78"/>
      <c r="FO379" s="78"/>
      <c r="FP379" s="78"/>
      <c r="FQ379" s="78"/>
      <c r="FR379" s="78"/>
      <c r="FS379" s="78"/>
      <c r="FT379" s="78"/>
      <c r="FU379" s="78"/>
      <c r="FV379" s="78"/>
      <c r="FW379" s="78"/>
      <c r="FX379" s="78">
        <v>2.808748185634613E-2</v>
      </c>
      <c r="FY379" s="78">
        <v>60.526317596435547</v>
      </c>
      <c r="FZ379" s="78">
        <v>0</v>
      </c>
    </row>
    <row r="380" spans="1:182" x14ac:dyDescent="0.2">
      <c r="A380" t="s">
        <v>186</v>
      </c>
      <c r="B380" t="s">
        <v>245</v>
      </c>
      <c r="C380" t="s">
        <v>194</v>
      </c>
      <c r="D380" t="s">
        <v>202</v>
      </c>
      <c r="E380" t="s">
        <v>241</v>
      </c>
      <c r="F380" t="s">
        <v>179</v>
      </c>
      <c r="G380" t="s">
        <v>1</v>
      </c>
      <c r="H380" s="78">
        <v>34</v>
      </c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  <c r="BU380" s="78"/>
      <c r="BV380" s="78"/>
      <c r="BW380" s="78"/>
      <c r="BX380" s="78"/>
      <c r="BY380" s="78"/>
      <c r="BZ380" s="78"/>
      <c r="CA380" s="78"/>
      <c r="CB380" s="78"/>
      <c r="CC380" s="78"/>
      <c r="CD380" s="78"/>
      <c r="CE380" s="78"/>
      <c r="CF380" s="78"/>
      <c r="CG380" s="78"/>
      <c r="CH380" s="78"/>
      <c r="CI380" s="78"/>
      <c r="CJ380" s="78"/>
      <c r="CK380" s="78"/>
      <c r="CL380" s="78"/>
      <c r="CM380" s="78"/>
      <c r="CN380" s="78"/>
      <c r="CO380" s="78"/>
      <c r="CP380" s="78"/>
      <c r="CQ380" s="78"/>
      <c r="CR380" s="78"/>
      <c r="CS380" s="78"/>
      <c r="CT380" s="78"/>
      <c r="CU380" s="78"/>
      <c r="CV380" s="78"/>
      <c r="CW380" s="78"/>
      <c r="CX380" s="78"/>
      <c r="CY380" s="78"/>
      <c r="CZ380" s="78"/>
      <c r="DA380" s="78"/>
      <c r="DB380" s="78"/>
      <c r="DC380" s="78"/>
      <c r="DD380" s="78"/>
      <c r="DE380" s="78"/>
      <c r="DF380" s="78"/>
      <c r="DG380" s="78"/>
      <c r="DH380" s="78"/>
      <c r="DI380" s="78"/>
      <c r="DJ380" s="78"/>
      <c r="DK380" s="78"/>
      <c r="DL380" s="78"/>
      <c r="DM380" s="78"/>
      <c r="DN380" s="78"/>
      <c r="DO380" s="78"/>
      <c r="DP380" s="78"/>
      <c r="DQ380" s="78"/>
      <c r="DR380" s="78"/>
      <c r="DS380" s="78"/>
      <c r="DT380" s="78"/>
      <c r="DU380" s="78"/>
      <c r="DV380" s="78"/>
      <c r="DW380" s="78"/>
      <c r="DX380" s="78"/>
      <c r="DY380" s="78"/>
      <c r="DZ380" s="78"/>
      <c r="EA380" s="78"/>
      <c r="EB380" s="78"/>
      <c r="EC380" s="78"/>
      <c r="ED380" s="78"/>
      <c r="EE380" s="78"/>
      <c r="EF380" s="78"/>
      <c r="EG380" s="78"/>
      <c r="EH380" s="78"/>
      <c r="EI380" s="78"/>
      <c r="EJ380" s="78"/>
      <c r="EK380" s="78"/>
      <c r="EL380" s="78"/>
      <c r="EM380" s="78"/>
      <c r="EN380" s="78"/>
      <c r="EO380" s="78"/>
      <c r="EP380" s="78"/>
      <c r="EQ380" s="78"/>
      <c r="ER380" s="78"/>
      <c r="ES380" s="78"/>
      <c r="ET380" s="78"/>
      <c r="EU380" s="78"/>
      <c r="EV380" s="78"/>
      <c r="EW380" s="78"/>
      <c r="EX380" s="78"/>
      <c r="EY380" s="78"/>
      <c r="EZ380" s="78"/>
      <c r="FA380" s="78"/>
      <c r="FB380" s="78"/>
      <c r="FC380" s="78"/>
      <c r="FD380" s="78"/>
      <c r="FE380" s="78"/>
      <c r="FF380" s="78"/>
      <c r="FG380" s="78"/>
      <c r="FH380" s="78"/>
      <c r="FI380" s="78"/>
      <c r="FJ380" s="78"/>
      <c r="FK380" s="78"/>
      <c r="FL380" s="78"/>
      <c r="FM380" s="78"/>
      <c r="FN380" s="78"/>
      <c r="FO380" s="78"/>
      <c r="FP380" s="78"/>
      <c r="FQ380" s="78"/>
      <c r="FR380" s="78"/>
      <c r="FS380" s="78"/>
      <c r="FT380" s="78"/>
      <c r="FU380" s="78"/>
      <c r="FV380" s="78"/>
      <c r="FW380" s="78"/>
      <c r="FX380" s="78">
        <v>2.8590578585863113E-2</v>
      </c>
      <c r="FY380" s="78">
        <v>2</v>
      </c>
      <c r="FZ380" s="78">
        <v>0</v>
      </c>
    </row>
    <row r="381" spans="1:182" x14ac:dyDescent="0.2">
      <c r="A381" t="s">
        <v>186</v>
      </c>
      <c r="B381" t="s">
        <v>245</v>
      </c>
      <c r="C381" t="s">
        <v>194</v>
      </c>
      <c r="D381" t="s">
        <v>202</v>
      </c>
      <c r="E381" t="s">
        <v>241</v>
      </c>
      <c r="F381" t="s">
        <v>180</v>
      </c>
      <c r="G381" t="s">
        <v>1</v>
      </c>
      <c r="H381" s="78">
        <v>12</v>
      </c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8"/>
      <c r="CA381" s="78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8"/>
      <c r="CV381" s="78"/>
      <c r="CW381" s="78"/>
      <c r="CX381" s="78"/>
      <c r="CY381" s="78"/>
      <c r="CZ381" s="78"/>
      <c r="DA381" s="78"/>
      <c r="DB381" s="78"/>
      <c r="DC381" s="78"/>
      <c r="DD381" s="78"/>
      <c r="DE381" s="78"/>
      <c r="DF381" s="78"/>
      <c r="DG381" s="78"/>
      <c r="DH381" s="78"/>
      <c r="DI381" s="78"/>
      <c r="DJ381" s="78"/>
      <c r="DK381" s="78"/>
      <c r="DL381" s="78"/>
      <c r="DM381" s="78"/>
      <c r="DN381" s="78"/>
      <c r="DO381" s="78"/>
      <c r="DP381" s="78"/>
      <c r="DQ381" s="78"/>
      <c r="DR381" s="78"/>
      <c r="DS381" s="78"/>
      <c r="DT381" s="78"/>
      <c r="DU381" s="78"/>
      <c r="DV381" s="78"/>
      <c r="DW381" s="78"/>
      <c r="DX381" s="78"/>
      <c r="DY381" s="78"/>
      <c r="DZ381" s="78"/>
      <c r="EA381" s="78"/>
      <c r="EB381" s="78"/>
      <c r="EC381" s="78"/>
      <c r="ED381" s="78"/>
      <c r="EE381" s="78"/>
      <c r="EF381" s="78"/>
      <c r="EG381" s="78"/>
      <c r="EH381" s="78"/>
      <c r="EI381" s="78"/>
      <c r="EJ381" s="78"/>
      <c r="EK381" s="78"/>
      <c r="EL381" s="78"/>
      <c r="EM381" s="78"/>
      <c r="EN381" s="78"/>
      <c r="EO381" s="78"/>
      <c r="EP381" s="78"/>
      <c r="EQ381" s="78"/>
      <c r="ER381" s="78"/>
      <c r="ES381" s="78"/>
      <c r="ET381" s="78"/>
      <c r="EU381" s="78"/>
      <c r="EV381" s="78"/>
      <c r="EW381" s="78"/>
      <c r="EX381" s="78"/>
      <c r="EY381" s="78"/>
      <c r="EZ381" s="78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8">
        <v>2.6316102594137192E-2</v>
      </c>
      <c r="FY381" s="78">
        <v>0</v>
      </c>
      <c r="FZ381" s="78">
        <v>0</v>
      </c>
    </row>
    <row r="382" spans="1:182" x14ac:dyDescent="0.2">
      <c r="A382" t="s">
        <v>186</v>
      </c>
      <c r="B382" t="s">
        <v>245</v>
      </c>
      <c r="C382" t="s">
        <v>194</v>
      </c>
      <c r="D382" t="s">
        <v>202</v>
      </c>
      <c r="E382" t="s">
        <v>241</v>
      </c>
      <c r="F382" t="s">
        <v>181</v>
      </c>
      <c r="G382" t="s">
        <v>1</v>
      </c>
      <c r="H382" s="78">
        <v>1</v>
      </c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  <c r="BX382" s="78"/>
      <c r="BY382" s="78"/>
      <c r="BZ382" s="78"/>
      <c r="CA382" s="78"/>
      <c r="CB382" s="78"/>
      <c r="CC382" s="78"/>
      <c r="CD382" s="78"/>
      <c r="CE382" s="78"/>
      <c r="CF382" s="78"/>
      <c r="CG382" s="78"/>
      <c r="CH382" s="78"/>
      <c r="CI382" s="78"/>
      <c r="CJ382" s="78"/>
      <c r="CK382" s="78"/>
      <c r="CL382" s="78"/>
      <c r="CM382" s="78"/>
      <c r="CN382" s="78"/>
      <c r="CO382" s="78"/>
      <c r="CP382" s="78"/>
      <c r="CQ382" s="78"/>
      <c r="CR382" s="78"/>
      <c r="CS382" s="78"/>
      <c r="CT382" s="78"/>
      <c r="CU382" s="78"/>
      <c r="CV382" s="78"/>
      <c r="CW382" s="78"/>
      <c r="CX382" s="78"/>
      <c r="CY382" s="78"/>
      <c r="CZ382" s="78"/>
      <c r="DA382" s="78"/>
      <c r="DB382" s="78"/>
      <c r="DC382" s="78"/>
      <c r="DD382" s="78"/>
      <c r="DE382" s="78"/>
      <c r="DF382" s="78"/>
      <c r="DG382" s="78"/>
      <c r="DH382" s="78"/>
      <c r="DI382" s="78"/>
      <c r="DJ382" s="78"/>
      <c r="DK382" s="78"/>
      <c r="DL382" s="78"/>
      <c r="DM382" s="78"/>
      <c r="DN382" s="78"/>
      <c r="DO382" s="78"/>
      <c r="DP382" s="78"/>
      <c r="DQ382" s="78"/>
      <c r="DR382" s="78"/>
      <c r="DS382" s="78"/>
      <c r="DT382" s="78"/>
      <c r="DU382" s="78"/>
      <c r="DV382" s="78"/>
      <c r="DW382" s="78"/>
      <c r="DX382" s="78"/>
      <c r="DY382" s="78"/>
      <c r="DZ382" s="78"/>
      <c r="EA382" s="78"/>
      <c r="EB382" s="78"/>
      <c r="EC382" s="78"/>
      <c r="ED382" s="78"/>
      <c r="EE382" s="78"/>
      <c r="EF382" s="78"/>
      <c r="EG382" s="78"/>
      <c r="EH382" s="78"/>
      <c r="EI382" s="78"/>
      <c r="EJ382" s="78"/>
      <c r="EK382" s="78"/>
      <c r="EL382" s="78"/>
      <c r="EM382" s="78"/>
      <c r="EN382" s="78"/>
      <c r="EO382" s="78"/>
      <c r="EP382" s="78"/>
      <c r="EQ382" s="78"/>
      <c r="ER382" s="78"/>
      <c r="ES382" s="78"/>
      <c r="ET382" s="78"/>
      <c r="EU382" s="78"/>
      <c r="EV382" s="78"/>
      <c r="EW382" s="78"/>
      <c r="EX382" s="78"/>
      <c r="EY382" s="78"/>
      <c r="EZ382" s="78"/>
      <c r="FA382" s="78"/>
      <c r="FB382" s="78"/>
      <c r="FC382" s="78"/>
      <c r="FD382" s="78"/>
      <c r="FE382" s="78"/>
      <c r="FF382" s="78"/>
      <c r="FG382" s="78"/>
      <c r="FH382" s="78"/>
      <c r="FI382" s="78"/>
      <c r="FJ382" s="78"/>
      <c r="FK382" s="78"/>
      <c r="FL382" s="78"/>
      <c r="FM382" s="78"/>
      <c r="FN382" s="78"/>
      <c r="FO382" s="78"/>
      <c r="FP382" s="78"/>
      <c r="FQ382" s="78"/>
      <c r="FR382" s="78"/>
      <c r="FS382" s="78"/>
      <c r="FT382" s="78"/>
      <c r="FU382" s="78"/>
      <c r="FV382" s="78"/>
      <c r="FW382" s="78"/>
      <c r="FX382" s="78">
        <v>2.8590576723217964E-2</v>
      </c>
      <c r="FY382" s="78">
        <v>0</v>
      </c>
      <c r="FZ382" s="78">
        <v>0</v>
      </c>
    </row>
    <row r="383" spans="1:182" x14ac:dyDescent="0.2">
      <c r="A383" t="s">
        <v>186</v>
      </c>
      <c r="B383" t="s">
        <v>245</v>
      </c>
      <c r="C383" t="s">
        <v>194</v>
      </c>
      <c r="D383" t="s">
        <v>202</v>
      </c>
      <c r="E383" t="s">
        <v>241</v>
      </c>
      <c r="F383" t="s">
        <v>182</v>
      </c>
      <c r="G383" t="s">
        <v>1</v>
      </c>
      <c r="H383" s="78">
        <v>123</v>
      </c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  <c r="BW383" s="78"/>
      <c r="BX383" s="78"/>
      <c r="BY383" s="78"/>
      <c r="BZ383" s="78"/>
      <c r="CA383" s="78"/>
      <c r="CB383" s="78"/>
      <c r="CC383" s="78"/>
      <c r="CD383" s="78"/>
      <c r="CE383" s="78"/>
      <c r="CF383" s="78"/>
      <c r="CG383" s="78"/>
      <c r="CH383" s="78"/>
      <c r="CI383" s="78"/>
      <c r="CJ383" s="78"/>
      <c r="CK383" s="78"/>
      <c r="CL383" s="78"/>
      <c r="CM383" s="78"/>
      <c r="CN383" s="78"/>
      <c r="CO383" s="78"/>
      <c r="CP383" s="78"/>
      <c r="CQ383" s="78"/>
      <c r="CR383" s="78"/>
      <c r="CS383" s="78"/>
      <c r="CT383" s="78"/>
      <c r="CU383" s="78"/>
      <c r="CV383" s="78"/>
      <c r="CW383" s="78"/>
      <c r="CX383" s="78"/>
      <c r="CY383" s="78"/>
      <c r="CZ383" s="78"/>
      <c r="DA383" s="78"/>
      <c r="DB383" s="78"/>
      <c r="DC383" s="78"/>
      <c r="DD383" s="78"/>
      <c r="DE383" s="78"/>
      <c r="DF383" s="78"/>
      <c r="DG383" s="78"/>
      <c r="DH383" s="78"/>
      <c r="DI383" s="78"/>
      <c r="DJ383" s="78"/>
      <c r="DK383" s="78"/>
      <c r="DL383" s="78"/>
      <c r="DM383" s="78"/>
      <c r="DN383" s="78"/>
      <c r="DO383" s="78"/>
      <c r="DP383" s="78"/>
      <c r="DQ383" s="78"/>
      <c r="DR383" s="78"/>
      <c r="DS383" s="78"/>
      <c r="DT383" s="78"/>
      <c r="DU383" s="78"/>
      <c r="DV383" s="78"/>
      <c r="DW383" s="78"/>
      <c r="DX383" s="78"/>
      <c r="DY383" s="78"/>
      <c r="DZ383" s="78"/>
      <c r="EA383" s="78"/>
      <c r="EB383" s="78"/>
      <c r="EC383" s="78"/>
      <c r="ED383" s="78"/>
      <c r="EE383" s="78"/>
      <c r="EF383" s="78"/>
      <c r="EG383" s="78"/>
      <c r="EH383" s="78"/>
      <c r="EI383" s="78"/>
      <c r="EJ383" s="78"/>
      <c r="EK383" s="78"/>
      <c r="EL383" s="78"/>
      <c r="EM383" s="78"/>
      <c r="EN383" s="78"/>
      <c r="EO383" s="78"/>
      <c r="EP383" s="78"/>
      <c r="EQ383" s="78"/>
      <c r="ER383" s="78"/>
      <c r="ES383" s="78"/>
      <c r="ET383" s="78"/>
      <c r="EU383" s="78"/>
      <c r="EV383" s="78"/>
      <c r="EW383" s="78"/>
      <c r="EX383" s="78"/>
      <c r="EY383" s="78"/>
      <c r="EZ383" s="78"/>
      <c r="FA383" s="78"/>
      <c r="FB383" s="78"/>
      <c r="FC383" s="78"/>
      <c r="FD383" s="78"/>
      <c r="FE383" s="78"/>
      <c r="FF383" s="78"/>
      <c r="FG383" s="78"/>
      <c r="FH383" s="78"/>
      <c r="FI383" s="78"/>
      <c r="FJ383" s="78"/>
      <c r="FK383" s="78"/>
      <c r="FL383" s="78"/>
      <c r="FM383" s="78"/>
      <c r="FN383" s="78"/>
      <c r="FO383" s="78"/>
      <c r="FP383" s="78"/>
      <c r="FQ383" s="78"/>
      <c r="FR383" s="78"/>
      <c r="FS383" s="78"/>
      <c r="FT383" s="78"/>
      <c r="FU383" s="78"/>
      <c r="FV383" s="78"/>
      <c r="FW383" s="78"/>
      <c r="FX383" s="78">
        <v>2.8590576723217964E-2</v>
      </c>
      <c r="FY383" s="78">
        <v>7.3157896995544434</v>
      </c>
      <c r="FZ383" s="78">
        <v>0</v>
      </c>
    </row>
    <row r="384" spans="1:182" x14ac:dyDescent="0.2">
      <c r="A384" t="s">
        <v>186</v>
      </c>
      <c r="B384" t="s">
        <v>245</v>
      </c>
      <c r="C384" t="s">
        <v>194</v>
      </c>
      <c r="D384" t="s">
        <v>202</v>
      </c>
      <c r="E384" t="s">
        <v>241</v>
      </c>
      <c r="F384" t="s">
        <v>183</v>
      </c>
      <c r="G384" t="s">
        <v>1</v>
      </c>
      <c r="H384" s="78">
        <v>227</v>
      </c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  <c r="BX384" s="78"/>
      <c r="BY384" s="78"/>
      <c r="BZ384" s="78"/>
      <c r="CA384" s="78"/>
      <c r="CB384" s="78"/>
      <c r="CC384" s="78"/>
      <c r="CD384" s="78"/>
      <c r="CE384" s="78"/>
      <c r="CF384" s="78"/>
      <c r="CG384" s="78"/>
      <c r="CH384" s="78"/>
      <c r="CI384" s="78"/>
      <c r="CJ384" s="78"/>
      <c r="CK384" s="78"/>
      <c r="CL384" s="78"/>
      <c r="CM384" s="78"/>
      <c r="CN384" s="78"/>
      <c r="CO384" s="78"/>
      <c r="CP384" s="78"/>
      <c r="CQ384" s="78"/>
      <c r="CR384" s="78"/>
      <c r="CS384" s="78"/>
      <c r="CT384" s="78"/>
      <c r="CU384" s="78"/>
      <c r="CV384" s="78"/>
      <c r="CW384" s="78"/>
      <c r="CX384" s="78"/>
      <c r="CY384" s="78"/>
      <c r="CZ384" s="78"/>
      <c r="DA384" s="78"/>
      <c r="DB384" s="78"/>
      <c r="DC384" s="78"/>
      <c r="DD384" s="78"/>
      <c r="DE384" s="78"/>
      <c r="DF384" s="78"/>
      <c r="DG384" s="78"/>
      <c r="DH384" s="78"/>
      <c r="DI384" s="78"/>
      <c r="DJ384" s="78"/>
      <c r="DK384" s="78"/>
      <c r="DL384" s="78"/>
      <c r="DM384" s="78"/>
      <c r="DN384" s="78"/>
      <c r="DO384" s="78"/>
      <c r="DP384" s="78"/>
      <c r="DQ384" s="78"/>
      <c r="DR384" s="78"/>
      <c r="DS384" s="78"/>
      <c r="DT384" s="78"/>
      <c r="DU384" s="78"/>
      <c r="DV384" s="78"/>
      <c r="DW384" s="78"/>
      <c r="DX384" s="78"/>
      <c r="DY384" s="78"/>
      <c r="DZ384" s="78"/>
      <c r="EA384" s="78"/>
      <c r="EB384" s="78"/>
      <c r="EC384" s="78"/>
      <c r="ED384" s="78"/>
      <c r="EE384" s="78"/>
      <c r="EF384" s="78"/>
      <c r="EG384" s="78"/>
      <c r="EH384" s="78"/>
      <c r="EI384" s="78"/>
      <c r="EJ384" s="78"/>
      <c r="EK384" s="78"/>
      <c r="EL384" s="78"/>
      <c r="EM384" s="78"/>
      <c r="EN384" s="78"/>
      <c r="EO384" s="78"/>
      <c r="EP384" s="78"/>
      <c r="EQ384" s="78"/>
      <c r="ER384" s="78"/>
      <c r="ES384" s="78"/>
      <c r="ET384" s="78"/>
      <c r="EU384" s="78"/>
      <c r="EV384" s="78"/>
      <c r="EW384" s="78"/>
      <c r="EX384" s="78"/>
      <c r="EY384" s="78"/>
      <c r="EZ384" s="78"/>
      <c r="FA384" s="78"/>
      <c r="FB384" s="78"/>
      <c r="FC384" s="78"/>
      <c r="FD384" s="78"/>
      <c r="FE384" s="78"/>
      <c r="FF384" s="78"/>
      <c r="FG384" s="78"/>
      <c r="FH384" s="78"/>
      <c r="FI384" s="78"/>
      <c r="FJ384" s="78"/>
      <c r="FK384" s="78"/>
      <c r="FL384" s="78"/>
      <c r="FM384" s="78"/>
      <c r="FN384" s="78"/>
      <c r="FO384" s="78"/>
      <c r="FP384" s="78"/>
      <c r="FQ384" s="78"/>
      <c r="FR384" s="78"/>
      <c r="FS384" s="78"/>
      <c r="FT384" s="78"/>
      <c r="FU384" s="78"/>
      <c r="FV384" s="78"/>
      <c r="FW384" s="78"/>
      <c r="FX384" s="78">
        <v>2.7967918664216995E-2</v>
      </c>
      <c r="FY384" s="78">
        <v>3.4736843109130859</v>
      </c>
      <c r="FZ384" s="78">
        <v>0</v>
      </c>
    </row>
    <row r="385" spans="1:182" x14ac:dyDescent="0.2">
      <c r="A385" t="s">
        <v>186</v>
      </c>
      <c r="B385" t="s">
        <v>245</v>
      </c>
      <c r="C385" t="s">
        <v>194</v>
      </c>
      <c r="D385" t="s">
        <v>202</v>
      </c>
      <c r="E385" t="s">
        <v>241</v>
      </c>
      <c r="F385" t="s">
        <v>184</v>
      </c>
      <c r="G385" t="s">
        <v>1</v>
      </c>
      <c r="H385" s="78">
        <v>39</v>
      </c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  <c r="BW385" s="78"/>
      <c r="BX385" s="78"/>
      <c r="BY385" s="78"/>
      <c r="BZ385" s="78"/>
      <c r="CA385" s="78"/>
      <c r="CB385" s="78"/>
      <c r="CC385" s="78"/>
      <c r="CD385" s="78"/>
      <c r="CE385" s="78"/>
      <c r="CF385" s="78"/>
      <c r="CG385" s="78"/>
      <c r="CH385" s="78"/>
      <c r="CI385" s="78"/>
      <c r="CJ385" s="78"/>
      <c r="CK385" s="78"/>
      <c r="CL385" s="78"/>
      <c r="CM385" s="78"/>
      <c r="CN385" s="78"/>
      <c r="CO385" s="78"/>
      <c r="CP385" s="78"/>
      <c r="CQ385" s="78"/>
      <c r="CR385" s="78"/>
      <c r="CS385" s="78"/>
      <c r="CT385" s="78"/>
      <c r="CU385" s="78"/>
      <c r="CV385" s="78"/>
      <c r="CW385" s="78"/>
      <c r="CX385" s="78"/>
      <c r="CY385" s="78"/>
      <c r="CZ385" s="78"/>
      <c r="DA385" s="78"/>
      <c r="DB385" s="78"/>
      <c r="DC385" s="78"/>
      <c r="DD385" s="78"/>
      <c r="DE385" s="78"/>
      <c r="DF385" s="78"/>
      <c r="DG385" s="78"/>
      <c r="DH385" s="78"/>
      <c r="DI385" s="78"/>
      <c r="DJ385" s="78"/>
      <c r="DK385" s="78"/>
      <c r="DL385" s="78"/>
      <c r="DM385" s="78"/>
      <c r="DN385" s="78"/>
      <c r="DO385" s="78"/>
      <c r="DP385" s="78"/>
      <c r="DQ385" s="78"/>
      <c r="DR385" s="78"/>
      <c r="DS385" s="78"/>
      <c r="DT385" s="78"/>
      <c r="DU385" s="78"/>
      <c r="DV385" s="78"/>
      <c r="DW385" s="78"/>
      <c r="DX385" s="78"/>
      <c r="DY385" s="78"/>
      <c r="DZ385" s="78"/>
      <c r="EA385" s="78"/>
      <c r="EB385" s="78"/>
      <c r="EC385" s="78"/>
      <c r="ED385" s="78"/>
      <c r="EE385" s="78"/>
      <c r="EF385" s="78"/>
      <c r="EG385" s="78"/>
      <c r="EH385" s="78"/>
      <c r="EI385" s="78"/>
      <c r="EJ385" s="78"/>
      <c r="EK385" s="78"/>
      <c r="EL385" s="78"/>
      <c r="EM385" s="78"/>
      <c r="EN385" s="78"/>
      <c r="EO385" s="78"/>
      <c r="EP385" s="78"/>
      <c r="EQ385" s="78"/>
      <c r="ER385" s="78"/>
      <c r="ES385" s="78"/>
      <c r="ET385" s="78"/>
      <c r="EU385" s="78"/>
      <c r="EV385" s="78"/>
      <c r="EW385" s="78"/>
      <c r="EX385" s="78"/>
      <c r="EY385" s="78"/>
      <c r="EZ385" s="78"/>
      <c r="FA385" s="78"/>
      <c r="FB385" s="78"/>
      <c r="FC385" s="78"/>
      <c r="FD385" s="78"/>
      <c r="FE385" s="78"/>
      <c r="FF385" s="78"/>
      <c r="FG385" s="78"/>
      <c r="FH385" s="78"/>
      <c r="FI385" s="78"/>
      <c r="FJ385" s="78"/>
      <c r="FK385" s="78"/>
      <c r="FL385" s="78"/>
      <c r="FM385" s="78"/>
      <c r="FN385" s="78"/>
      <c r="FO385" s="78"/>
      <c r="FP385" s="78"/>
      <c r="FQ385" s="78"/>
      <c r="FR385" s="78"/>
      <c r="FS385" s="78"/>
      <c r="FT385" s="78"/>
      <c r="FU385" s="78"/>
      <c r="FV385" s="78"/>
      <c r="FW385" s="78"/>
      <c r="FX385" s="78">
        <v>2.7163989841938019E-2</v>
      </c>
      <c r="FY385" s="78">
        <v>0</v>
      </c>
      <c r="FZ385" s="78">
        <v>0</v>
      </c>
    </row>
    <row r="386" spans="1:182" x14ac:dyDescent="0.2">
      <c r="A386" t="s">
        <v>186</v>
      </c>
      <c r="B386" t="s">
        <v>245</v>
      </c>
      <c r="C386" t="s">
        <v>194</v>
      </c>
      <c r="D386" t="s">
        <v>202</v>
      </c>
      <c r="E386" t="s">
        <v>241</v>
      </c>
      <c r="F386" t="s">
        <v>185</v>
      </c>
      <c r="G386" t="s">
        <v>1</v>
      </c>
      <c r="H386" s="78">
        <v>13</v>
      </c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  <c r="BX386" s="78"/>
      <c r="BY386" s="78"/>
      <c r="BZ386" s="78"/>
      <c r="CA386" s="78"/>
      <c r="CB386" s="78"/>
      <c r="CC386" s="78"/>
      <c r="CD386" s="78"/>
      <c r="CE386" s="78"/>
      <c r="CF386" s="78"/>
      <c r="CG386" s="78"/>
      <c r="CH386" s="78"/>
      <c r="CI386" s="78"/>
      <c r="CJ386" s="78"/>
      <c r="CK386" s="78"/>
      <c r="CL386" s="78"/>
      <c r="CM386" s="78"/>
      <c r="CN386" s="78"/>
      <c r="CO386" s="78"/>
      <c r="CP386" s="78"/>
      <c r="CQ386" s="78"/>
      <c r="CR386" s="78"/>
      <c r="CS386" s="78"/>
      <c r="CT386" s="78"/>
      <c r="CU386" s="78"/>
      <c r="CV386" s="78"/>
      <c r="CW386" s="78"/>
      <c r="CX386" s="78"/>
      <c r="CY386" s="78"/>
      <c r="CZ386" s="78"/>
      <c r="DA386" s="78"/>
      <c r="DB386" s="78"/>
      <c r="DC386" s="78"/>
      <c r="DD386" s="78"/>
      <c r="DE386" s="78"/>
      <c r="DF386" s="78"/>
      <c r="DG386" s="78"/>
      <c r="DH386" s="78"/>
      <c r="DI386" s="78"/>
      <c r="DJ386" s="78"/>
      <c r="DK386" s="78"/>
      <c r="DL386" s="78"/>
      <c r="DM386" s="78"/>
      <c r="DN386" s="78"/>
      <c r="DO386" s="78"/>
      <c r="DP386" s="78"/>
      <c r="DQ386" s="78"/>
      <c r="DR386" s="78"/>
      <c r="DS386" s="78"/>
      <c r="DT386" s="78"/>
      <c r="DU386" s="78"/>
      <c r="DV386" s="78"/>
      <c r="DW386" s="78"/>
      <c r="DX386" s="78"/>
      <c r="DY386" s="78"/>
      <c r="DZ386" s="78"/>
      <c r="EA386" s="78"/>
      <c r="EB386" s="78"/>
      <c r="EC386" s="78"/>
      <c r="ED386" s="78"/>
      <c r="EE386" s="78"/>
      <c r="EF386" s="78"/>
      <c r="EG386" s="78"/>
      <c r="EH386" s="78"/>
      <c r="EI386" s="78"/>
      <c r="EJ386" s="78"/>
      <c r="EK386" s="78"/>
      <c r="EL386" s="78"/>
      <c r="EM386" s="78"/>
      <c r="EN386" s="78"/>
      <c r="EO386" s="78"/>
      <c r="EP386" s="78"/>
      <c r="EQ386" s="78"/>
      <c r="ER386" s="78"/>
      <c r="ES386" s="78"/>
      <c r="ET386" s="78"/>
      <c r="EU386" s="78"/>
      <c r="EV386" s="78"/>
      <c r="EW386" s="78"/>
      <c r="EX386" s="78"/>
      <c r="EY386" s="78"/>
      <c r="EZ386" s="78"/>
      <c r="FA386" s="78"/>
      <c r="FB386" s="78"/>
      <c r="FC386" s="78"/>
      <c r="FD386" s="78"/>
      <c r="FE386" s="78"/>
      <c r="FF386" s="78"/>
      <c r="FG386" s="78"/>
      <c r="FH386" s="78"/>
      <c r="FI386" s="78"/>
      <c r="FJ386" s="78"/>
      <c r="FK386" s="78"/>
      <c r="FL386" s="78"/>
      <c r="FM386" s="78"/>
      <c r="FN386" s="78"/>
      <c r="FO386" s="78"/>
      <c r="FP386" s="78"/>
      <c r="FQ386" s="78"/>
      <c r="FR386" s="78"/>
      <c r="FS386" s="78"/>
      <c r="FT386" s="78"/>
      <c r="FU386" s="78"/>
      <c r="FV386" s="78"/>
      <c r="FW386" s="78"/>
      <c r="FX386" s="78">
        <v>2.458864264190197E-2</v>
      </c>
      <c r="FY386" s="78">
        <v>1</v>
      </c>
      <c r="FZ386" s="78">
        <v>0</v>
      </c>
    </row>
    <row r="387" spans="1:182" x14ac:dyDescent="0.2">
      <c r="A387" t="s">
        <v>186</v>
      </c>
      <c r="B387" t="s">
        <v>245</v>
      </c>
      <c r="C387" t="s">
        <v>194</v>
      </c>
      <c r="D387" t="s">
        <v>202</v>
      </c>
      <c r="E387" t="s">
        <v>242</v>
      </c>
      <c r="F387" t="s">
        <v>1</v>
      </c>
      <c r="G387" t="s">
        <v>198</v>
      </c>
      <c r="H387" s="78">
        <v>2732</v>
      </c>
      <c r="I387" s="78">
        <v>1.2131586074829102</v>
      </c>
      <c r="J387" s="78">
        <v>1.1270277500152588</v>
      </c>
      <c r="K387" s="78">
        <v>1.0682245492935181</v>
      </c>
      <c r="L387" s="78">
        <v>0.92320543527603149</v>
      </c>
      <c r="M387" s="78">
        <v>0.85200518369674683</v>
      </c>
      <c r="N387" s="78">
        <v>0.7936132550239563</v>
      </c>
      <c r="O387" s="78">
        <v>0.88411623239517212</v>
      </c>
      <c r="P387" s="78">
        <v>0.94395381212234497</v>
      </c>
      <c r="Q387" s="78">
        <v>0.90379029512405396</v>
      </c>
      <c r="R387" s="78">
        <v>0.83426403999328613</v>
      </c>
      <c r="S387" s="78">
        <v>0.81448733806610107</v>
      </c>
      <c r="T387" s="78">
        <v>0.77360773086547852</v>
      </c>
      <c r="U387" s="78">
        <v>0.7704852819442749</v>
      </c>
      <c r="V387" s="78">
        <v>0.76018518209457397</v>
      </c>
      <c r="W387" s="78">
        <v>0.79872089624404907</v>
      </c>
      <c r="X387" s="78">
        <v>0.80781453847885132</v>
      </c>
      <c r="Y387" s="78">
        <v>0.89949649572372437</v>
      </c>
      <c r="Z387" s="78">
        <v>1.108115553855896</v>
      </c>
      <c r="AA387" s="78">
        <v>1.1975750923156738</v>
      </c>
      <c r="AB387" s="78">
        <v>1.2092933654785156</v>
      </c>
      <c r="AC387" s="78">
        <v>1.1991506814956665</v>
      </c>
      <c r="AD387" s="78">
        <v>1.1661831140518188</v>
      </c>
      <c r="AE387" s="78">
        <v>1.1496771574020386</v>
      </c>
      <c r="AF387" s="78">
        <v>1.1539105176925659</v>
      </c>
      <c r="AG387" s="78">
        <v>-0.19901204109191895</v>
      </c>
      <c r="AH387" s="78">
        <v>-0.33887991309165955</v>
      </c>
      <c r="AI387" s="78">
        <v>-0.28525248169898987</v>
      </c>
      <c r="AJ387" s="78">
        <v>-0.24436810612678528</v>
      </c>
      <c r="AK387" s="78">
        <v>-0.19019670784473419</v>
      </c>
      <c r="AL387" s="78">
        <v>-0.1648203432559967</v>
      </c>
      <c r="AM387" s="78">
        <v>-9.2289991676807404E-2</v>
      </c>
      <c r="AN387" s="78">
        <v>-7.3317527770996094E-2</v>
      </c>
      <c r="AO387" s="78">
        <v>-4.8009321093559265E-2</v>
      </c>
      <c r="AP387" s="78">
        <v>-4.0321290493011475E-2</v>
      </c>
      <c r="AQ387" s="78">
        <v>-2.2294653579592705E-2</v>
      </c>
      <c r="AR387" s="78">
        <v>-1.7043696716427803E-2</v>
      </c>
      <c r="AS387" s="78">
        <v>-5.1650568842887878E-2</v>
      </c>
      <c r="AT387" s="78">
        <v>-1.3914328068494797E-2</v>
      </c>
      <c r="AU387" s="78">
        <v>-2.7896251995116472E-3</v>
      </c>
      <c r="AV387" s="78">
        <v>3.4178521484136581E-2</v>
      </c>
      <c r="AW387" s="78">
        <v>4.9343820661306381E-2</v>
      </c>
      <c r="AX387" s="78">
        <v>9.781242161989212E-2</v>
      </c>
      <c r="AY387" s="78">
        <v>8.9125707745552063E-2</v>
      </c>
      <c r="AZ387" s="78">
        <v>0.1076631024479866</v>
      </c>
      <c r="BA387" s="78">
        <v>9.9111013114452362E-2</v>
      </c>
      <c r="BB387" s="78">
        <v>0.1345096230506897</v>
      </c>
      <c r="BC387" s="78">
        <v>0.15261851251125336</v>
      </c>
      <c r="BD387" s="78">
        <v>0.13556370139122009</v>
      </c>
      <c r="BE387" s="78">
        <v>-0.16163590550422668</v>
      </c>
      <c r="BF387" s="78">
        <v>-0.30489280819892883</v>
      </c>
      <c r="BG387" s="78">
        <v>-0.25527429580688477</v>
      </c>
      <c r="BH387" s="78">
        <v>-0.21830186247825623</v>
      </c>
      <c r="BI387" s="78">
        <v>-0.16622267663478851</v>
      </c>
      <c r="BJ387" s="78">
        <v>-0.14570493996143341</v>
      </c>
      <c r="BK387" s="78">
        <v>-7.6360434293746948E-2</v>
      </c>
      <c r="BL387" s="78">
        <v>-5.9779327362775803E-2</v>
      </c>
      <c r="BM387" s="78">
        <v>-3.1729280948638916E-2</v>
      </c>
      <c r="BN387" s="78">
        <v>-2.7150414884090424E-2</v>
      </c>
      <c r="BO387" s="78">
        <v>-1.0291798040270805E-2</v>
      </c>
      <c r="BP387" s="78">
        <v>-5.0837667658925056E-3</v>
      </c>
      <c r="BQ387" s="78">
        <v>-3.9488229900598526E-2</v>
      </c>
      <c r="BR387" s="78">
        <v>-2.0458437502384186E-3</v>
      </c>
      <c r="BS387" s="78">
        <v>9.3158045783638954E-3</v>
      </c>
      <c r="BT387" s="78">
        <v>4.6399135142564774E-2</v>
      </c>
      <c r="BU387" s="78">
        <v>6.3764125108718872E-2</v>
      </c>
      <c r="BV387" s="78">
        <v>0.11355476081371307</v>
      </c>
      <c r="BW387" s="78">
        <v>0.1032925546169281</v>
      </c>
      <c r="BX387" s="78">
        <v>0.12331687659025192</v>
      </c>
      <c r="BY387" s="78">
        <v>0.11709199100732803</v>
      </c>
      <c r="BZ387" s="78">
        <v>0.1543295681476593</v>
      </c>
      <c r="CA387" s="78">
        <v>0.17657460272312164</v>
      </c>
      <c r="CB387" s="78">
        <v>0.16189979016780853</v>
      </c>
      <c r="CC387" s="78">
        <v>-0.13574929535388947</v>
      </c>
      <c r="CD387" s="78">
        <v>-0.28135347366333008</v>
      </c>
      <c r="CE387" s="78">
        <v>-0.23451149463653564</v>
      </c>
      <c r="CF387" s="78">
        <v>-0.20024843513965607</v>
      </c>
      <c r="CG387" s="78">
        <v>-0.14961834251880646</v>
      </c>
      <c r="CH387" s="78">
        <v>-0.132465660572052</v>
      </c>
      <c r="CI387" s="78">
        <v>-6.5327674150466919E-2</v>
      </c>
      <c r="CJ387" s="78">
        <v>-5.0402812659740448E-2</v>
      </c>
      <c r="CK387" s="78">
        <v>-2.0453769713640213E-2</v>
      </c>
      <c r="CL387" s="78">
        <v>-1.8028309568762779E-2</v>
      </c>
      <c r="CM387" s="78">
        <v>-1.9786579068750143E-3</v>
      </c>
      <c r="CN387" s="78">
        <v>3.1996446195989847E-3</v>
      </c>
      <c r="CO387" s="78">
        <v>-3.1064635142683983E-2</v>
      </c>
      <c r="CP387" s="78">
        <v>6.1742318794131279E-3</v>
      </c>
      <c r="CQ387" s="78">
        <v>1.7699986696243286E-2</v>
      </c>
      <c r="CR387" s="78">
        <v>5.4863095283508301E-2</v>
      </c>
      <c r="CS387" s="78">
        <v>7.3751591145992279E-2</v>
      </c>
      <c r="CT387" s="78">
        <v>0.12445787340402603</v>
      </c>
      <c r="CU387" s="78">
        <v>0.11310447007417679</v>
      </c>
      <c r="CV387" s="78">
        <v>0.13415861129760742</v>
      </c>
      <c r="CW387" s="78">
        <v>0.12954556941986084</v>
      </c>
      <c r="CX387" s="78">
        <v>0.16805678606033325</v>
      </c>
      <c r="CY387" s="78">
        <v>0.19316652417182922</v>
      </c>
      <c r="CZ387" s="78">
        <v>0.18014007806777954</v>
      </c>
      <c r="DA387" s="78">
        <v>-0.10986270010471344</v>
      </c>
      <c r="DB387" s="78">
        <v>-0.25781413912773132</v>
      </c>
      <c r="DC387" s="78">
        <v>-0.21374867856502533</v>
      </c>
      <c r="DD387" s="78">
        <v>-0.1821950227022171</v>
      </c>
      <c r="DE387" s="78">
        <v>-0.1330140084028244</v>
      </c>
      <c r="DF387" s="78">
        <v>-0.11922638118267059</v>
      </c>
      <c r="DG387" s="78">
        <v>-5.429491400718689E-2</v>
      </c>
      <c r="DH387" s="78">
        <v>-4.1026297956705093E-2</v>
      </c>
      <c r="DI387" s="78">
        <v>-9.1782622039318085E-3</v>
      </c>
      <c r="DJ387" s="78">
        <v>-8.9062023907899857E-3</v>
      </c>
      <c r="DK387" s="78">
        <v>6.3344822265207767E-3</v>
      </c>
      <c r="DL387" s="78">
        <v>1.1483056470751762E-2</v>
      </c>
      <c r="DM387" s="78">
        <v>-2.2641036659479141E-2</v>
      </c>
      <c r="DN387" s="78">
        <v>1.4394308440387249E-2</v>
      </c>
      <c r="DO387" s="78">
        <v>2.6084171608090401E-2</v>
      </c>
      <c r="DP387" s="78">
        <v>6.3327059149742126E-2</v>
      </c>
      <c r="DQ387" s="78">
        <v>8.3739049732685089E-2</v>
      </c>
      <c r="DR387" s="78">
        <v>0.1353609710931778</v>
      </c>
      <c r="DS387" s="78">
        <v>0.12291639298200607</v>
      </c>
      <c r="DT387" s="78">
        <v>0.14500038325786591</v>
      </c>
      <c r="DU387" s="78">
        <v>0.14199914038181305</v>
      </c>
      <c r="DV387" s="78">
        <v>0.18178398907184601</v>
      </c>
      <c r="DW387" s="78">
        <v>0.20975843071937561</v>
      </c>
      <c r="DX387" s="78">
        <v>0.19838035106658936</v>
      </c>
      <c r="DY387" s="78">
        <v>-7.2486579418182373E-2</v>
      </c>
      <c r="DZ387" s="78">
        <v>-0.2238270491361618</v>
      </c>
      <c r="EA387" s="78">
        <v>-0.18377047777175903</v>
      </c>
      <c r="EB387" s="78">
        <v>-0.15612874925136566</v>
      </c>
      <c r="EC387" s="78">
        <v>-0.10903999209403992</v>
      </c>
      <c r="ED387" s="78">
        <v>-0.1001109778881073</v>
      </c>
      <c r="EE387" s="78">
        <v>-3.8365352898836136E-2</v>
      </c>
      <c r="EF387" s="78">
        <v>-2.7488099411129951E-2</v>
      </c>
      <c r="EG387" s="78">
        <v>7.1017807349562645E-3</v>
      </c>
      <c r="EH387" s="78">
        <v>4.2646713554859161E-3</v>
      </c>
      <c r="EI387" s="78">
        <v>1.833733543753624E-2</v>
      </c>
      <c r="EJ387" s="78">
        <v>2.3442987352609634E-2</v>
      </c>
      <c r="EK387" s="78">
        <v>-1.0478704236447811E-2</v>
      </c>
      <c r="EL387" s="78">
        <v>2.6262791827321053E-2</v>
      </c>
      <c r="EM387" s="78">
        <v>3.81896011531353E-2</v>
      </c>
      <c r="EN387" s="78">
        <v>7.5547680258750916E-2</v>
      </c>
      <c r="EO387" s="78">
        <v>9.8159365355968475E-2</v>
      </c>
      <c r="EP387" s="78">
        <v>0.15110331773757935</v>
      </c>
      <c r="EQ387" s="78">
        <v>0.13708323240280151</v>
      </c>
      <c r="ER387" s="78">
        <v>0.16065414249897003</v>
      </c>
      <c r="ES387" s="78">
        <v>0.15998011827468872</v>
      </c>
      <c r="ET387" s="78">
        <v>0.20160391926765442</v>
      </c>
      <c r="EU387" s="78">
        <v>0.2337145209312439</v>
      </c>
      <c r="EV387" s="78">
        <v>0.22471645474433899</v>
      </c>
      <c r="EW387" s="78">
        <v>48.693462371826172</v>
      </c>
      <c r="EX387" s="78">
        <v>48.472091674804688</v>
      </c>
      <c r="EY387" s="78">
        <v>48.15948486328125</v>
      </c>
      <c r="EZ387" s="78">
        <v>47.8756103515625</v>
      </c>
      <c r="FA387" s="78">
        <v>47.624229431152344</v>
      </c>
      <c r="FB387" s="78">
        <v>47.318702697753906</v>
      </c>
      <c r="FC387" s="78">
        <v>46.951938629150391</v>
      </c>
      <c r="FD387" s="78">
        <v>47.020763397216797</v>
      </c>
      <c r="FE387" s="78">
        <v>47.828853607177734</v>
      </c>
      <c r="FF387" s="78">
        <v>50.356742858886719</v>
      </c>
      <c r="FG387" s="78">
        <v>53.075084686279297</v>
      </c>
      <c r="FH387" s="78">
        <v>55.052993774414063</v>
      </c>
      <c r="FI387" s="78">
        <v>56.670211791992188</v>
      </c>
      <c r="FJ387" s="78">
        <v>57.497608184814453</v>
      </c>
      <c r="FK387" s="78">
        <v>57.942024230957031</v>
      </c>
      <c r="FL387" s="78">
        <v>57.888698577880859</v>
      </c>
      <c r="FM387" s="78">
        <v>56.786128997802734</v>
      </c>
      <c r="FN387" s="78">
        <v>54.970012664794922</v>
      </c>
      <c r="FO387" s="78">
        <v>53.575214385986328</v>
      </c>
      <c r="FP387" s="78">
        <v>52.439517974853516</v>
      </c>
      <c r="FQ387" s="78">
        <v>51.654258728027344</v>
      </c>
      <c r="FR387" s="78">
        <v>51.056285858154297</v>
      </c>
      <c r="FS387" s="78">
        <v>50.281219482421875</v>
      </c>
      <c r="FT387" s="78">
        <v>49.534309387207031</v>
      </c>
      <c r="FU387" s="78">
        <v>9.4984462484717369E-3</v>
      </c>
      <c r="FV387" s="78">
        <v>1.6721107065677643E-2</v>
      </c>
      <c r="FW387" s="78">
        <v>1.3252201490104198E-2</v>
      </c>
      <c r="FX387" s="78">
        <v>2.1020043641328812E-2</v>
      </c>
      <c r="FY387" s="78">
        <v>102.40852355957031</v>
      </c>
      <c r="FZ387" s="78">
        <v>1</v>
      </c>
    </row>
    <row r="388" spans="1:182" x14ac:dyDescent="0.2">
      <c r="A388" t="s">
        <v>186</v>
      </c>
      <c r="B388" t="s">
        <v>245</v>
      </c>
      <c r="C388" t="s">
        <v>194</v>
      </c>
      <c r="D388" t="s">
        <v>202</v>
      </c>
      <c r="E388" t="s">
        <v>242</v>
      </c>
      <c r="F388" t="s">
        <v>1</v>
      </c>
      <c r="G388" t="s">
        <v>200</v>
      </c>
      <c r="H388" s="78">
        <v>38</v>
      </c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  <c r="BU388" s="78"/>
      <c r="BV388" s="78"/>
      <c r="BW388" s="78"/>
      <c r="BX388" s="78"/>
      <c r="BY388" s="78"/>
      <c r="BZ388" s="78"/>
      <c r="CA388" s="78"/>
      <c r="CB388" s="78"/>
      <c r="CC388" s="78"/>
      <c r="CD388" s="78"/>
      <c r="CE388" s="78"/>
      <c r="CF388" s="78"/>
      <c r="CG388" s="78"/>
      <c r="CH388" s="78"/>
      <c r="CI388" s="78"/>
      <c r="CJ388" s="78"/>
      <c r="CK388" s="78"/>
      <c r="CL388" s="78"/>
      <c r="CM388" s="78"/>
      <c r="CN388" s="78"/>
      <c r="CO388" s="78"/>
      <c r="CP388" s="78"/>
      <c r="CQ388" s="78"/>
      <c r="CR388" s="78"/>
      <c r="CS388" s="78"/>
      <c r="CT388" s="78"/>
      <c r="CU388" s="78"/>
      <c r="CV388" s="78"/>
      <c r="CW388" s="78"/>
      <c r="CX388" s="78"/>
      <c r="CY388" s="78"/>
      <c r="CZ388" s="78"/>
      <c r="DA388" s="78"/>
      <c r="DB388" s="78"/>
      <c r="DC388" s="78"/>
      <c r="DD388" s="78"/>
      <c r="DE388" s="78"/>
      <c r="DF388" s="78"/>
      <c r="DG388" s="78"/>
      <c r="DH388" s="78"/>
      <c r="DI388" s="78"/>
      <c r="DJ388" s="78"/>
      <c r="DK388" s="78"/>
      <c r="DL388" s="78"/>
      <c r="DM388" s="78"/>
      <c r="DN388" s="78"/>
      <c r="DO388" s="78"/>
      <c r="DP388" s="78"/>
      <c r="DQ388" s="78"/>
      <c r="DR388" s="78"/>
      <c r="DS388" s="78"/>
      <c r="DT388" s="78"/>
      <c r="DU388" s="78"/>
      <c r="DV388" s="78"/>
      <c r="DW388" s="78"/>
      <c r="DX388" s="78"/>
      <c r="DY388" s="78"/>
      <c r="DZ388" s="78"/>
      <c r="EA388" s="78"/>
      <c r="EB388" s="78"/>
      <c r="EC388" s="78"/>
      <c r="ED388" s="78"/>
      <c r="EE388" s="78"/>
      <c r="EF388" s="78"/>
      <c r="EG388" s="78"/>
      <c r="EH388" s="78"/>
      <c r="EI388" s="78"/>
      <c r="EJ388" s="78"/>
      <c r="EK388" s="78"/>
      <c r="EL388" s="78"/>
      <c r="EM388" s="78"/>
      <c r="EN388" s="78"/>
      <c r="EO388" s="78"/>
      <c r="EP388" s="78"/>
      <c r="EQ388" s="78"/>
      <c r="ER388" s="78"/>
      <c r="ES388" s="78"/>
      <c r="ET388" s="78"/>
      <c r="EU388" s="78"/>
      <c r="EV388" s="78"/>
      <c r="EW388" s="78"/>
      <c r="EX388" s="78"/>
      <c r="EY388" s="78"/>
      <c r="EZ388" s="78"/>
      <c r="FA388" s="78"/>
      <c r="FB388" s="78"/>
      <c r="FC388" s="78"/>
      <c r="FD388" s="78"/>
      <c r="FE388" s="78"/>
      <c r="FF388" s="78"/>
      <c r="FG388" s="78"/>
      <c r="FH388" s="78"/>
      <c r="FI388" s="78"/>
      <c r="FJ388" s="78"/>
      <c r="FK388" s="78"/>
      <c r="FL388" s="78"/>
      <c r="FM388" s="78"/>
      <c r="FN388" s="78"/>
      <c r="FO388" s="78"/>
      <c r="FP388" s="78"/>
      <c r="FQ388" s="78"/>
      <c r="FR388" s="78"/>
      <c r="FS388" s="78"/>
      <c r="FT388" s="78"/>
      <c r="FU388" s="78"/>
      <c r="FV388" s="78"/>
      <c r="FW388" s="78"/>
      <c r="FX388" s="78">
        <v>2.0687129348516464E-2</v>
      </c>
      <c r="FY388" s="78">
        <v>4.9523811340332031</v>
      </c>
      <c r="FZ388" s="78">
        <v>0</v>
      </c>
    </row>
    <row r="389" spans="1:182" x14ac:dyDescent="0.2">
      <c r="A389" t="s">
        <v>186</v>
      </c>
      <c r="B389" t="s">
        <v>245</v>
      </c>
      <c r="C389" t="s">
        <v>194</v>
      </c>
      <c r="D389" t="s">
        <v>202</v>
      </c>
      <c r="E389" t="s">
        <v>242</v>
      </c>
      <c r="F389" t="s">
        <v>1</v>
      </c>
      <c r="G389" t="s">
        <v>1</v>
      </c>
      <c r="H389" s="78">
        <v>2770</v>
      </c>
      <c r="I389" s="78">
        <v>1.2054046392440796</v>
      </c>
      <c r="J389" s="78">
        <v>1.1177065372467041</v>
      </c>
      <c r="K389" s="78">
        <v>1.0573669672012329</v>
      </c>
      <c r="L389" s="78">
        <v>0.91352593898773193</v>
      </c>
      <c r="M389" s="78">
        <v>0.84327369928359985</v>
      </c>
      <c r="N389" s="78">
        <v>0.78588950634002686</v>
      </c>
      <c r="O389" s="78">
        <v>0.87941873073577881</v>
      </c>
      <c r="P389" s="78">
        <v>0.93840217590332031</v>
      </c>
      <c r="Q389" s="78">
        <v>0.89641141891479492</v>
      </c>
      <c r="R389" s="78">
        <v>0.82842379808425903</v>
      </c>
      <c r="S389" s="78">
        <v>0.80832815170288086</v>
      </c>
      <c r="T389" s="78">
        <v>0.76926982402801514</v>
      </c>
      <c r="U389" s="78">
        <v>0.76451700925827026</v>
      </c>
      <c r="V389" s="78">
        <v>0.75497144460678101</v>
      </c>
      <c r="W389" s="78">
        <v>0.79291802644729614</v>
      </c>
      <c r="X389" s="78">
        <v>0.80276542901992798</v>
      </c>
      <c r="Y389" s="78">
        <v>0.89737772941589355</v>
      </c>
      <c r="Z389" s="78">
        <v>1.107086181640625</v>
      </c>
      <c r="AA389" s="78">
        <v>1.1950949430465698</v>
      </c>
      <c r="AB389" s="78">
        <v>1.2058414220809937</v>
      </c>
      <c r="AC389" s="78">
        <v>1.1935950517654419</v>
      </c>
      <c r="AD389" s="78">
        <v>1.1613675355911255</v>
      </c>
      <c r="AE389" s="78">
        <v>1.1475046873092651</v>
      </c>
      <c r="AF389" s="78">
        <v>1.1488257646560669</v>
      </c>
      <c r="AG389" s="78">
        <v>-0.19815002381801605</v>
      </c>
      <c r="AH389" s="78">
        <v>-0.338096022605896</v>
      </c>
      <c r="AI389" s="78">
        <v>-0.28456109762191772</v>
      </c>
      <c r="AJ389" s="78">
        <v>-0.24376696348190308</v>
      </c>
      <c r="AK389" s="78">
        <v>-0.18964375555515289</v>
      </c>
      <c r="AL389" s="78">
        <v>-0.16437947750091553</v>
      </c>
      <c r="AM389" s="78">
        <v>-9.1922610998153687E-2</v>
      </c>
      <c r="AN389" s="78">
        <v>-7.300528883934021E-2</v>
      </c>
      <c r="AO389" s="78">
        <v>-4.763384535908699E-2</v>
      </c>
      <c r="AP389" s="78">
        <v>-4.0017526596784592E-2</v>
      </c>
      <c r="AQ389" s="78">
        <v>-2.2017825394868851E-2</v>
      </c>
      <c r="AR389" s="78">
        <v>-1.6767861321568489E-2</v>
      </c>
      <c r="AS389" s="78">
        <v>-5.1370058208703995E-2</v>
      </c>
      <c r="AT389" s="78">
        <v>-1.3640600256621838E-2</v>
      </c>
      <c r="AU389" s="78">
        <v>-2.51043401658535E-3</v>
      </c>
      <c r="AV389" s="78">
        <v>3.4460365772247314E-2</v>
      </c>
      <c r="AW389" s="78">
        <v>4.9676403403282166E-2</v>
      </c>
      <c r="AX389" s="78">
        <v>9.8175503313541412E-2</v>
      </c>
      <c r="AY389" s="78">
        <v>8.9452445507049561E-2</v>
      </c>
      <c r="AZ389" s="78">
        <v>0.10802414268255234</v>
      </c>
      <c r="BA389" s="78">
        <v>9.9525727331638336E-2</v>
      </c>
      <c r="BB389" s="78">
        <v>0.13496674597263336</v>
      </c>
      <c r="BC389" s="78">
        <v>0.15317104756832123</v>
      </c>
      <c r="BD389" s="78">
        <v>0.13617110252380371</v>
      </c>
      <c r="BE389" s="78">
        <v>-0.16128316521644592</v>
      </c>
      <c r="BF389" s="78">
        <v>-0.30457204580307007</v>
      </c>
      <c r="BG389" s="78">
        <v>-0.25499138236045837</v>
      </c>
      <c r="BH389" s="78">
        <v>-0.21805585920810699</v>
      </c>
      <c r="BI389" s="78">
        <v>-0.16599640250205994</v>
      </c>
      <c r="BJ389" s="78">
        <v>-0.1455245316028595</v>
      </c>
      <c r="BK389" s="78">
        <v>-7.6210103929042816E-2</v>
      </c>
      <c r="BL389" s="78">
        <v>-5.965157225728035E-2</v>
      </c>
      <c r="BM389" s="78">
        <v>-3.1575638800859451E-2</v>
      </c>
      <c r="BN389" s="78">
        <v>-2.7026116847991943E-2</v>
      </c>
      <c r="BO389" s="78">
        <v>-1.0178523138165474E-2</v>
      </c>
      <c r="BP389" s="78">
        <v>-4.970896989107132E-3</v>
      </c>
      <c r="BQ389" s="78">
        <v>-3.9373446255922318E-2</v>
      </c>
      <c r="BR389" s="78">
        <v>-1.933836960233748E-3</v>
      </c>
      <c r="BS389" s="78">
        <v>9.4300471246242523E-3</v>
      </c>
      <c r="BT389" s="78">
        <v>4.6514466404914856E-2</v>
      </c>
      <c r="BU389" s="78">
        <v>6.3900217413902283E-2</v>
      </c>
      <c r="BV389" s="78">
        <v>0.11370334029197693</v>
      </c>
      <c r="BW389" s="78">
        <v>0.1034262478351593</v>
      </c>
      <c r="BX389" s="78">
        <v>0.12346460670232773</v>
      </c>
      <c r="BY389" s="78">
        <v>0.11726169288158417</v>
      </c>
      <c r="BZ389" s="78">
        <v>0.15451660752296448</v>
      </c>
      <c r="CA389" s="78">
        <v>0.17680071294307709</v>
      </c>
      <c r="CB389" s="78">
        <v>0.16214832663536072</v>
      </c>
      <c r="CC389" s="78">
        <v>-0.13574931025505066</v>
      </c>
      <c r="CD389" s="78">
        <v>-0.28135344386100769</v>
      </c>
      <c r="CE389" s="78">
        <v>-0.23451147973537445</v>
      </c>
      <c r="CF389" s="78">
        <v>-0.20024845004081726</v>
      </c>
      <c r="CG389" s="78">
        <v>-0.14961832761764526</v>
      </c>
      <c r="CH389" s="78">
        <v>-0.132465660572052</v>
      </c>
      <c r="CI389" s="78">
        <v>-6.5327674150466919E-2</v>
      </c>
      <c r="CJ389" s="78">
        <v>-5.0402816385030746E-2</v>
      </c>
      <c r="CK389" s="78">
        <v>-2.0453769713640213E-2</v>
      </c>
      <c r="CL389" s="78">
        <v>-1.8028309568762779E-2</v>
      </c>
      <c r="CM389" s="78">
        <v>-1.9786579068750143E-3</v>
      </c>
      <c r="CN389" s="78">
        <v>3.1996443867683411E-3</v>
      </c>
      <c r="CO389" s="78">
        <v>-3.1064631417393684E-2</v>
      </c>
      <c r="CP389" s="78">
        <v>6.1742318794131279E-3</v>
      </c>
      <c r="CQ389" s="78">
        <v>1.7699986696243286E-2</v>
      </c>
      <c r="CR389" s="78">
        <v>5.4863095283508301E-2</v>
      </c>
      <c r="CS389" s="78">
        <v>7.3751591145992279E-2</v>
      </c>
      <c r="CT389" s="78">
        <v>0.12445787340402603</v>
      </c>
      <c r="CU389" s="78">
        <v>0.11310447007417679</v>
      </c>
      <c r="CV389" s="78">
        <v>0.13415862619876862</v>
      </c>
      <c r="CW389" s="78">
        <v>0.12954556941986084</v>
      </c>
      <c r="CX389" s="78">
        <v>0.16805678606033325</v>
      </c>
      <c r="CY389" s="78">
        <v>0.19316653907299042</v>
      </c>
      <c r="CZ389" s="78">
        <v>0.18014007806777954</v>
      </c>
      <c r="DA389" s="78">
        <v>-0.1102154403924942</v>
      </c>
      <c r="DB389" s="78">
        <v>-0.2581348717212677</v>
      </c>
      <c r="DC389" s="78">
        <v>-0.21403159201145172</v>
      </c>
      <c r="DD389" s="78">
        <v>-0.18244104087352753</v>
      </c>
      <c r="DE389" s="78">
        <v>-0.13324026763439178</v>
      </c>
      <c r="DF389" s="78">
        <v>-0.1194067969918251</v>
      </c>
      <c r="DG389" s="78">
        <v>-5.4445244371891022E-2</v>
      </c>
      <c r="DH389" s="78">
        <v>-4.115406796336174E-2</v>
      </c>
      <c r="DI389" s="78">
        <v>-9.3319015577435493E-3</v>
      </c>
      <c r="DJ389" s="78">
        <v>-9.0305013582110405E-3</v>
      </c>
      <c r="DK389" s="78">
        <v>6.221206858754158E-3</v>
      </c>
      <c r="DL389" s="78">
        <v>1.1370186693966389E-2</v>
      </c>
      <c r="DM389" s="78">
        <v>-2.275582030415535E-2</v>
      </c>
      <c r="DN389" s="78">
        <v>1.4282301999628544E-2</v>
      </c>
      <c r="DO389" s="78">
        <v>2.596992626786232E-2</v>
      </c>
      <c r="DP389" s="78">
        <v>6.3211731612682343E-2</v>
      </c>
      <c r="DQ389" s="78">
        <v>8.3602964878082275E-2</v>
      </c>
      <c r="DR389" s="78">
        <v>0.13521240651607513</v>
      </c>
      <c r="DS389" s="78">
        <v>0.12278269976377487</v>
      </c>
      <c r="DT389" s="78">
        <v>0.14485263824462891</v>
      </c>
      <c r="DU389" s="78">
        <v>0.14182946085929871</v>
      </c>
      <c r="DV389" s="78">
        <v>0.18159696459770203</v>
      </c>
      <c r="DW389" s="78">
        <v>0.20953238010406494</v>
      </c>
      <c r="DX389" s="78">
        <v>0.19813181459903717</v>
      </c>
      <c r="DY389" s="78">
        <v>-7.3348604142665863E-2</v>
      </c>
      <c r="DZ389" s="78">
        <v>-0.22461089491844177</v>
      </c>
      <c r="EA389" s="78">
        <v>-0.18446186184883118</v>
      </c>
      <c r="EB389" s="78">
        <v>-0.15672995150089264</v>
      </c>
      <c r="EC389" s="78">
        <v>-0.10959289968013763</v>
      </c>
      <c r="ED389" s="78">
        <v>-0.10055184364318848</v>
      </c>
      <c r="EE389" s="78">
        <v>-3.8732744753360748E-2</v>
      </c>
      <c r="EF389" s="78">
        <v>-2.7800340205430984E-2</v>
      </c>
      <c r="EG389" s="78">
        <v>6.7263096570968628E-3</v>
      </c>
      <c r="EH389" s="78">
        <v>3.9609060622751713E-3</v>
      </c>
      <c r="EI389" s="78">
        <v>1.8060510978102684E-2</v>
      </c>
      <c r="EJ389" s="78">
        <v>2.3167150095105171E-2</v>
      </c>
      <c r="EK389" s="78">
        <v>-1.0759207420051098E-2</v>
      </c>
      <c r="EL389" s="78">
        <v>2.5989066809415817E-2</v>
      </c>
      <c r="EM389" s="78">
        <v>3.7910405546426773E-2</v>
      </c>
      <c r="EN389" s="78">
        <v>7.5265824794769287E-2</v>
      </c>
      <c r="EO389" s="78">
        <v>9.7826778888702393E-2</v>
      </c>
      <c r="EP389" s="78">
        <v>0.15074025094509125</v>
      </c>
      <c r="EQ389" s="78">
        <v>0.13675649464130402</v>
      </c>
      <c r="ER389" s="78">
        <v>0.16029311716556549</v>
      </c>
      <c r="ES389" s="78">
        <v>0.15956541895866394</v>
      </c>
      <c r="ET389" s="78">
        <v>0.20114679634571075</v>
      </c>
      <c r="EU389" s="78">
        <v>0.23316203057765961</v>
      </c>
      <c r="EV389" s="78">
        <v>0.22410905361175537</v>
      </c>
      <c r="EW389" s="78">
        <v>48.699535369873047</v>
      </c>
      <c r="EX389" s="78">
        <v>48.473552703857422</v>
      </c>
      <c r="EY389" s="78">
        <v>48.153823852539063</v>
      </c>
      <c r="EZ389" s="78">
        <v>47.867160797119141</v>
      </c>
      <c r="FA389" s="78">
        <v>47.611991882324219</v>
      </c>
      <c r="FB389" s="78">
        <v>47.304130554199219</v>
      </c>
      <c r="FC389" s="78">
        <v>46.953022003173828</v>
      </c>
      <c r="FD389" s="78">
        <v>47.01763916015625</v>
      </c>
      <c r="FE389" s="78">
        <v>47.828125</v>
      </c>
      <c r="FF389" s="78">
        <v>50.3548583984375</v>
      </c>
      <c r="FG389" s="78">
        <v>53.074394226074219</v>
      </c>
      <c r="FH389" s="78">
        <v>55.069789886474609</v>
      </c>
      <c r="FI389" s="78">
        <v>56.678714752197266</v>
      </c>
      <c r="FJ389" s="78">
        <v>57.503555297851563</v>
      </c>
      <c r="FK389" s="78">
        <v>57.948036193847656</v>
      </c>
      <c r="FL389" s="78">
        <v>57.895603179931641</v>
      </c>
      <c r="FM389" s="78">
        <v>56.790920257568359</v>
      </c>
      <c r="FN389" s="78">
        <v>54.971271514892578</v>
      </c>
      <c r="FO389" s="78">
        <v>53.578350067138672</v>
      </c>
      <c r="FP389" s="78">
        <v>52.442459106445313</v>
      </c>
      <c r="FQ389" s="78">
        <v>51.654811859130859</v>
      </c>
      <c r="FR389" s="78">
        <v>51.05889892578125</v>
      </c>
      <c r="FS389" s="78">
        <v>50.299884796142578</v>
      </c>
      <c r="FT389" s="78">
        <v>49.542312622070313</v>
      </c>
      <c r="FU389" s="78">
        <v>9.3690203502774239E-3</v>
      </c>
      <c r="FV389" s="78">
        <v>1.6493264585733414E-2</v>
      </c>
      <c r="FW389" s="78">
        <v>1.3071627356112003E-2</v>
      </c>
      <c r="FX389" s="78">
        <v>2.0733624696731567E-2</v>
      </c>
      <c r="FY389" s="78">
        <v>107.36090087890625</v>
      </c>
      <c r="FZ389" s="78">
        <v>1</v>
      </c>
    </row>
    <row r="390" spans="1:182" x14ac:dyDescent="0.2">
      <c r="A390" t="s">
        <v>186</v>
      </c>
      <c r="B390" t="s">
        <v>245</v>
      </c>
      <c r="C390" t="s">
        <v>194</v>
      </c>
      <c r="D390" t="s">
        <v>202</v>
      </c>
      <c r="E390" t="s">
        <v>242</v>
      </c>
      <c r="F390" t="s">
        <v>178</v>
      </c>
      <c r="G390" t="s">
        <v>1</v>
      </c>
      <c r="H390" s="78">
        <v>1986</v>
      </c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  <c r="BU390" s="78"/>
      <c r="BV390" s="78"/>
      <c r="BW390" s="78"/>
      <c r="BX390" s="78"/>
      <c r="BY390" s="78"/>
      <c r="BZ390" s="78"/>
      <c r="CA390" s="78"/>
      <c r="CB390" s="78"/>
      <c r="CC390" s="78"/>
      <c r="CD390" s="78"/>
      <c r="CE390" s="78"/>
      <c r="CF390" s="78"/>
      <c r="CG390" s="78"/>
      <c r="CH390" s="78"/>
      <c r="CI390" s="78"/>
      <c r="CJ390" s="78"/>
      <c r="CK390" s="78"/>
      <c r="CL390" s="78"/>
      <c r="CM390" s="78"/>
      <c r="CN390" s="78"/>
      <c r="CO390" s="78"/>
      <c r="CP390" s="78"/>
      <c r="CQ390" s="78"/>
      <c r="CR390" s="78"/>
      <c r="CS390" s="78"/>
      <c r="CT390" s="78"/>
      <c r="CU390" s="78"/>
      <c r="CV390" s="78"/>
      <c r="CW390" s="78"/>
      <c r="CX390" s="78"/>
      <c r="CY390" s="78"/>
      <c r="CZ390" s="78"/>
      <c r="DA390" s="78"/>
      <c r="DB390" s="78"/>
      <c r="DC390" s="78"/>
      <c r="DD390" s="78"/>
      <c r="DE390" s="78"/>
      <c r="DF390" s="78"/>
      <c r="DG390" s="78"/>
      <c r="DH390" s="78"/>
      <c r="DI390" s="78"/>
      <c r="DJ390" s="78"/>
      <c r="DK390" s="78"/>
      <c r="DL390" s="78"/>
      <c r="DM390" s="78"/>
      <c r="DN390" s="78"/>
      <c r="DO390" s="78"/>
      <c r="DP390" s="78"/>
      <c r="DQ390" s="78"/>
      <c r="DR390" s="78"/>
      <c r="DS390" s="78"/>
      <c r="DT390" s="78"/>
      <c r="DU390" s="78"/>
      <c r="DV390" s="78"/>
      <c r="DW390" s="78"/>
      <c r="DX390" s="78"/>
      <c r="DY390" s="78"/>
      <c r="DZ390" s="78"/>
      <c r="EA390" s="78"/>
      <c r="EB390" s="78"/>
      <c r="EC390" s="78"/>
      <c r="ED390" s="78"/>
      <c r="EE390" s="78"/>
      <c r="EF390" s="78"/>
      <c r="EG390" s="78"/>
      <c r="EH390" s="78"/>
      <c r="EI390" s="78"/>
      <c r="EJ390" s="78"/>
      <c r="EK390" s="78"/>
      <c r="EL390" s="78"/>
      <c r="EM390" s="78"/>
      <c r="EN390" s="78"/>
      <c r="EO390" s="78"/>
      <c r="EP390" s="78"/>
      <c r="EQ390" s="78"/>
      <c r="ER390" s="78"/>
      <c r="ES390" s="78"/>
      <c r="ET390" s="78"/>
      <c r="EU390" s="78"/>
      <c r="EV390" s="78"/>
      <c r="EW390" s="78"/>
      <c r="EX390" s="78"/>
      <c r="EY390" s="78"/>
      <c r="EZ390" s="78"/>
      <c r="FA390" s="78"/>
      <c r="FB390" s="78"/>
      <c r="FC390" s="78"/>
      <c r="FD390" s="78"/>
      <c r="FE390" s="78"/>
      <c r="FF390" s="78"/>
      <c r="FG390" s="78"/>
      <c r="FH390" s="78"/>
      <c r="FI390" s="78"/>
      <c r="FJ390" s="78"/>
      <c r="FK390" s="78"/>
      <c r="FL390" s="78"/>
      <c r="FM390" s="78"/>
      <c r="FN390" s="78"/>
      <c r="FO390" s="78"/>
      <c r="FP390" s="78"/>
      <c r="FQ390" s="78"/>
      <c r="FR390" s="78"/>
      <c r="FS390" s="78"/>
      <c r="FT390" s="78"/>
      <c r="FU390" s="78"/>
      <c r="FV390" s="78"/>
      <c r="FW390" s="78"/>
      <c r="FX390" s="78">
        <v>2.8204560279846191E-2</v>
      </c>
      <c r="FY390" s="78">
        <v>84.952377319335938</v>
      </c>
      <c r="FZ390" s="78">
        <v>0</v>
      </c>
    </row>
    <row r="391" spans="1:182" x14ac:dyDescent="0.2">
      <c r="A391" t="s">
        <v>186</v>
      </c>
      <c r="B391" t="s">
        <v>245</v>
      </c>
      <c r="C391" t="s">
        <v>194</v>
      </c>
      <c r="D391" t="s">
        <v>202</v>
      </c>
      <c r="E391" t="s">
        <v>242</v>
      </c>
      <c r="F391" t="s">
        <v>179</v>
      </c>
      <c r="G391" t="s">
        <v>1</v>
      </c>
      <c r="H391" s="78">
        <v>52</v>
      </c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  <c r="BW391" s="78"/>
      <c r="BX391" s="78"/>
      <c r="BY391" s="78"/>
      <c r="BZ391" s="78"/>
      <c r="CA391" s="78"/>
      <c r="CB391" s="78"/>
      <c r="CC391" s="78"/>
      <c r="CD391" s="78"/>
      <c r="CE391" s="78"/>
      <c r="CF391" s="78"/>
      <c r="CG391" s="78"/>
      <c r="CH391" s="78"/>
      <c r="CI391" s="78"/>
      <c r="CJ391" s="78"/>
      <c r="CK391" s="78"/>
      <c r="CL391" s="78"/>
      <c r="CM391" s="78"/>
      <c r="CN391" s="78"/>
      <c r="CO391" s="78"/>
      <c r="CP391" s="78"/>
      <c r="CQ391" s="78"/>
      <c r="CR391" s="78"/>
      <c r="CS391" s="78"/>
      <c r="CT391" s="78"/>
      <c r="CU391" s="78"/>
      <c r="CV391" s="78"/>
      <c r="CW391" s="78"/>
      <c r="CX391" s="78"/>
      <c r="CY391" s="78"/>
      <c r="CZ391" s="78"/>
      <c r="DA391" s="78"/>
      <c r="DB391" s="78"/>
      <c r="DC391" s="78"/>
      <c r="DD391" s="78"/>
      <c r="DE391" s="78"/>
      <c r="DF391" s="78"/>
      <c r="DG391" s="78"/>
      <c r="DH391" s="78"/>
      <c r="DI391" s="78"/>
      <c r="DJ391" s="78"/>
      <c r="DK391" s="78"/>
      <c r="DL391" s="78"/>
      <c r="DM391" s="78"/>
      <c r="DN391" s="78"/>
      <c r="DO391" s="78"/>
      <c r="DP391" s="78"/>
      <c r="DQ391" s="78"/>
      <c r="DR391" s="78"/>
      <c r="DS391" s="78"/>
      <c r="DT391" s="78"/>
      <c r="DU391" s="78"/>
      <c r="DV391" s="78"/>
      <c r="DW391" s="78"/>
      <c r="DX391" s="78"/>
      <c r="DY391" s="78"/>
      <c r="DZ391" s="78"/>
      <c r="EA391" s="78"/>
      <c r="EB391" s="78"/>
      <c r="EC391" s="78"/>
      <c r="ED391" s="78"/>
      <c r="EE391" s="78"/>
      <c r="EF391" s="78"/>
      <c r="EG391" s="78"/>
      <c r="EH391" s="78"/>
      <c r="EI391" s="78"/>
      <c r="EJ391" s="78"/>
      <c r="EK391" s="78"/>
      <c r="EL391" s="78"/>
      <c r="EM391" s="78"/>
      <c r="EN391" s="78"/>
      <c r="EO391" s="78"/>
      <c r="EP391" s="78"/>
      <c r="EQ391" s="78"/>
      <c r="ER391" s="78"/>
      <c r="ES391" s="78"/>
      <c r="ET391" s="78"/>
      <c r="EU391" s="78"/>
      <c r="EV391" s="78"/>
      <c r="EW391" s="78"/>
      <c r="EX391" s="78"/>
      <c r="EY391" s="78"/>
      <c r="EZ391" s="78"/>
      <c r="FA391" s="78"/>
      <c r="FB391" s="78"/>
      <c r="FC391" s="78"/>
      <c r="FD391" s="78"/>
      <c r="FE391" s="78"/>
      <c r="FF391" s="78"/>
      <c r="FG391" s="78"/>
      <c r="FH391" s="78"/>
      <c r="FI391" s="78"/>
      <c r="FJ391" s="78"/>
      <c r="FK391" s="78"/>
      <c r="FL391" s="78"/>
      <c r="FM391" s="78"/>
      <c r="FN391" s="78"/>
      <c r="FO391" s="78"/>
      <c r="FP391" s="78"/>
      <c r="FQ391" s="78"/>
      <c r="FR391" s="78"/>
      <c r="FS391" s="78"/>
      <c r="FT391" s="78"/>
      <c r="FU391" s="78"/>
      <c r="FV391" s="78"/>
      <c r="FW391" s="78"/>
      <c r="FX391" s="78">
        <v>2.7512922883033752E-2</v>
      </c>
      <c r="FY391" s="78">
        <v>2</v>
      </c>
      <c r="FZ391" s="78">
        <v>0</v>
      </c>
    </row>
    <row r="392" spans="1:182" x14ac:dyDescent="0.2">
      <c r="A392" t="s">
        <v>186</v>
      </c>
      <c r="B392" t="s">
        <v>245</v>
      </c>
      <c r="C392" t="s">
        <v>194</v>
      </c>
      <c r="D392" t="s">
        <v>202</v>
      </c>
      <c r="E392" t="s">
        <v>242</v>
      </c>
      <c r="F392" t="s">
        <v>180</v>
      </c>
      <c r="G392" t="s">
        <v>1</v>
      </c>
      <c r="H392" s="78">
        <v>27</v>
      </c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  <c r="BX392" s="78"/>
      <c r="BY392" s="78"/>
      <c r="BZ392" s="78"/>
      <c r="CA392" s="78"/>
      <c r="CB392" s="78"/>
      <c r="CC392" s="78"/>
      <c r="CD392" s="78"/>
      <c r="CE392" s="78"/>
      <c r="CF392" s="78"/>
      <c r="CG392" s="78"/>
      <c r="CH392" s="78"/>
      <c r="CI392" s="78"/>
      <c r="CJ392" s="78"/>
      <c r="CK392" s="78"/>
      <c r="CL392" s="78"/>
      <c r="CM392" s="78"/>
      <c r="CN392" s="78"/>
      <c r="CO392" s="78"/>
      <c r="CP392" s="78"/>
      <c r="CQ392" s="78"/>
      <c r="CR392" s="78"/>
      <c r="CS392" s="78"/>
      <c r="CT392" s="78"/>
      <c r="CU392" s="78"/>
      <c r="CV392" s="78"/>
      <c r="CW392" s="78"/>
      <c r="CX392" s="78"/>
      <c r="CY392" s="78"/>
      <c r="CZ392" s="78"/>
      <c r="DA392" s="78"/>
      <c r="DB392" s="78"/>
      <c r="DC392" s="78"/>
      <c r="DD392" s="78"/>
      <c r="DE392" s="78"/>
      <c r="DF392" s="78"/>
      <c r="DG392" s="78"/>
      <c r="DH392" s="78"/>
      <c r="DI392" s="78"/>
      <c r="DJ392" s="78"/>
      <c r="DK392" s="78"/>
      <c r="DL392" s="78"/>
      <c r="DM392" s="78"/>
      <c r="DN392" s="78"/>
      <c r="DO392" s="78"/>
      <c r="DP392" s="78"/>
      <c r="DQ392" s="78"/>
      <c r="DR392" s="78"/>
      <c r="DS392" s="78"/>
      <c r="DT392" s="78"/>
      <c r="DU392" s="78"/>
      <c r="DV392" s="78"/>
      <c r="DW392" s="78"/>
      <c r="DX392" s="78"/>
      <c r="DY392" s="78"/>
      <c r="DZ392" s="78"/>
      <c r="EA392" s="78"/>
      <c r="EB392" s="78"/>
      <c r="EC392" s="78"/>
      <c r="ED392" s="78"/>
      <c r="EE392" s="78"/>
      <c r="EF392" s="78"/>
      <c r="EG392" s="78"/>
      <c r="EH392" s="78"/>
      <c r="EI392" s="78"/>
      <c r="EJ392" s="78"/>
      <c r="EK392" s="78"/>
      <c r="EL392" s="78"/>
      <c r="EM392" s="78"/>
      <c r="EN392" s="78"/>
      <c r="EO392" s="78"/>
      <c r="EP392" s="78"/>
      <c r="EQ392" s="78"/>
      <c r="ER392" s="78"/>
      <c r="ES392" s="78"/>
      <c r="ET392" s="78"/>
      <c r="EU392" s="78"/>
      <c r="EV392" s="78"/>
      <c r="EW392" s="78"/>
      <c r="EX392" s="78"/>
      <c r="EY392" s="78"/>
      <c r="EZ392" s="78"/>
      <c r="FA392" s="78"/>
      <c r="FB392" s="78"/>
      <c r="FC392" s="78"/>
      <c r="FD392" s="78"/>
      <c r="FE392" s="78"/>
      <c r="FF392" s="78"/>
      <c r="FG392" s="78"/>
      <c r="FH392" s="78"/>
      <c r="FI392" s="78"/>
      <c r="FJ392" s="78"/>
      <c r="FK392" s="78"/>
      <c r="FL392" s="78"/>
      <c r="FM392" s="78"/>
      <c r="FN392" s="78"/>
      <c r="FO392" s="78"/>
      <c r="FP392" s="78"/>
      <c r="FQ392" s="78"/>
      <c r="FR392" s="78"/>
      <c r="FS392" s="78"/>
      <c r="FT392" s="78"/>
      <c r="FU392" s="78"/>
      <c r="FV392" s="78"/>
      <c r="FW392" s="78"/>
      <c r="FX392" s="78">
        <v>2.6557333767414093E-2</v>
      </c>
      <c r="FY392" s="78">
        <v>1</v>
      </c>
      <c r="FZ392" s="78">
        <v>0</v>
      </c>
    </row>
    <row r="393" spans="1:182" x14ac:dyDescent="0.2">
      <c r="A393" t="s">
        <v>186</v>
      </c>
      <c r="B393" t="s">
        <v>245</v>
      </c>
      <c r="C393" t="s">
        <v>194</v>
      </c>
      <c r="D393" t="s">
        <v>202</v>
      </c>
      <c r="E393" t="s">
        <v>242</v>
      </c>
      <c r="F393" t="s">
        <v>181</v>
      </c>
      <c r="G393" t="s">
        <v>1</v>
      </c>
      <c r="H393" s="78">
        <v>4</v>
      </c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  <c r="BW393" s="78"/>
      <c r="BX393" s="78"/>
      <c r="BY393" s="78"/>
      <c r="BZ393" s="78"/>
      <c r="CA393" s="78"/>
      <c r="CB393" s="78"/>
      <c r="CC393" s="78"/>
      <c r="CD393" s="78"/>
      <c r="CE393" s="78"/>
      <c r="CF393" s="78"/>
      <c r="CG393" s="78"/>
      <c r="CH393" s="78"/>
      <c r="CI393" s="78"/>
      <c r="CJ393" s="78"/>
      <c r="CK393" s="78"/>
      <c r="CL393" s="78"/>
      <c r="CM393" s="78"/>
      <c r="CN393" s="78"/>
      <c r="CO393" s="78"/>
      <c r="CP393" s="78"/>
      <c r="CQ393" s="78"/>
      <c r="CR393" s="78"/>
      <c r="CS393" s="78"/>
      <c r="CT393" s="78"/>
      <c r="CU393" s="78"/>
      <c r="CV393" s="78"/>
      <c r="CW393" s="78"/>
      <c r="CX393" s="78"/>
      <c r="CY393" s="78"/>
      <c r="CZ393" s="78"/>
      <c r="DA393" s="78"/>
      <c r="DB393" s="78"/>
      <c r="DC393" s="78"/>
      <c r="DD393" s="78"/>
      <c r="DE393" s="78"/>
      <c r="DF393" s="78"/>
      <c r="DG393" s="78"/>
      <c r="DH393" s="78"/>
      <c r="DI393" s="78"/>
      <c r="DJ393" s="78"/>
      <c r="DK393" s="78"/>
      <c r="DL393" s="78"/>
      <c r="DM393" s="78"/>
      <c r="DN393" s="78"/>
      <c r="DO393" s="78"/>
      <c r="DP393" s="78"/>
      <c r="DQ393" s="78"/>
      <c r="DR393" s="78"/>
      <c r="DS393" s="78"/>
      <c r="DT393" s="78"/>
      <c r="DU393" s="78"/>
      <c r="DV393" s="78"/>
      <c r="DW393" s="78"/>
      <c r="DX393" s="78"/>
      <c r="DY393" s="78"/>
      <c r="DZ393" s="78"/>
      <c r="EA393" s="78"/>
      <c r="EB393" s="78"/>
      <c r="EC393" s="78"/>
      <c r="ED393" s="78"/>
      <c r="EE393" s="78"/>
      <c r="EF393" s="78"/>
      <c r="EG393" s="78"/>
      <c r="EH393" s="78"/>
      <c r="EI393" s="78"/>
      <c r="EJ393" s="78"/>
      <c r="EK393" s="78"/>
      <c r="EL393" s="78"/>
      <c r="EM393" s="78"/>
      <c r="EN393" s="78"/>
      <c r="EO393" s="78"/>
      <c r="EP393" s="78"/>
      <c r="EQ393" s="78"/>
      <c r="ER393" s="78"/>
      <c r="ES393" s="78"/>
      <c r="ET393" s="78"/>
      <c r="EU393" s="78"/>
      <c r="EV393" s="78"/>
      <c r="EW393" s="78"/>
      <c r="EX393" s="78"/>
      <c r="EY393" s="78"/>
      <c r="EZ393" s="78"/>
      <c r="FA393" s="78"/>
      <c r="FB393" s="78"/>
      <c r="FC393" s="78"/>
      <c r="FD393" s="78"/>
      <c r="FE393" s="78"/>
      <c r="FF393" s="78"/>
      <c r="FG393" s="78"/>
      <c r="FH393" s="78"/>
      <c r="FI393" s="78"/>
      <c r="FJ393" s="78"/>
      <c r="FK393" s="78"/>
      <c r="FL393" s="78"/>
      <c r="FM393" s="78"/>
      <c r="FN393" s="78"/>
      <c r="FO393" s="78"/>
      <c r="FP393" s="78"/>
      <c r="FQ393" s="78"/>
      <c r="FR393" s="78"/>
      <c r="FS393" s="78"/>
      <c r="FT393" s="78"/>
      <c r="FU393" s="78"/>
      <c r="FV393" s="78"/>
      <c r="FW393" s="78"/>
      <c r="FX393" s="78">
        <v>2.8590574860572815E-2</v>
      </c>
      <c r="FY393" s="78">
        <v>0</v>
      </c>
      <c r="FZ393" s="78">
        <v>0</v>
      </c>
    </row>
    <row r="394" spans="1:182" x14ac:dyDescent="0.2">
      <c r="A394" t="s">
        <v>186</v>
      </c>
      <c r="B394" t="s">
        <v>245</v>
      </c>
      <c r="C394" t="s">
        <v>194</v>
      </c>
      <c r="D394" t="s">
        <v>202</v>
      </c>
      <c r="E394" t="s">
        <v>242</v>
      </c>
      <c r="F394" t="s">
        <v>182</v>
      </c>
      <c r="G394" t="s">
        <v>1</v>
      </c>
      <c r="H394" s="78">
        <v>232</v>
      </c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  <c r="BW394" s="78"/>
      <c r="BX394" s="78"/>
      <c r="BY394" s="78"/>
      <c r="BZ394" s="78"/>
      <c r="CA394" s="78"/>
      <c r="CB394" s="78"/>
      <c r="CC394" s="78"/>
      <c r="CD394" s="78"/>
      <c r="CE394" s="78"/>
      <c r="CF394" s="78"/>
      <c r="CG394" s="78"/>
      <c r="CH394" s="78"/>
      <c r="CI394" s="78"/>
      <c r="CJ394" s="78"/>
      <c r="CK394" s="78"/>
      <c r="CL394" s="78"/>
      <c r="CM394" s="78"/>
      <c r="CN394" s="78"/>
      <c r="CO394" s="78"/>
      <c r="CP394" s="78"/>
      <c r="CQ394" s="78"/>
      <c r="CR394" s="78"/>
      <c r="CS394" s="78"/>
      <c r="CT394" s="78"/>
      <c r="CU394" s="78"/>
      <c r="CV394" s="78"/>
      <c r="CW394" s="78"/>
      <c r="CX394" s="78"/>
      <c r="CY394" s="78"/>
      <c r="CZ394" s="78"/>
      <c r="DA394" s="78"/>
      <c r="DB394" s="78"/>
      <c r="DC394" s="78"/>
      <c r="DD394" s="78"/>
      <c r="DE394" s="78"/>
      <c r="DF394" s="78"/>
      <c r="DG394" s="78"/>
      <c r="DH394" s="78"/>
      <c r="DI394" s="78"/>
      <c r="DJ394" s="78"/>
      <c r="DK394" s="78"/>
      <c r="DL394" s="78"/>
      <c r="DM394" s="78"/>
      <c r="DN394" s="78"/>
      <c r="DO394" s="78"/>
      <c r="DP394" s="78"/>
      <c r="DQ394" s="78"/>
      <c r="DR394" s="78"/>
      <c r="DS394" s="78"/>
      <c r="DT394" s="78"/>
      <c r="DU394" s="78"/>
      <c r="DV394" s="78"/>
      <c r="DW394" s="78"/>
      <c r="DX394" s="78"/>
      <c r="DY394" s="78"/>
      <c r="DZ394" s="78"/>
      <c r="EA394" s="78"/>
      <c r="EB394" s="78"/>
      <c r="EC394" s="78"/>
      <c r="ED394" s="78"/>
      <c r="EE394" s="78"/>
      <c r="EF394" s="78"/>
      <c r="EG394" s="78"/>
      <c r="EH394" s="78"/>
      <c r="EI394" s="78"/>
      <c r="EJ394" s="78"/>
      <c r="EK394" s="78"/>
      <c r="EL394" s="78"/>
      <c r="EM394" s="78"/>
      <c r="EN394" s="78"/>
      <c r="EO394" s="78"/>
      <c r="EP394" s="78"/>
      <c r="EQ394" s="78"/>
      <c r="ER394" s="78"/>
      <c r="ES394" s="78"/>
      <c r="ET394" s="78"/>
      <c r="EU394" s="78"/>
      <c r="EV394" s="78"/>
      <c r="EW394" s="78"/>
      <c r="EX394" s="78"/>
      <c r="EY394" s="78"/>
      <c r="EZ394" s="78"/>
      <c r="FA394" s="78"/>
      <c r="FB394" s="78"/>
      <c r="FC394" s="78"/>
      <c r="FD394" s="78"/>
      <c r="FE394" s="78"/>
      <c r="FF394" s="78"/>
      <c r="FG394" s="78"/>
      <c r="FH394" s="78"/>
      <c r="FI394" s="78"/>
      <c r="FJ394" s="78"/>
      <c r="FK394" s="78"/>
      <c r="FL394" s="78"/>
      <c r="FM394" s="78"/>
      <c r="FN394" s="78"/>
      <c r="FO394" s="78"/>
      <c r="FP394" s="78"/>
      <c r="FQ394" s="78"/>
      <c r="FR394" s="78"/>
      <c r="FS394" s="78"/>
      <c r="FT394" s="78"/>
      <c r="FU394" s="78"/>
      <c r="FV394" s="78"/>
      <c r="FW394" s="78"/>
      <c r="FX394" s="78">
        <v>2.8590576723217964E-2</v>
      </c>
      <c r="FY394" s="78">
        <v>11.619047164916992</v>
      </c>
      <c r="FZ394" s="78">
        <v>0</v>
      </c>
    </row>
    <row r="395" spans="1:182" x14ac:dyDescent="0.2">
      <c r="A395" t="s">
        <v>186</v>
      </c>
      <c r="B395" t="s">
        <v>245</v>
      </c>
      <c r="C395" t="s">
        <v>194</v>
      </c>
      <c r="D395" t="s">
        <v>202</v>
      </c>
      <c r="E395" t="s">
        <v>242</v>
      </c>
      <c r="F395" t="s">
        <v>183</v>
      </c>
      <c r="G395" t="s">
        <v>1</v>
      </c>
      <c r="H395" s="78">
        <v>366</v>
      </c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  <c r="BW395" s="78"/>
      <c r="BX395" s="78"/>
      <c r="BY395" s="78"/>
      <c r="BZ395" s="78"/>
      <c r="CA395" s="78"/>
      <c r="CB395" s="78"/>
      <c r="CC395" s="78"/>
      <c r="CD395" s="78"/>
      <c r="CE395" s="78"/>
      <c r="CF395" s="78"/>
      <c r="CG395" s="78"/>
      <c r="CH395" s="78"/>
      <c r="CI395" s="78"/>
      <c r="CJ395" s="78"/>
      <c r="CK395" s="78"/>
      <c r="CL395" s="78"/>
      <c r="CM395" s="78"/>
      <c r="CN395" s="78"/>
      <c r="CO395" s="78"/>
      <c r="CP395" s="78"/>
      <c r="CQ395" s="78"/>
      <c r="CR395" s="78"/>
      <c r="CS395" s="78"/>
      <c r="CT395" s="78"/>
      <c r="CU395" s="78"/>
      <c r="CV395" s="78"/>
      <c r="CW395" s="78"/>
      <c r="CX395" s="78"/>
      <c r="CY395" s="78"/>
      <c r="CZ395" s="78"/>
      <c r="DA395" s="78"/>
      <c r="DB395" s="78"/>
      <c r="DC395" s="78"/>
      <c r="DD395" s="78"/>
      <c r="DE395" s="78"/>
      <c r="DF395" s="78"/>
      <c r="DG395" s="78"/>
      <c r="DH395" s="78"/>
      <c r="DI395" s="78"/>
      <c r="DJ395" s="78"/>
      <c r="DK395" s="78"/>
      <c r="DL395" s="78"/>
      <c r="DM395" s="78"/>
      <c r="DN395" s="78"/>
      <c r="DO395" s="78"/>
      <c r="DP395" s="78"/>
      <c r="DQ395" s="78"/>
      <c r="DR395" s="78"/>
      <c r="DS395" s="78"/>
      <c r="DT395" s="78"/>
      <c r="DU395" s="78"/>
      <c r="DV395" s="78"/>
      <c r="DW395" s="78"/>
      <c r="DX395" s="78"/>
      <c r="DY395" s="78"/>
      <c r="DZ395" s="78"/>
      <c r="EA395" s="78"/>
      <c r="EB395" s="78"/>
      <c r="EC395" s="78"/>
      <c r="ED395" s="78"/>
      <c r="EE395" s="78"/>
      <c r="EF395" s="78"/>
      <c r="EG395" s="78"/>
      <c r="EH395" s="78"/>
      <c r="EI395" s="78"/>
      <c r="EJ395" s="78"/>
      <c r="EK395" s="78"/>
      <c r="EL395" s="78"/>
      <c r="EM395" s="78"/>
      <c r="EN395" s="78"/>
      <c r="EO395" s="78"/>
      <c r="EP395" s="78"/>
      <c r="EQ395" s="78"/>
      <c r="ER395" s="78"/>
      <c r="ES395" s="78"/>
      <c r="ET395" s="78"/>
      <c r="EU395" s="78"/>
      <c r="EV395" s="78"/>
      <c r="EW395" s="78"/>
      <c r="EX395" s="78"/>
      <c r="EY395" s="78"/>
      <c r="EZ395" s="78"/>
      <c r="FA395" s="78"/>
      <c r="FB395" s="78"/>
      <c r="FC395" s="78"/>
      <c r="FD395" s="78"/>
      <c r="FE395" s="78"/>
      <c r="FF395" s="78"/>
      <c r="FG395" s="78"/>
      <c r="FH395" s="78"/>
      <c r="FI395" s="78"/>
      <c r="FJ395" s="78"/>
      <c r="FK395" s="78"/>
      <c r="FL395" s="78"/>
      <c r="FM395" s="78"/>
      <c r="FN395" s="78"/>
      <c r="FO395" s="78"/>
      <c r="FP395" s="78"/>
      <c r="FQ395" s="78"/>
      <c r="FR395" s="78"/>
      <c r="FS395" s="78"/>
      <c r="FT395" s="78"/>
      <c r="FU395" s="78"/>
      <c r="FV395" s="78"/>
      <c r="FW395" s="78"/>
      <c r="FX395" s="78">
        <v>2.8512567281723022E-2</v>
      </c>
      <c r="FY395" s="78">
        <v>4</v>
      </c>
      <c r="FZ395" s="78">
        <v>0</v>
      </c>
    </row>
    <row r="396" spans="1:182" x14ac:dyDescent="0.2">
      <c r="A396" t="s">
        <v>186</v>
      </c>
      <c r="B396" t="s">
        <v>245</v>
      </c>
      <c r="C396" t="s">
        <v>194</v>
      </c>
      <c r="D396" t="s">
        <v>202</v>
      </c>
      <c r="E396" t="s">
        <v>242</v>
      </c>
      <c r="F396" t="s">
        <v>184</v>
      </c>
      <c r="G396" t="s">
        <v>1</v>
      </c>
      <c r="H396" s="78">
        <v>82</v>
      </c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  <c r="BW396" s="78"/>
      <c r="BX396" s="78"/>
      <c r="BY396" s="78"/>
      <c r="BZ396" s="78"/>
      <c r="CA396" s="78"/>
      <c r="CB396" s="78"/>
      <c r="CC396" s="78"/>
      <c r="CD396" s="78"/>
      <c r="CE396" s="78"/>
      <c r="CF396" s="78"/>
      <c r="CG396" s="78"/>
      <c r="CH396" s="78"/>
      <c r="CI396" s="78"/>
      <c r="CJ396" s="78"/>
      <c r="CK396" s="78"/>
      <c r="CL396" s="78"/>
      <c r="CM396" s="78"/>
      <c r="CN396" s="78"/>
      <c r="CO396" s="78"/>
      <c r="CP396" s="78"/>
      <c r="CQ396" s="78"/>
      <c r="CR396" s="78"/>
      <c r="CS396" s="78"/>
      <c r="CT396" s="78"/>
      <c r="CU396" s="78"/>
      <c r="CV396" s="78"/>
      <c r="CW396" s="78"/>
      <c r="CX396" s="78"/>
      <c r="CY396" s="78"/>
      <c r="CZ396" s="78"/>
      <c r="DA396" s="78"/>
      <c r="DB396" s="78"/>
      <c r="DC396" s="78"/>
      <c r="DD396" s="78"/>
      <c r="DE396" s="78"/>
      <c r="DF396" s="78"/>
      <c r="DG396" s="78"/>
      <c r="DH396" s="78"/>
      <c r="DI396" s="78"/>
      <c r="DJ396" s="78"/>
      <c r="DK396" s="78"/>
      <c r="DL396" s="78"/>
      <c r="DM396" s="78"/>
      <c r="DN396" s="78"/>
      <c r="DO396" s="78"/>
      <c r="DP396" s="78"/>
      <c r="DQ396" s="78"/>
      <c r="DR396" s="78"/>
      <c r="DS396" s="78"/>
      <c r="DT396" s="78"/>
      <c r="DU396" s="78"/>
      <c r="DV396" s="78"/>
      <c r="DW396" s="78"/>
      <c r="DX396" s="78"/>
      <c r="DY396" s="78"/>
      <c r="DZ396" s="78"/>
      <c r="EA396" s="78"/>
      <c r="EB396" s="78"/>
      <c r="EC396" s="78"/>
      <c r="ED396" s="78"/>
      <c r="EE396" s="78"/>
      <c r="EF396" s="78"/>
      <c r="EG396" s="78"/>
      <c r="EH396" s="78"/>
      <c r="EI396" s="78"/>
      <c r="EJ396" s="78"/>
      <c r="EK396" s="78"/>
      <c r="EL396" s="78"/>
      <c r="EM396" s="78"/>
      <c r="EN396" s="78"/>
      <c r="EO396" s="78"/>
      <c r="EP396" s="78"/>
      <c r="EQ396" s="78"/>
      <c r="ER396" s="78"/>
      <c r="ES396" s="78"/>
      <c r="ET396" s="78"/>
      <c r="EU396" s="78"/>
      <c r="EV396" s="78"/>
      <c r="EW396" s="78"/>
      <c r="EX396" s="78"/>
      <c r="EY396" s="78"/>
      <c r="EZ396" s="78"/>
      <c r="FA396" s="78"/>
      <c r="FB396" s="78"/>
      <c r="FC396" s="78"/>
      <c r="FD396" s="78"/>
      <c r="FE396" s="78"/>
      <c r="FF396" s="78"/>
      <c r="FG396" s="78"/>
      <c r="FH396" s="78"/>
      <c r="FI396" s="78"/>
      <c r="FJ396" s="78"/>
      <c r="FK396" s="78"/>
      <c r="FL396" s="78"/>
      <c r="FM396" s="78"/>
      <c r="FN396" s="78"/>
      <c r="FO396" s="78"/>
      <c r="FP396" s="78"/>
      <c r="FQ396" s="78"/>
      <c r="FR396" s="78"/>
      <c r="FS396" s="78"/>
      <c r="FT396" s="78"/>
      <c r="FU396" s="78"/>
      <c r="FV396" s="78"/>
      <c r="FW396" s="78"/>
      <c r="FX396" s="78">
        <v>2.7564432471990585E-2</v>
      </c>
      <c r="FY396" s="78">
        <v>2.7894737720489502</v>
      </c>
      <c r="FZ396" s="78">
        <v>0</v>
      </c>
    </row>
    <row r="397" spans="1:182" x14ac:dyDescent="0.2">
      <c r="A397" t="s">
        <v>186</v>
      </c>
      <c r="B397" t="s">
        <v>245</v>
      </c>
      <c r="C397" t="s">
        <v>194</v>
      </c>
      <c r="D397" t="s">
        <v>202</v>
      </c>
      <c r="E397" t="s">
        <v>242</v>
      </c>
      <c r="F397" t="s">
        <v>185</v>
      </c>
      <c r="G397" t="s">
        <v>1</v>
      </c>
      <c r="H397" s="78">
        <v>21</v>
      </c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  <c r="BW397" s="78"/>
      <c r="BX397" s="78"/>
      <c r="BY397" s="78"/>
      <c r="BZ397" s="78"/>
      <c r="CA397" s="78"/>
      <c r="CB397" s="78"/>
      <c r="CC397" s="78"/>
      <c r="CD397" s="78"/>
      <c r="CE397" s="78"/>
      <c r="CF397" s="78"/>
      <c r="CG397" s="78"/>
      <c r="CH397" s="78"/>
      <c r="CI397" s="78"/>
      <c r="CJ397" s="78"/>
      <c r="CK397" s="78"/>
      <c r="CL397" s="78"/>
      <c r="CM397" s="78"/>
      <c r="CN397" s="78"/>
      <c r="CO397" s="78"/>
      <c r="CP397" s="78"/>
      <c r="CQ397" s="78"/>
      <c r="CR397" s="78"/>
      <c r="CS397" s="78"/>
      <c r="CT397" s="78"/>
      <c r="CU397" s="78"/>
      <c r="CV397" s="78"/>
      <c r="CW397" s="78"/>
      <c r="CX397" s="78"/>
      <c r="CY397" s="78"/>
      <c r="CZ397" s="78"/>
      <c r="DA397" s="78"/>
      <c r="DB397" s="78"/>
      <c r="DC397" s="78"/>
      <c r="DD397" s="78"/>
      <c r="DE397" s="78"/>
      <c r="DF397" s="78"/>
      <c r="DG397" s="78"/>
      <c r="DH397" s="78"/>
      <c r="DI397" s="78"/>
      <c r="DJ397" s="78"/>
      <c r="DK397" s="78"/>
      <c r="DL397" s="78"/>
      <c r="DM397" s="78"/>
      <c r="DN397" s="78"/>
      <c r="DO397" s="78"/>
      <c r="DP397" s="78"/>
      <c r="DQ397" s="78"/>
      <c r="DR397" s="78"/>
      <c r="DS397" s="78"/>
      <c r="DT397" s="78"/>
      <c r="DU397" s="78"/>
      <c r="DV397" s="78"/>
      <c r="DW397" s="78"/>
      <c r="DX397" s="78"/>
      <c r="DY397" s="78"/>
      <c r="DZ397" s="78"/>
      <c r="EA397" s="78"/>
      <c r="EB397" s="78"/>
      <c r="EC397" s="78"/>
      <c r="ED397" s="78"/>
      <c r="EE397" s="78"/>
      <c r="EF397" s="78"/>
      <c r="EG397" s="78"/>
      <c r="EH397" s="78"/>
      <c r="EI397" s="78"/>
      <c r="EJ397" s="78"/>
      <c r="EK397" s="78"/>
      <c r="EL397" s="78"/>
      <c r="EM397" s="78"/>
      <c r="EN397" s="78"/>
      <c r="EO397" s="78"/>
      <c r="EP397" s="78"/>
      <c r="EQ397" s="78"/>
      <c r="ER397" s="78"/>
      <c r="ES397" s="78"/>
      <c r="ET397" s="78"/>
      <c r="EU397" s="78"/>
      <c r="EV397" s="78"/>
      <c r="EW397" s="78"/>
      <c r="EX397" s="78"/>
      <c r="EY397" s="78"/>
      <c r="EZ397" s="78"/>
      <c r="FA397" s="78"/>
      <c r="FB397" s="78"/>
      <c r="FC397" s="78"/>
      <c r="FD397" s="78"/>
      <c r="FE397" s="78"/>
      <c r="FF397" s="78"/>
      <c r="FG397" s="78"/>
      <c r="FH397" s="78"/>
      <c r="FI397" s="78"/>
      <c r="FJ397" s="78"/>
      <c r="FK397" s="78"/>
      <c r="FL397" s="78"/>
      <c r="FM397" s="78"/>
      <c r="FN397" s="78"/>
      <c r="FO397" s="78"/>
      <c r="FP397" s="78"/>
      <c r="FQ397" s="78"/>
      <c r="FR397" s="78"/>
      <c r="FS397" s="78"/>
      <c r="FT397" s="78"/>
      <c r="FU397" s="78"/>
      <c r="FV397" s="78"/>
      <c r="FW397" s="78"/>
      <c r="FX397" s="78">
        <v>2.484424039721489E-2</v>
      </c>
      <c r="FY397" s="78">
        <v>1</v>
      </c>
      <c r="FZ397" s="78">
        <v>0</v>
      </c>
    </row>
    <row r="398" spans="1:182" x14ac:dyDescent="0.2">
      <c r="A398" t="s">
        <v>186</v>
      </c>
      <c r="B398" t="s">
        <v>245</v>
      </c>
      <c r="C398" t="s">
        <v>194</v>
      </c>
      <c r="D398" t="s">
        <v>203</v>
      </c>
      <c r="E398" t="s">
        <v>238</v>
      </c>
      <c r="F398" t="s">
        <v>1</v>
      </c>
      <c r="G398" t="s">
        <v>198</v>
      </c>
      <c r="H398" s="78">
        <v>3625</v>
      </c>
      <c r="I398" s="78">
        <v>1.3704845905303955</v>
      </c>
      <c r="J398" s="78">
        <v>1.2641328573226929</v>
      </c>
      <c r="K398" s="78">
        <v>1.1558306217193604</v>
      </c>
      <c r="L398" s="78">
        <v>1.0541707277297974</v>
      </c>
      <c r="M398" s="78">
        <v>1.0251172780990601</v>
      </c>
      <c r="N398" s="78">
        <v>1.0125502347946167</v>
      </c>
      <c r="O398" s="78">
        <v>1.019940972328186</v>
      </c>
      <c r="P398" s="78">
        <v>1.1140797138214111</v>
      </c>
      <c r="Q398" s="78">
        <v>1.161811351776123</v>
      </c>
      <c r="R398" s="78">
        <v>1.0415350198745728</v>
      </c>
      <c r="S398" s="78">
        <v>0.91992151737213135</v>
      </c>
      <c r="T398" s="78">
        <v>0.86267548799514771</v>
      </c>
      <c r="U398" s="78">
        <v>0.86149537563323975</v>
      </c>
      <c r="V398" s="78">
        <v>0.86847043037414551</v>
      </c>
      <c r="W398" s="78">
        <v>0.85358709096908569</v>
      </c>
      <c r="X398" s="78">
        <v>0.94534450769424438</v>
      </c>
      <c r="Y398" s="78">
        <v>1.0481550693511963</v>
      </c>
      <c r="Z398" s="78">
        <v>1.3121118545532227</v>
      </c>
      <c r="AA398" s="78">
        <v>1.4464328289031982</v>
      </c>
      <c r="AB398" s="78">
        <v>1.3769640922546387</v>
      </c>
      <c r="AC398" s="78">
        <v>1.4036775827407837</v>
      </c>
      <c r="AD398" s="78">
        <v>1.3050718307495117</v>
      </c>
      <c r="AE398" s="78">
        <v>1.2429629564285278</v>
      </c>
      <c r="AF398" s="78">
        <v>1.2862123250961304</v>
      </c>
      <c r="AG398" s="78">
        <v>-0.30570486187934875</v>
      </c>
      <c r="AH398" s="78">
        <v>-0.54208993911743164</v>
      </c>
      <c r="AI398" s="78">
        <v>-0.48149174451828003</v>
      </c>
      <c r="AJ398" s="78">
        <v>-0.39001446962356567</v>
      </c>
      <c r="AK398" s="78">
        <v>-0.24900713562965393</v>
      </c>
      <c r="AL398" s="78">
        <v>-0.20183165371417999</v>
      </c>
      <c r="AM398" s="78">
        <v>-9.1884404420852661E-2</v>
      </c>
      <c r="AN398" s="78">
        <v>-5.2404530346393585E-2</v>
      </c>
      <c r="AO398" s="78">
        <v>-5.5019982159137726E-2</v>
      </c>
      <c r="AP398" s="78">
        <v>-8.8441327214241028E-2</v>
      </c>
      <c r="AQ398" s="78">
        <v>-5.6171495467424393E-2</v>
      </c>
      <c r="AR398" s="78">
        <v>-1.2240126729011536E-2</v>
      </c>
      <c r="AS398" s="78">
        <v>-7.5762435793876648E-2</v>
      </c>
      <c r="AT398" s="78">
        <v>-0.15145042538642883</v>
      </c>
      <c r="AU398" s="78">
        <v>-0.17722867429256439</v>
      </c>
      <c r="AV398" s="78">
        <v>-8.0816216766834259E-2</v>
      </c>
      <c r="AW398" s="78">
        <v>4.9035873264074326E-2</v>
      </c>
      <c r="AX398" s="78">
        <v>0.16539816558361053</v>
      </c>
      <c r="AY398" s="78">
        <v>0.10502420365810394</v>
      </c>
      <c r="AZ398" s="78">
        <v>5.9163710102438927E-3</v>
      </c>
      <c r="BA398" s="78">
        <v>6.0624305158853531E-2</v>
      </c>
      <c r="BB398" s="78">
        <v>0.10042228549718857</v>
      </c>
      <c r="BC398" s="78">
        <v>9.6891321241855621E-2</v>
      </c>
      <c r="BD398" s="78">
        <v>5.6264225393533707E-2</v>
      </c>
      <c r="BE398" s="78">
        <v>-0.229288250207901</v>
      </c>
      <c r="BF398" s="78">
        <v>-0.45612561702728271</v>
      </c>
      <c r="BG398" s="78">
        <v>-0.39915966987609863</v>
      </c>
      <c r="BH398" s="78">
        <v>-0.31487375497817993</v>
      </c>
      <c r="BI398" s="78">
        <v>-0.18594351410865784</v>
      </c>
      <c r="BJ398" s="78">
        <v>-0.1527690589427948</v>
      </c>
      <c r="BK398" s="78">
        <v>-5.3077768534421921E-2</v>
      </c>
      <c r="BL398" s="78">
        <v>-1.5757298097014427E-2</v>
      </c>
      <c r="BM398" s="78">
        <v>-1.0742707177996635E-2</v>
      </c>
      <c r="BN398" s="78">
        <v>-4.3657373636960983E-2</v>
      </c>
      <c r="BO398" s="78">
        <v>-2.0385179668664932E-2</v>
      </c>
      <c r="BP398" s="78">
        <v>2.0628252997994423E-2</v>
      </c>
      <c r="BQ398" s="78">
        <v>-3.4125547856092453E-2</v>
      </c>
      <c r="BR398" s="78">
        <v>-0.11406473815441132</v>
      </c>
      <c r="BS398" s="78">
        <v>-0.13460598886013031</v>
      </c>
      <c r="BT398" s="78">
        <v>-4.561542347073555E-2</v>
      </c>
      <c r="BU398" s="78">
        <v>8.7443187832832336E-2</v>
      </c>
      <c r="BV398" s="78">
        <v>0.20678955316543579</v>
      </c>
      <c r="BW398" s="78">
        <v>0.14803595840930939</v>
      </c>
      <c r="BX398" s="78">
        <v>4.9047123640775681E-2</v>
      </c>
      <c r="BY398" s="78">
        <v>0.10318580269813538</v>
      </c>
      <c r="BZ398" s="78">
        <v>0.1475631445646286</v>
      </c>
      <c r="CA398" s="78">
        <v>0.15417647361755371</v>
      </c>
      <c r="CB398" s="78">
        <v>0.12229344993829727</v>
      </c>
      <c r="CC398" s="78">
        <v>-0.17636232078075409</v>
      </c>
      <c r="CD398" s="78">
        <v>-0.39658698439598083</v>
      </c>
      <c r="CE398" s="78">
        <v>-0.3421366810798645</v>
      </c>
      <c r="CF398" s="78">
        <v>-0.26283153891563416</v>
      </c>
      <c r="CG398" s="78">
        <v>-0.14226584136486053</v>
      </c>
      <c r="CH398" s="78">
        <v>-0.1187884658575058</v>
      </c>
      <c r="CI398" s="78">
        <v>-2.6200411841273308E-2</v>
      </c>
      <c r="CJ398" s="78">
        <v>9.6244644373655319E-3</v>
      </c>
      <c r="CK398" s="78">
        <v>1.9923599436879158E-2</v>
      </c>
      <c r="CL398" s="78">
        <v>-1.2640144675970078E-2</v>
      </c>
      <c r="CM398" s="78">
        <v>4.4003142975270748E-3</v>
      </c>
      <c r="CN398" s="78">
        <v>4.3392792344093323E-2</v>
      </c>
      <c r="CO398" s="78">
        <v>-5.287964828312397E-3</v>
      </c>
      <c r="CP398" s="78">
        <v>-8.8171526789665222E-2</v>
      </c>
      <c r="CQ398" s="78">
        <v>-0.10508564114570618</v>
      </c>
      <c r="CR398" s="78">
        <v>-2.123546414077282E-2</v>
      </c>
      <c r="CS398" s="78">
        <v>0.11404398083686829</v>
      </c>
      <c r="CT398" s="78">
        <v>0.23545710742473602</v>
      </c>
      <c r="CU398" s="78">
        <v>0.17782580852508545</v>
      </c>
      <c r="CV398" s="78">
        <v>7.8919351100921631E-2</v>
      </c>
      <c r="CW398" s="78">
        <v>0.13266377151012421</v>
      </c>
      <c r="CX398" s="78">
        <v>0.18021276593208313</v>
      </c>
      <c r="CY398" s="78">
        <v>0.1938520073890686</v>
      </c>
      <c r="CZ398" s="78">
        <v>0.16802510619163513</v>
      </c>
      <c r="DA398" s="78">
        <v>-0.12343639135360718</v>
      </c>
      <c r="DB398" s="78">
        <v>-0.33704835176467896</v>
      </c>
      <c r="DC398" s="78">
        <v>-0.28511369228363037</v>
      </c>
      <c r="DD398" s="78">
        <v>-0.21078932285308838</v>
      </c>
      <c r="DE398" s="78">
        <v>-9.8588176071643829E-2</v>
      </c>
      <c r="DF398" s="78">
        <v>-8.48078653216362E-2</v>
      </c>
      <c r="DG398" s="78">
        <v>6.7694240715354681E-4</v>
      </c>
      <c r="DH398" s="78">
        <v>3.5006225109100342E-2</v>
      </c>
      <c r="DI398" s="78">
        <v>5.0589907914400101E-2</v>
      </c>
      <c r="DJ398" s="78">
        <v>1.8377084285020828E-2</v>
      </c>
      <c r="DK398" s="78">
        <v>2.9185807332396507E-2</v>
      </c>
      <c r="DL398" s="78">
        <v>6.6157333552837372E-2</v>
      </c>
      <c r="DM398" s="78">
        <v>2.3549618199467659E-2</v>
      </c>
      <c r="DN398" s="78">
        <v>-6.227831169962883E-2</v>
      </c>
      <c r="DO398" s="78">
        <v>-7.5565293431282043E-2</v>
      </c>
      <c r="DP398" s="78">
        <v>3.1444942578673363E-3</v>
      </c>
      <c r="DQ398" s="78">
        <v>0.14064477384090424</v>
      </c>
      <c r="DR398" s="78">
        <v>0.26412466168403625</v>
      </c>
      <c r="DS398" s="78">
        <v>0.20761562883853912</v>
      </c>
      <c r="DT398" s="78">
        <v>0.10879158228635788</v>
      </c>
      <c r="DU398" s="78">
        <v>0.16214172542095184</v>
      </c>
      <c r="DV398" s="78">
        <v>0.21286237239837646</v>
      </c>
      <c r="DW398" s="78">
        <v>0.23352755606174469</v>
      </c>
      <c r="DX398" s="78">
        <v>0.2137567400932312</v>
      </c>
      <c r="DY398" s="78">
        <v>-4.7019761055707932E-2</v>
      </c>
      <c r="DZ398" s="78">
        <v>-0.25108399987220764</v>
      </c>
      <c r="EA398" s="78">
        <v>-0.20278158783912659</v>
      </c>
      <c r="EB398" s="78">
        <v>-0.13564863801002502</v>
      </c>
      <c r="EC398" s="78">
        <v>-3.5524554550647736E-2</v>
      </c>
      <c r="ED398" s="78">
        <v>-3.5745281726121902E-2</v>
      </c>
      <c r="EE398" s="78">
        <v>3.9483573287725449E-2</v>
      </c>
      <c r="EF398" s="78">
        <v>7.1653462946414948E-2</v>
      </c>
      <c r="EG398" s="78">
        <v>9.486718475818634E-2</v>
      </c>
      <c r="EH398" s="78">
        <v>6.3161037862300873E-2</v>
      </c>
      <c r="EI398" s="78">
        <v>6.497211754322052E-2</v>
      </c>
      <c r="EJ398" s="78">
        <v>9.9025718867778778E-2</v>
      </c>
      <c r="EK398" s="78">
        <v>6.51865154504776E-2</v>
      </c>
      <c r="EL398" s="78">
        <v>-2.4892626330256462E-2</v>
      </c>
      <c r="EM398" s="78">
        <v>-3.2942607998847961E-2</v>
      </c>
      <c r="EN398" s="78">
        <v>3.8345281034708023E-2</v>
      </c>
      <c r="EO398" s="78">
        <v>0.17905206978321075</v>
      </c>
      <c r="EP398" s="78">
        <v>0.30551603436470032</v>
      </c>
      <c r="EQ398" s="78">
        <v>0.25062736868858337</v>
      </c>
      <c r="ER398" s="78">
        <v>0.15192234516143799</v>
      </c>
      <c r="ES398" s="78">
        <v>0.20470322668552399</v>
      </c>
      <c r="ET398" s="78">
        <v>0.26000323891639709</v>
      </c>
      <c r="EU398" s="78">
        <v>0.29081273078918457</v>
      </c>
      <c r="EV398" s="78">
        <v>0.27978599071502686</v>
      </c>
      <c r="EW398" s="78">
        <v>46.188602447509766</v>
      </c>
      <c r="EX398" s="78">
        <v>47.138038635253906</v>
      </c>
      <c r="EY398" s="78">
        <v>47.295211791992188</v>
      </c>
      <c r="EZ398" s="78">
        <v>48.264987945556641</v>
      </c>
      <c r="FA398" s="78">
        <v>48.363739013671875</v>
      </c>
      <c r="FB398" s="78">
        <v>48.306327819824219</v>
      </c>
      <c r="FC398" s="78">
        <v>48.898693084716797</v>
      </c>
      <c r="FD398" s="78">
        <v>49.187053680419922</v>
      </c>
      <c r="FE398" s="78">
        <v>48.363090515136719</v>
      </c>
      <c r="FF398" s="78">
        <v>47.984272003173828</v>
      </c>
      <c r="FG398" s="78">
        <v>46.340244293212891</v>
      </c>
      <c r="FH398" s="78">
        <v>45.324695587158203</v>
      </c>
      <c r="FI398" s="78">
        <v>45.391460418701172</v>
      </c>
      <c r="FJ398" s="78">
        <v>45.671157836914063</v>
      </c>
      <c r="FK398" s="78">
        <v>46.312984466552734</v>
      </c>
      <c r="FL398" s="78">
        <v>47.444904327392578</v>
      </c>
      <c r="FM398" s="78">
        <v>48.475627899169922</v>
      </c>
      <c r="FN398" s="78">
        <v>47.148639678955078</v>
      </c>
      <c r="FO398" s="78">
        <v>45.407440185546875</v>
      </c>
      <c r="FP398" s="78">
        <v>44.722049713134766</v>
      </c>
      <c r="FQ398" s="78">
        <v>44.395332336425781</v>
      </c>
      <c r="FR398" s="78">
        <v>43.838600158691406</v>
      </c>
      <c r="FS398" s="78">
        <v>43.668869018554688</v>
      </c>
      <c r="FT398" s="78">
        <v>43.458148956298828</v>
      </c>
      <c r="FU398" s="78">
        <v>2.9329800978302956E-2</v>
      </c>
      <c r="FV398" s="78">
        <v>3.9950720965862274E-2</v>
      </c>
      <c r="FW398" s="78">
        <v>3.7973832339048386E-2</v>
      </c>
      <c r="FX398" s="78">
        <v>4.7848574817180634E-2</v>
      </c>
      <c r="FY398" s="78">
        <v>167</v>
      </c>
      <c r="FZ398" s="78">
        <v>1</v>
      </c>
    </row>
    <row r="399" spans="1:182" x14ac:dyDescent="0.2">
      <c r="A399" t="s">
        <v>186</v>
      </c>
      <c r="B399" t="s">
        <v>245</v>
      </c>
      <c r="C399" t="s">
        <v>194</v>
      </c>
      <c r="D399" t="s">
        <v>203</v>
      </c>
      <c r="E399" t="s">
        <v>238</v>
      </c>
      <c r="F399" t="s">
        <v>1</v>
      </c>
      <c r="G399" t="s">
        <v>200</v>
      </c>
      <c r="H399" s="78">
        <v>65</v>
      </c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78"/>
      <c r="CB399" s="78"/>
      <c r="CC399" s="78"/>
      <c r="CD399" s="78"/>
      <c r="CE399" s="78"/>
      <c r="CF399" s="78"/>
      <c r="CG399" s="78"/>
      <c r="CH399" s="78"/>
      <c r="CI399" s="78"/>
      <c r="CJ399" s="78"/>
      <c r="CK399" s="78"/>
      <c r="CL399" s="78"/>
      <c r="CM399" s="78"/>
      <c r="CN399" s="78"/>
      <c r="CO399" s="78"/>
      <c r="CP399" s="78"/>
      <c r="CQ399" s="78"/>
      <c r="CR399" s="78"/>
      <c r="CS399" s="78"/>
      <c r="CT399" s="78"/>
      <c r="CU399" s="78"/>
      <c r="CV399" s="78"/>
      <c r="CW399" s="78"/>
      <c r="CX399" s="78"/>
      <c r="CY399" s="78"/>
      <c r="CZ399" s="78"/>
      <c r="DA399" s="78"/>
      <c r="DB399" s="78"/>
      <c r="DC399" s="78"/>
      <c r="DD399" s="78"/>
      <c r="DE399" s="78"/>
      <c r="DF399" s="78"/>
      <c r="DG399" s="78"/>
      <c r="DH399" s="78"/>
      <c r="DI399" s="78"/>
      <c r="DJ399" s="78"/>
      <c r="DK399" s="78"/>
      <c r="DL399" s="78"/>
      <c r="DM399" s="78"/>
      <c r="DN399" s="78"/>
      <c r="DO399" s="78"/>
      <c r="DP399" s="78"/>
      <c r="DQ399" s="78"/>
      <c r="DR399" s="78"/>
      <c r="DS399" s="78"/>
      <c r="DT399" s="78"/>
      <c r="DU399" s="78"/>
      <c r="DV399" s="78"/>
      <c r="DW399" s="78"/>
      <c r="DX399" s="78"/>
      <c r="DY399" s="78"/>
      <c r="DZ399" s="78"/>
      <c r="EA399" s="78"/>
      <c r="EB399" s="78"/>
      <c r="EC399" s="78"/>
      <c r="ED399" s="78"/>
      <c r="EE399" s="78"/>
      <c r="EF399" s="78"/>
      <c r="EG399" s="78"/>
      <c r="EH399" s="78"/>
      <c r="EI399" s="78"/>
      <c r="EJ399" s="78"/>
      <c r="EK399" s="78"/>
      <c r="EL399" s="78"/>
      <c r="EM399" s="78"/>
      <c r="EN399" s="78"/>
      <c r="EO399" s="78"/>
      <c r="EP399" s="78"/>
      <c r="EQ399" s="78"/>
      <c r="ER399" s="78"/>
      <c r="ES399" s="78"/>
      <c r="ET399" s="78"/>
      <c r="EU399" s="78"/>
      <c r="EV399" s="78"/>
      <c r="EW399" s="78"/>
      <c r="EX399" s="78"/>
      <c r="EY399" s="78"/>
      <c r="EZ399" s="78"/>
      <c r="FA399" s="78"/>
      <c r="FB399" s="78"/>
      <c r="FC399" s="78"/>
      <c r="FD399" s="78"/>
      <c r="FE399" s="78"/>
      <c r="FF399" s="78"/>
      <c r="FG399" s="78"/>
      <c r="FH399" s="78"/>
      <c r="FI399" s="78"/>
      <c r="FJ399" s="78"/>
      <c r="FK399" s="78"/>
      <c r="FL399" s="78"/>
      <c r="FM399" s="78"/>
      <c r="FN399" s="78"/>
      <c r="FO399" s="78"/>
      <c r="FP399" s="78"/>
      <c r="FQ399" s="78"/>
      <c r="FR399" s="78"/>
      <c r="FS399" s="78"/>
      <c r="FT399" s="78"/>
      <c r="FU399" s="78"/>
      <c r="FV399" s="78"/>
      <c r="FW399" s="78"/>
      <c r="FX399" s="78">
        <v>3.6735031753778458E-2</v>
      </c>
      <c r="FY399" s="78">
        <v>9</v>
      </c>
      <c r="FZ399" s="78">
        <v>0</v>
      </c>
    </row>
    <row r="400" spans="1:182" x14ac:dyDescent="0.2">
      <c r="A400" t="s">
        <v>186</v>
      </c>
      <c r="B400" t="s">
        <v>245</v>
      </c>
      <c r="C400" t="s">
        <v>194</v>
      </c>
      <c r="D400" t="s">
        <v>203</v>
      </c>
      <c r="E400" t="s">
        <v>238</v>
      </c>
      <c r="F400" t="s">
        <v>1</v>
      </c>
      <c r="G400" t="s">
        <v>1</v>
      </c>
      <c r="H400" s="78">
        <v>3690</v>
      </c>
      <c r="I400" s="78">
        <v>1.3568680286407471</v>
      </c>
      <c r="J400" s="78">
        <v>1.2486542463302612</v>
      </c>
      <c r="K400" s="78">
        <v>1.1439448595046997</v>
      </c>
      <c r="L400" s="78">
        <v>1.0457763671875</v>
      </c>
      <c r="M400" s="78">
        <v>1.015790581703186</v>
      </c>
      <c r="N400" s="78">
        <v>1.0010062456130981</v>
      </c>
      <c r="O400" s="78">
        <v>1.0152827501296997</v>
      </c>
      <c r="P400" s="78">
        <v>1.1111747026443481</v>
      </c>
      <c r="Q400" s="78">
        <v>1.1534733772277832</v>
      </c>
      <c r="R400" s="78">
        <v>1.0340943336486816</v>
      </c>
      <c r="S400" s="78">
        <v>0.91727948188781738</v>
      </c>
      <c r="T400" s="78">
        <v>0.86258655786514282</v>
      </c>
      <c r="U400" s="78">
        <v>0.86378920078277588</v>
      </c>
      <c r="V400" s="78">
        <v>0.86677753925323486</v>
      </c>
      <c r="W400" s="78">
        <v>0.85067957639694214</v>
      </c>
      <c r="X400" s="78">
        <v>0.94136148691177368</v>
      </c>
      <c r="Y400" s="78">
        <v>1.0449322462081909</v>
      </c>
      <c r="Z400" s="78">
        <v>1.308235764503479</v>
      </c>
      <c r="AA400" s="78">
        <v>1.4388935565948486</v>
      </c>
      <c r="AB400" s="78">
        <v>1.3689146041870117</v>
      </c>
      <c r="AC400" s="78">
        <v>1.3966976404190063</v>
      </c>
      <c r="AD400" s="78">
        <v>1.3070363998413086</v>
      </c>
      <c r="AE400" s="78">
        <v>1.2388755083084106</v>
      </c>
      <c r="AF400" s="78">
        <v>1.2805938720703125</v>
      </c>
      <c r="AG400" s="78">
        <v>-0.30343851447105408</v>
      </c>
      <c r="AH400" s="78">
        <v>-0.53954041004180908</v>
      </c>
      <c r="AI400" s="78">
        <v>-0.47904995083808899</v>
      </c>
      <c r="AJ400" s="78">
        <v>-0.38778597116470337</v>
      </c>
      <c r="AK400" s="78">
        <v>-0.24713680148124695</v>
      </c>
      <c r="AL400" s="78">
        <v>-0.20037655532360077</v>
      </c>
      <c r="AM400" s="78">
        <v>-9.0733475983142853E-2</v>
      </c>
      <c r="AN400" s="78">
        <v>-5.1317658275365829E-2</v>
      </c>
      <c r="AO400" s="78">
        <v>-5.3706813603639603E-2</v>
      </c>
      <c r="AP400" s="78">
        <v>-8.7113127112388611E-2</v>
      </c>
      <c r="AQ400" s="78">
        <v>-5.5110152810811996E-2</v>
      </c>
      <c r="AR400" s="78">
        <v>-1.1265324428677559E-2</v>
      </c>
      <c r="AS400" s="78">
        <v>-7.452758401632309E-2</v>
      </c>
      <c r="AT400" s="78">
        <v>-0.15034164488315582</v>
      </c>
      <c r="AU400" s="78">
        <v>-0.1759645938873291</v>
      </c>
      <c r="AV400" s="78">
        <v>-7.9772233963012695E-2</v>
      </c>
      <c r="AW400" s="78">
        <v>5.0174959003925323E-2</v>
      </c>
      <c r="AX400" s="78">
        <v>0.16662570834159851</v>
      </c>
      <c r="AY400" s="78">
        <v>0.10629983246326447</v>
      </c>
      <c r="AZ400" s="78">
        <v>7.1955351158976555E-3</v>
      </c>
      <c r="BA400" s="78">
        <v>6.1886589974164963E-2</v>
      </c>
      <c r="BB400" s="78">
        <v>0.10182039439678192</v>
      </c>
      <c r="BC400" s="78">
        <v>9.8590269684791565E-2</v>
      </c>
      <c r="BD400" s="78">
        <v>5.8222513645887375E-2</v>
      </c>
      <c r="BE400" s="78">
        <v>-0.2283608615398407</v>
      </c>
      <c r="BF400" s="78">
        <v>-0.45508235692977905</v>
      </c>
      <c r="BG400" s="78">
        <v>-0.39816048741340637</v>
      </c>
      <c r="BH400" s="78">
        <v>-0.31396186351776123</v>
      </c>
      <c r="BI400" s="78">
        <v>-0.18517819046974182</v>
      </c>
      <c r="BJ400" s="78">
        <v>-0.15217363834381104</v>
      </c>
      <c r="BK400" s="78">
        <v>-5.2606821060180664E-2</v>
      </c>
      <c r="BL400" s="78">
        <v>-1.5312556177377701E-2</v>
      </c>
      <c r="BM400" s="78">
        <v>-1.020536758005619E-2</v>
      </c>
      <c r="BN400" s="78">
        <v>-4.3113883584737778E-2</v>
      </c>
      <c r="BO400" s="78">
        <v>-1.9950887188315392E-2</v>
      </c>
      <c r="BP400" s="78">
        <v>2.1027132868766785E-2</v>
      </c>
      <c r="BQ400" s="78">
        <v>-3.3620253205299377E-2</v>
      </c>
      <c r="BR400" s="78">
        <v>-0.11361102759838104</v>
      </c>
      <c r="BS400" s="78">
        <v>-0.13408873975276947</v>
      </c>
      <c r="BT400" s="78">
        <v>-4.5188233256340027E-2</v>
      </c>
      <c r="BU400" s="78">
        <v>8.7909288704395294E-2</v>
      </c>
      <c r="BV400" s="78">
        <v>0.2072918564081192</v>
      </c>
      <c r="BW400" s="78">
        <v>0.14855796098709106</v>
      </c>
      <c r="BX400" s="78">
        <v>4.9570545554161072E-2</v>
      </c>
      <c r="BY400" s="78">
        <v>0.10370231419801712</v>
      </c>
      <c r="BZ400" s="78">
        <v>0.14813524484634399</v>
      </c>
      <c r="CA400" s="78">
        <v>0.15487168729305267</v>
      </c>
      <c r="CB400" s="78">
        <v>0.12309478223323822</v>
      </c>
      <c r="CC400" s="78">
        <v>-0.17636232078075409</v>
      </c>
      <c r="CD400" s="78">
        <v>-0.39658698439598083</v>
      </c>
      <c r="CE400" s="78">
        <v>-0.34213665127754211</v>
      </c>
      <c r="CF400" s="78">
        <v>-0.26283153891563416</v>
      </c>
      <c r="CG400" s="78">
        <v>-0.14226585626602173</v>
      </c>
      <c r="CH400" s="78">
        <v>-0.1187884658575058</v>
      </c>
      <c r="CI400" s="78">
        <v>-2.6200411841273308E-2</v>
      </c>
      <c r="CJ400" s="78">
        <v>9.6244635060429573E-3</v>
      </c>
      <c r="CK400" s="78">
        <v>1.9923601299524307E-2</v>
      </c>
      <c r="CL400" s="78">
        <v>-1.2640144675970078E-2</v>
      </c>
      <c r="CM400" s="78">
        <v>4.4003142975270748E-3</v>
      </c>
      <c r="CN400" s="78">
        <v>4.3392792344093323E-2</v>
      </c>
      <c r="CO400" s="78">
        <v>-5.287964828312397E-3</v>
      </c>
      <c r="CP400" s="78">
        <v>-8.8171519339084625E-2</v>
      </c>
      <c r="CQ400" s="78">
        <v>-0.10508564114570618</v>
      </c>
      <c r="CR400" s="78">
        <v>-2.123546227812767E-2</v>
      </c>
      <c r="CS400" s="78">
        <v>0.11404398083686829</v>
      </c>
      <c r="CT400" s="78">
        <v>0.23545710742473602</v>
      </c>
      <c r="CU400" s="78">
        <v>0.17782579362392426</v>
      </c>
      <c r="CV400" s="78">
        <v>7.8919351100921631E-2</v>
      </c>
      <c r="CW400" s="78">
        <v>0.13266377151012421</v>
      </c>
      <c r="CX400" s="78">
        <v>0.18021276593208313</v>
      </c>
      <c r="CY400" s="78">
        <v>0.1938520073890686</v>
      </c>
      <c r="CZ400" s="78">
        <v>0.16802510619163513</v>
      </c>
      <c r="DA400" s="78">
        <v>-0.12436375021934509</v>
      </c>
      <c r="DB400" s="78">
        <v>-0.33809161186218262</v>
      </c>
      <c r="DC400" s="78">
        <v>-0.28611284494400024</v>
      </c>
      <c r="DD400" s="78">
        <v>-0.21170119941234589</v>
      </c>
      <c r="DE400" s="78">
        <v>-9.9353507161140442E-2</v>
      </c>
      <c r="DF400" s="78">
        <v>-8.5403278470039368E-2</v>
      </c>
      <c r="DG400" s="78">
        <v>2.0599362323991954E-4</v>
      </c>
      <c r="DH400" s="78">
        <v>3.4561485052108765E-2</v>
      </c>
      <c r="DI400" s="78">
        <v>5.0052572041749954E-2</v>
      </c>
      <c r="DJ400" s="78">
        <v>1.7833596095442772E-2</v>
      </c>
      <c r="DK400" s="78">
        <v>2.8751514852046967E-2</v>
      </c>
      <c r="DL400" s="78">
        <v>6.5758444368839264E-2</v>
      </c>
      <c r="DM400" s="78">
        <v>2.3044325411319733E-2</v>
      </c>
      <c r="DN400" s="78">
        <v>-6.2732011079788208E-2</v>
      </c>
      <c r="DO400" s="78">
        <v>-7.6082557439804077E-2</v>
      </c>
      <c r="DP400" s="78">
        <v>2.7173070702701807E-3</v>
      </c>
      <c r="DQ400" s="78">
        <v>0.14017866551876068</v>
      </c>
      <c r="DR400" s="78">
        <v>0.26362234354019165</v>
      </c>
      <c r="DS400" s="78">
        <v>0.20709362626075745</v>
      </c>
      <c r="DT400" s="78">
        <v>0.10826815664768219</v>
      </c>
      <c r="DU400" s="78">
        <v>0.1616252064704895</v>
      </c>
      <c r="DV400" s="78">
        <v>0.21229030191898346</v>
      </c>
      <c r="DW400" s="78">
        <v>0.23283232748508453</v>
      </c>
      <c r="DX400" s="78">
        <v>0.21295544505119324</v>
      </c>
      <c r="DY400" s="78">
        <v>-4.9286104738712311E-2</v>
      </c>
      <c r="DZ400" s="78">
        <v>-0.2536335289478302</v>
      </c>
      <c r="EA400" s="78">
        <v>-0.20522338151931763</v>
      </c>
      <c r="EB400" s="78">
        <v>-0.13787713646888733</v>
      </c>
      <c r="EC400" s="78">
        <v>-3.7394892424345016E-2</v>
      </c>
      <c r="ED400" s="78">
        <v>-3.7200368940830231E-2</v>
      </c>
      <c r="EE400" s="78">
        <v>3.8332652300596237E-2</v>
      </c>
      <c r="EF400" s="78">
        <v>7.0566587150096893E-2</v>
      </c>
      <c r="EG400" s="78">
        <v>9.3554012477397919E-2</v>
      </c>
      <c r="EH400" s="78">
        <v>6.1832841485738754E-2</v>
      </c>
      <c r="EI400" s="78">
        <v>6.3910774886608124E-2</v>
      </c>
      <c r="EJ400" s="78">
        <v>9.8050907254219055E-2</v>
      </c>
      <c r="EK400" s="78">
        <v>6.3951648771762848E-2</v>
      </c>
      <c r="EL400" s="78">
        <v>-2.6001401245594025E-2</v>
      </c>
      <c r="EM400" s="78">
        <v>-3.4206707030534744E-2</v>
      </c>
      <c r="EN400" s="78">
        <v>3.7301301956176758E-2</v>
      </c>
      <c r="EO400" s="78">
        <v>0.17791299521923065</v>
      </c>
      <c r="EP400" s="78">
        <v>0.30428847670555115</v>
      </c>
      <c r="EQ400" s="78">
        <v>0.24935175478458405</v>
      </c>
      <c r="ER400" s="78">
        <v>0.15064315497875214</v>
      </c>
      <c r="ES400" s="78">
        <v>0.20344094932079315</v>
      </c>
      <c r="ET400" s="78">
        <v>0.25860515236854553</v>
      </c>
      <c r="EU400" s="78">
        <v>0.28911373019218445</v>
      </c>
      <c r="EV400" s="78">
        <v>0.27782770991325378</v>
      </c>
      <c r="EW400" s="78">
        <v>46.208415985107422</v>
      </c>
      <c r="EX400" s="78">
        <v>47.152812957763672</v>
      </c>
      <c r="EY400" s="78">
        <v>47.315170288085938</v>
      </c>
      <c r="EZ400" s="78">
        <v>48.272087097167969</v>
      </c>
      <c r="FA400" s="78">
        <v>48.365482330322266</v>
      </c>
      <c r="FB400" s="78">
        <v>48.307270050048828</v>
      </c>
      <c r="FC400" s="78">
        <v>48.919284820556641</v>
      </c>
      <c r="FD400" s="78">
        <v>49.187511444091797</v>
      </c>
      <c r="FE400" s="78">
        <v>48.370548248291016</v>
      </c>
      <c r="FF400" s="78">
        <v>47.984432220458984</v>
      </c>
      <c r="FG400" s="78">
        <v>46.378414154052734</v>
      </c>
      <c r="FH400" s="78">
        <v>45.379688262939453</v>
      </c>
      <c r="FI400" s="78">
        <v>45.474185943603516</v>
      </c>
      <c r="FJ400" s="78">
        <v>45.726806640625</v>
      </c>
      <c r="FK400" s="78">
        <v>46.353256225585938</v>
      </c>
      <c r="FL400" s="78">
        <v>47.467247009277344</v>
      </c>
      <c r="FM400" s="78">
        <v>48.494235992431641</v>
      </c>
      <c r="FN400" s="78">
        <v>47.175209045410156</v>
      </c>
      <c r="FO400" s="78">
        <v>45.425453186035156</v>
      </c>
      <c r="FP400" s="78">
        <v>44.739475250244141</v>
      </c>
      <c r="FQ400" s="78">
        <v>44.410625457763672</v>
      </c>
      <c r="FR400" s="78">
        <v>43.855648040771484</v>
      </c>
      <c r="FS400" s="78">
        <v>43.684238433837891</v>
      </c>
      <c r="FT400" s="78">
        <v>43.456943511962891</v>
      </c>
      <c r="FU400" s="78">
        <v>2.8815880417823792E-2</v>
      </c>
      <c r="FV400" s="78">
        <v>3.9250701665878296E-2</v>
      </c>
      <c r="FW400" s="78">
        <v>3.7308450788259506E-2</v>
      </c>
      <c r="FX400" s="78">
        <v>4.7010168433189392E-2</v>
      </c>
      <c r="FY400" s="78">
        <v>176</v>
      </c>
      <c r="FZ400" s="78">
        <v>1</v>
      </c>
    </row>
    <row r="401" spans="1:182" x14ac:dyDescent="0.2">
      <c r="A401" t="s">
        <v>186</v>
      </c>
      <c r="B401" t="s">
        <v>245</v>
      </c>
      <c r="C401" t="s">
        <v>194</v>
      </c>
      <c r="D401" t="s">
        <v>203</v>
      </c>
      <c r="E401" t="s">
        <v>238</v>
      </c>
      <c r="F401" t="s">
        <v>178</v>
      </c>
      <c r="G401" t="s">
        <v>1</v>
      </c>
      <c r="H401" s="78">
        <v>2669</v>
      </c>
      <c r="I401" s="78">
        <v>1.3517045974731445</v>
      </c>
      <c r="J401" s="78">
        <v>1.3273106813430786</v>
      </c>
      <c r="K401" s="78">
        <v>1.1124589443206787</v>
      </c>
      <c r="L401" s="78">
        <v>1.0515141487121582</v>
      </c>
      <c r="M401" s="78">
        <v>1.0298898220062256</v>
      </c>
      <c r="N401" s="78">
        <v>0.98900461196899414</v>
      </c>
      <c r="O401" s="78">
        <v>1.0675829648971558</v>
      </c>
      <c r="P401" s="78">
        <v>1.1978265047073364</v>
      </c>
      <c r="Q401" s="78">
        <v>1.1265699863433838</v>
      </c>
      <c r="R401" s="78">
        <v>0.95715606212615967</v>
      </c>
      <c r="S401" s="78">
        <v>0.89633357524871826</v>
      </c>
      <c r="T401" s="78">
        <v>0.88859492540359497</v>
      </c>
      <c r="U401" s="78">
        <v>0.84607946872711182</v>
      </c>
      <c r="V401" s="78">
        <v>0.85293316841125488</v>
      </c>
      <c r="W401" s="78">
        <v>0.85797655582427979</v>
      </c>
      <c r="X401" s="78">
        <v>0.94421929121017456</v>
      </c>
      <c r="Y401" s="78">
        <v>1.0496926307678223</v>
      </c>
      <c r="Z401" s="78">
        <v>1.3391362428665161</v>
      </c>
      <c r="AA401" s="78">
        <v>1.4858992099761963</v>
      </c>
      <c r="AB401" s="78">
        <v>1.3665221929550171</v>
      </c>
      <c r="AC401" s="78">
        <v>1.459473729133606</v>
      </c>
      <c r="AD401" s="78">
        <v>1.3626469373703003</v>
      </c>
      <c r="AE401" s="78">
        <v>1.2988213300704956</v>
      </c>
      <c r="AF401" s="78">
        <v>1.2579907178878784</v>
      </c>
      <c r="AG401" s="78">
        <v>-0.3481612503528595</v>
      </c>
      <c r="AH401" s="78">
        <v>-0.58985090255737305</v>
      </c>
      <c r="AI401" s="78">
        <v>-0.52723467350006104</v>
      </c>
      <c r="AJ401" s="78">
        <v>-0.43176189064979553</v>
      </c>
      <c r="AK401" s="78">
        <v>-0.28404468297958374</v>
      </c>
      <c r="AL401" s="78">
        <v>-0.22909034788608551</v>
      </c>
      <c r="AM401" s="78">
        <v>-0.11344499140977859</v>
      </c>
      <c r="AN401" s="78">
        <v>-7.2765380144119263E-2</v>
      </c>
      <c r="AO401" s="78">
        <v>-7.9620011150836945E-2</v>
      </c>
      <c r="AP401" s="78">
        <v>-0.11332286149263382</v>
      </c>
      <c r="AQ401" s="78">
        <v>-7.6054029166698456E-2</v>
      </c>
      <c r="AR401" s="78">
        <v>-3.0501484870910645E-2</v>
      </c>
      <c r="AS401" s="78">
        <v>-9.8895490169525146E-2</v>
      </c>
      <c r="AT401" s="78">
        <v>-0.17222155630588531</v>
      </c>
      <c r="AU401" s="78">
        <v>-0.20090943574905396</v>
      </c>
      <c r="AV401" s="78">
        <v>-0.10037343204021454</v>
      </c>
      <c r="AW401" s="78">
        <v>2.7697149664163589E-2</v>
      </c>
      <c r="AX401" s="78">
        <v>0.14240148663520813</v>
      </c>
      <c r="AY401" s="78">
        <v>8.1127278506755829E-2</v>
      </c>
      <c r="AZ401" s="78">
        <v>-1.80466677993536E-2</v>
      </c>
      <c r="BA401" s="78">
        <v>3.697754442691803E-2</v>
      </c>
      <c r="BB401" s="78">
        <v>7.4231281876564026E-2</v>
      </c>
      <c r="BC401" s="78">
        <v>6.5064236521720886E-2</v>
      </c>
      <c r="BD401" s="78">
        <v>1.9579024985432625E-2</v>
      </c>
      <c r="BE401" s="78">
        <v>-0.24666105210781097</v>
      </c>
      <c r="BF401" s="78">
        <v>-0.47566902637481689</v>
      </c>
      <c r="BG401" s="78">
        <v>-0.41787728667259216</v>
      </c>
      <c r="BH401" s="78">
        <v>-0.33195644617080688</v>
      </c>
      <c r="BI401" s="78">
        <v>-0.20028060674667358</v>
      </c>
      <c r="BJ401" s="78">
        <v>-0.16392311453819275</v>
      </c>
      <c r="BK401" s="78">
        <v>-6.1900179833173752E-2</v>
      </c>
      <c r="BL401" s="78">
        <v>-2.4088792502880096E-2</v>
      </c>
      <c r="BM401" s="78">
        <v>-2.0808838307857513E-2</v>
      </c>
      <c r="BN401" s="78">
        <v>-5.3838692605495453E-2</v>
      </c>
      <c r="BO401" s="78">
        <v>-2.8520951047539711E-2</v>
      </c>
      <c r="BP401" s="78">
        <v>1.3155853375792503E-2</v>
      </c>
      <c r="BQ401" s="78">
        <v>-4.359140619635582E-2</v>
      </c>
      <c r="BR401" s="78">
        <v>-0.12256411463022232</v>
      </c>
      <c r="BS401" s="78">
        <v>-0.14429596066474915</v>
      </c>
      <c r="BT401" s="78">
        <v>-5.361807718873024E-2</v>
      </c>
      <c r="BU401" s="78">
        <v>7.8711561858654022E-2</v>
      </c>
      <c r="BV401" s="78">
        <v>0.19737949967384338</v>
      </c>
      <c r="BW401" s="78">
        <v>0.13825754821300507</v>
      </c>
      <c r="BX401" s="78">
        <v>3.9241638034582138E-2</v>
      </c>
      <c r="BY401" s="78">
        <v>9.3509741127490997E-2</v>
      </c>
      <c r="BZ401" s="78">
        <v>0.13684600591659546</v>
      </c>
      <c r="CA401" s="78">
        <v>0.14115309715270996</v>
      </c>
      <c r="CB401" s="78">
        <v>0.10728217661380768</v>
      </c>
      <c r="CC401" s="78">
        <v>-0.17636232078075409</v>
      </c>
      <c r="CD401" s="78">
        <v>-0.39658698439598083</v>
      </c>
      <c r="CE401" s="78">
        <v>-0.34213665127754211</v>
      </c>
      <c r="CF401" s="78">
        <v>-0.26283153891563416</v>
      </c>
      <c r="CG401" s="78">
        <v>-0.14226585626602173</v>
      </c>
      <c r="CH401" s="78">
        <v>-0.1187884733080864</v>
      </c>
      <c r="CI401" s="78">
        <v>-2.6200411841273308E-2</v>
      </c>
      <c r="CJ401" s="78">
        <v>9.6244644373655319E-3</v>
      </c>
      <c r="CK401" s="78">
        <v>1.9923599436879158E-2</v>
      </c>
      <c r="CL401" s="78">
        <v>-1.2640144675970078E-2</v>
      </c>
      <c r="CM401" s="78">
        <v>4.4003142975270748E-3</v>
      </c>
      <c r="CN401" s="78">
        <v>4.3392792344093323E-2</v>
      </c>
      <c r="CO401" s="78">
        <v>-5.287964828312397E-3</v>
      </c>
      <c r="CP401" s="78">
        <v>-8.8171526789665222E-2</v>
      </c>
      <c r="CQ401" s="78">
        <v>-0.10508564114570618</v>
      </c>
      <c r="CR401" s="78">
        <v>-2.123546414077282E-2</v>
      </c>
      <c r="CS401" s="78">
        <v>0.11404398828744888</v>
      </c>
      <c r="CT401" s="78">
        <v>0.23545710742473602</v>
      </c>
      <c r="CU401" s="78">
        <v>0.17782579362392426</v>
      </c>
      <c r="CV401" s="78">
        <v>7.8919343650341034E-2</v>
      </c>
      <c r="CW401" s="78">
        <v>0.13266377151012421</v>
      </c>
      <c r="CX401" s="78">
        <v>0.18021276593208313</v>
      </c>
      <c r="CY401" s="78">
        <v>0.1938520073890686</v>
      </c>
      <c r="CZ401" s="78">
        <v>0.16802510619163513</v>
      </c>
      <c r="DA401" s="78">
        <v>-0.1060635969042778</v>
      </c>
      <c r="DB401" s="78">
        <v>-0.31750494241714478</v>
      </c>
      <c r="DC401" s="78">
        <v>-0.26639607548713684</v>
      </c>
      <c r="DD401" s="78">
        <v>-0.19370661675930023</v>
      </c>
      <c r="DE401" s="78">
        <v>-8.4251098334789276E-2</v>
      </c>
      <c r="DF401" s="78">
        <v>-7.3653832077980042E-2</v>
      </c>
      <c r="DG401" s="78">
        <v>9.4993608072400093E-3</v>
      </c>
      <c r="DH401" s="78">
        <v>4.333772137761116E-2</v>
      </c>
      <c r="DI401" s="78">
        <v>6.0656037181615829E-2</v>
      </c>
      <c r="DJ401" s="78">
        <v>2.8558405116200447E-2</v>
      </c>
      <c r="DK401" s="78">
        <v>3.7321578711271286E-2</v>
      </c>
      <c r="DL401" s="78">
        <v>7.3629729449748993E-2</v>
      </c>
      <c r="DM401" s="78">
        <v>3.3015478402376175E-2</v>
      </c>
      <c r="DN401" s="78">
        <v>-5.3778931498527527E-2</v>
      </c>
      <c r="DO401" s="78">
        <v>-6.5875329077243805E-2</v>
      </c>
      <c r="DP401" s="78">
        <v>1.1147149838507175E-2</v>
      </c>
      <c r="DQ401" s="78">
        <v>0.14937640726566315</v>
      </c>
      <c r="DR401" s="78">
        <v>0.27353471517562866</v>
      </c>
      <c r="DS401" s="78">
        <v>0.21739403903484344</v>
      </c>
      <c r="DT401" s="78">
        <v>0.11859705299139023</v>
      </c>
      <c r="DU401" s="78">
        <v>0.17181780934333801</v>
      </c>
      <c r="DV401" s="78">
        <v>0.2235795259475708</v>
      </c>
      <c r="DW401" s="78">
        <v>0.24655094742774963</v>
      </c>
      <c r="DX401" s="78">
        <v>0.22876802086830139</v>
      </c>
      <c r="DY401" s="78">
        <v>-4.5634126290678978E-3</v>
      </c>
      <c r="DZ401" s="78">
        <v>-0.20332305133342743</v>
      </c>
      <c r="EA401" s="78">
        <v>-0.15703865885734558</v>
      </c>
      <c r="EB401" s="78">
        <v>-9.3901187181472778E-2</v>
      </c>
      <c r="EC401" s="78">
        <v>-4.8701424384489655E-4</v>
      </c>
      <c r="ED401" s="78">
        <v>-8.4865866228938103E-3</v>
      </c>
      <c r="EE401" s="78">
        <v>6.1044164001941681E-2</v>
      </c>
      <c r="EF401" s="78">
        <v>9.2014312744140625E-2</v>
      </c>
      <c r="EG401" s="78">
        <v>0.11946721374988556</v>
      </c>
      <c r="EH401" s="78">
        <v>8.8042564690113068E-2</v>
      </c>
      <c r="EI401" s="78">
        <v>8.4854654967784882E-2</v>
      </c>
      <c r="EJ401" s="78">
        <v>0.11728706955909729</v>
      </c>
      <c r="EK401" s="78">
        <v>8.8319569826126099E-2</v>
      </c>
      <c r="EL401" s="78">
        <v>-4.1214963421225548E-3</v>
      </c>
      <c r="EM401" s="78">
        <v>-9.2618511989712715E-3</v>
      </c>
      <c r="EN401" s="78">
        <v>5.7902500033378601E-2</v>
      </c>
      <c r="EO401" s="78">
        <v>0.20039081573486328</v>
      </c>
      <c r="EP401" s="78">
        <v>0.32851272821426392</v>
      </c>
      <c r="EQ401" s="78">
        <v>0.27452430129051208</v>
      </c>
      <c r="ER401" s="78">
        <v>0.17588536441326141</v>
      </c>
      <c r="ES401" s="78">
        <v>0.22834999859333038</v>
      </c>
      <c r="ET401" s="78">
        <v>0.28619426488876343</v>
      </c>
      <c r="EU401" s="78">
        <v>0.32263979315757751</v>
      </c>
      <c r="EV401" s="78">
        <v>0.31647118926048279</v>
      </c>
      <c r="EW401" s="78">
        <v>47.217761993408203</v>
      </c>
      <c r="EX401" s="78">
        <v>48.280200958251953</v>
      </c>
      <c r="EY401" s="78">
        <v>49.1981201171875</v>
      </c>
      <c r="EZ401" s="78">
        <v>49.937355041503906</v>
      </c>
      <c r="FA401" s="78">
        <v>50.226741790771484</v>
      </c>
      <c r="FB401" s="78">
        <v>50.063190460205078</v>
      </c>
      <c r="FC401" s="78">
        <v>49.892326354980469</v>
      </c>
      <c r="FD401" s="78">
        <v>50.147869110107422</v>
      </c>
      <c r="FE401" s="78">
        <v>49.995330810546875</v>
      </c>
      <c r="FF401" s="78">
        <v>49.525459289550781</v>
      </c>
      <c r="FG401" s="78">
        <v>46.759838104248047</v>
      </c>
      <c r="FH401" s="78">
        <v>45.374439239501953</v>
      </c>
      <c r="FI401" s="78">
        <v>45.327003479003906</v>
      </c>
      <c r="FJ401" s="78">
        <v>45.419921875</v>
      </c>
      <c r="FK401" s="78">
        <v>46.075916290283203</v>
      </c>
      <c r="FL401" s="78">
        <v>47.268035888671875</v>
      </c>
      <c r="FM401" s="78">
        <v>48.567100524902344</v>
      </c>
      <c r="FN401" s="78">
        <v>47.404224395751953</v>
      </c>
      <c r="FO401" s="78">
        <v>45.686222076416016</v>
      </c>
      <c r="FP401" s="78">
        <v>45.187107086181641</v>
      </c>
      <c r="FQ401" s="78">
        <v>44.914703369140625</v>
      </c>
      <c r="FR401" s="78">
        <v>44.401271820068359</v>
      </c>
      <c r="FS401" s="78">
        <v>44.225742340087891</v>
      </c>
      <c r="FT401" s="78">
        <v>43.953525543212891</v>
      </c>
      <c r="FU401" s="78">
        <v>3.8957227021455765E-2</v>
      </c>
      <c r="FV401" s="78">
        <v>5.3064439445734024E-2</v>
      </c>
      <c r="FW401" s="78">
        <v>5.0438638776540756E-2</v>
      </c>
      <c r="FX401" s="78">
        <v>6.3554741442203522E-2</v>
      </c>
      <c r="FY401" s="78">
        <v>142</v>
      </c>
      <c r="FZ401" s="78">
        <v>1</v>
      </c>
    </row>
    <row r="402" spans="1:182" x14ac:dyDescent="0.2">
      <c r="A402" t="s">
        <v>186</v>
      </c>
      <c r="B402" t="s">
        <v>245</v>
      </c>
      <c r="C402" t="s">
        <v>194</v>
      </c>
      <c r="D402" t="s">
        <v>203</v>
      </c>
      <c r="E402" t="s">
        <v>238</v>
      </c>
      <c r="F402" t="s">
        <v>179</v>
      </c>
      <c r="G402" t="s">
        <v>1</v>
      </c>
      <c r="H402" s="78">
        <v>61</v>
      </c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78"/>
      <c r="CB402" s="78"/>
      <c r="CC402" s="78"/>
      <c r="CD402" s="78"/>
      <c r="CE402" s="78"/>
      <c r="CF402" s="78"/>
      <c r="CG402" s="78"/>
      <c r="CH402" s="78"/>
      <c r="CI402" s="78"/>
      <c r="CJ402" s="78"/>
      <c r="CK402" s="78"/>
      <c r="CL402" s="78"/>
      <c r="CM402" s="78"/>
      <c r="CN402" s="78"/>
      <c r="CO402" s="78"/>
      <c r="CP402" s="78"/>
      <c r="CQ402" s="78"/>
      <c r="CR402" s="78"/>
      <c r="CS402" s="78"/>
      <c r="CT402" s="78"/>
      <c r="CU402" s="78"/>
      <c r="CV402" s="78"/>
      <c r="CW402" s="78"/>
      <c r="CX402" s="78"/>
      <c r="CY402" s="78"/>
      <c r="CZ402" s="78"/>
      <c r="DA402" s="78"/>
      <c r="DB402" s="78"/>
      <c r="DC402" s="78"/>
      <c r="DD402" s="78"/>
      <c r="DE402" s="78"/>
      <c r="DF402" s="78"/>
      <c r="DG402" s="78"/>
      <c r="DH402" s="78"/>
      <c r="DI402" s="78"/>
      <c r="DJ402" s="78"/>
      <c r="DK402" s="78"/>
      <c r="DL402" s="78"/>
      <c r="DM402" s="78"/>
      <c r="DN402" s="78"/>
      <c r="DO402" s="78"/>
      <c r="DP402" s="78"/>
      <c r="DQ402" s="78"/>
      <c r="DR402" s="78"/>
      <c r="DS402" s="78"/>
      <c r="DT402" s="78"/>
      <c r="DU402" s="78"/>
      <c r="DV402" s="78"/>
      <c r="DW402" s="78"/>
      <c r="DX402" s="78"/>
      <c r="DY402" s="78"/>
      <c r="DZ402" s="78"/>
      <c r="EA402" s="78"/>
      <c r="EB402" s="78"/>
      <c r="EC402" s="78"/>
      <c r="ED402" s="78"/>
      <c r="EE402" s="78"/>
      <c r="EF402" s="78"/>
      <c r="EG402" s="78"/>
      <c r="EH402" s="78"/>
      <c r="EI402" s="78"/>
      <c r="EJ402" s="78"/>
      <c r="EK402" s="78"/>
      <c r="EL402" s="78"/>
      <c r="EM402" s="78"/>
      <c r="EN402" s="78"/>
      <c r="EO402" s="78"/>
      <c r="EP402" s="78"/>
      <c r="EQ402" s="78"/>
      <c r="ER402" s="78"/>
      <c r="ES402" s="78"/>
      <c r="ET402" s="78"/>
      <c r="EU402" s="78"/>
      <c r="EV402" s="78"/>
      <c r="EW402" s="78"/>
      <c r="EX402" s="78"/>
      <c r="EY402" s="78"/>
      <c r="EZ402" s="78"/>
      <c r="FA402" s="78"/>
      <c r="FB402" s="78"/>
      <c r="FC402" s="78"/>
      <c r="FD402" s="78"/>
      <c r="FE402" s="78"/>
      <c r="FF402" s="78"/>
      <c r="FG402" s="78"/>
      <c r="FH402" s="78"/>
      <c r="FI402" s="78"/>
      <c r="FJ402" s="78"/>
      <c r="FK402" s="78"/>
      <c r="FL402" s="78"/>
      <c r="FM402" s="78"/>
      <c r="FN402" s="78"/>
      <c r="FO402" s="78"/>
      <c r="FP402" s="78"/>
      <c r="FQ402" s="78"/>
      <c r="FR402" s="78"/>
      <c r="FS402" s="78"/>
      <c r="FT402" s="78"/>
      <c r="FU402" s="78"/>
      <c r="FV402" s="78"/>
      <c r="FW402" s="78"/>
      <c r="FX402" s="78">
        <v>5.935056135058403E-2</v>
      </c>
      <c r="FY402" s="78">
        <v>4</v>
      </c>
      <c r="FZ402" s="78">
        <v>0</v>
      </c>
    </row>
    <row r="403" spans="1:182" x14ac:dyDescent="0.2">
      <c r="A403" t="s">
        <v>186</v>
      </c>
      <c r="B403" t="s">
        <v>245</v>
      </c>
      <c r="C403" t="s">
        <v>194</v>
      </c>
      <c r="D403" t="s">
        <v>203</v>
      </c>
      <c r="E403" t="s">
        <v>238</v>
      </c>
      <c r="F403" t="s">
        <v>180</v>
      </c>
      <c r="G403" t="s">
        <v>1</v>
      </c>
      <c r="H403" s="78">
        <v>32</v>
      </c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78"/>
      <c r="CK403" s="78"/>
      <c r="CL403" s="78"/>
      <c r="CM403" s="78"/>
      <c r="CN403" s="78"/>
      <c r="CO403" s="78"/>
      <c r="CP403" s="78"/>
      <c r="CQ403" s="78"/>
      <c r="CR403" s="78"/>
      <c r="CS403" s="78"/>
      <c r="CT403" s="78"/>
      <c r="CU403" s="78"/>
      <c r="CV403" s="78"/>
      <c r="CW403" s="78"/>
      <c r="CX403" s="78"/>
      <c r="CY403" s="78"/>
      <c r="CZ403" s="78"/>
      <c r="DA403" s="78"/>
      <c r="DB403" s="78"/>
      <c r="DC403" s="78"/>
      <c r="DD403" s="78"/>
      <c r="DE403" s="78"/>
      <c r="DF403" s="78"/>
      <c r="DG403" s="78"/>
      <c r="DH403" s="78"/>
      <c r="DI403" s="78"/>
      <c r="DJ403" s="78"/>
      <c r="DK403" s="78"/>
      <c r="DL403" s="78"/>
      <c r="DM403" s="78"/>
      <c r="DN403" s="78"/>
      <c r="DO403" s="78"/>
      <c r="DP403" s="78"/>
      <c r="DQ403" s="78"/>
      <c r="DR403" s="78"/>
      <c r="DS403" s="78"/>
      <c r="DT403" s="78"/>
      <c r="DU403" s="78"/>
      <c r="DV403" s="78"/>
      <c r="DW403" s="78"/>
      <c r="DX403" s="78"/>
      <c r="DY403" s="78"/>
      <c r="DZ403" s="78"/>
      <c r="EA403" s="78"/>
      <c r="EB403" s="78"/>
      <c r="EC403" s="78"/>
      <c r="ED403" s="78"/>
      <c r="EE403" s="78"/>
      <c r="EF403" s="78"/>
      <c r="EG403" s="78"/>
      <c r="EH403" s="78"/>
      <c r="EI403" s="78"/>
      <c r="EJ403" s="78"/>
      <c r="EK403" s="78"/>
      <c r="EL403" s="78"/>
      <c r="EM403" s="78"/>
      <c r="EN403" s="78"/>
      <c r="EO403" s="78"/>
      <c r="EP403" s="78"/>
      <c r="EQ403" s="78"/>
      <c r="ER403" s="78"/>
      <c r="ES403" s="78"/>
      <c r="ET403" s="78"/>
      <c r="EU403" s="78"/>
      <c r="EV403" s="78"/>
      <c r="EW403" s="78"/>
      <c r="EX403" s="78"/>
      <c r="EY403" s="78"/>
      <c r="EZ403" s="78"/>
      <c r="FA403" s="78"/>
      <c r="FB403" s="78"/>
      <c r="FC403" s="78"/>
      <c r="FD403" s="78"/>
      <c r="FE403" s="78"/>
      <c r="FF403" s="78"/>
      <c r="FG403" s="78"/>
      <c r="FH403" s="78"/>
      <c r="FI403" s="78"/>
      <c r="FJ403" s="78"/>
      <c r="FK403" s="78"/>
      <c r="FL403" s="78"/>
      <c r="FM403" s="78"/>
      <c r="FN403" s="78"/>
      <c r="FO403" s="78"/>
      <c r="FP403" s="78"/>
      <c r="FQ403" s="78"/>
      <c r="FR403" s="78"/>
      <c r="FS403" s="78"/>
      <c r="FT403" s="78"/>
      <c r="FU403" s="78"/>
      <c r="FV403" s="78"/>
      <c r="FW403" s="78"/>
      <c r="FX403" s="78">
        <v>5.6916400790214539E-2</v>
      </c>
      <c r="FY403" s="78">
        <v>1</v>
      </c>
      <c r="FZ403" s="78">
        <v>0</v>
      </c>
    </row>
    <row r="404" spans="1:182" x14ac:dyDescent="0.2">
      <c r="A404" t="s">
        <v>186</v>
      </c>
      <c r="B404" t="s">
        <v>245</v>
      </c>
      <c r="C404" t="s">
        <v>194</v>
      </c>
      <c r="D404" t="s">
        <v>203</v>
      </c>
      <c r="E404" t="s">
        <v>238</v>
      </c>
      <c r="F404" t="s">
        <v>181</v>
      </c>
      <c r="G404" t="s">
        <v>1</v>
      </c>
      <c r="H404" s="78">
        <v>8</v>
      </c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78"/>
      <c r="CB404" s="78"/>
      <c r="CC404" s="78"/>
      <c r="CD404" s="78"/>
      <c r="CE404" s="78"/>
      <c r="CF404" s="78"/>
      <c r="CG404" s="78"/>
      <c r="CH404" s="78"/>
      <c r="CI404" s="78"/>
      <c r="CJ404" s="78"/>
      <c r="CK404" s="78"/>
      <c r="CL404" s="78"/>
      <c r="CM404" s="78"/>
      <c r="CN404" s="78"/>
      <c r="CO404" s="78"/>
      <c r="CP404" s="78"/>
      <c r="CQ404" s="78"/>
      <c r="CR404" s="78"/>
      <c r="CS404" s="78"/>
      <c r="CT404" s="78"/>
      <c r="CU404" s="78"/>
      <c r="CV404" s="78"/>
      <c r="CW404" s="78"/>
      <c r="CX404" s="78"/>
      <c r="CY404" s="78"/>
      <c r="CZ404" s="78"/>
      <c r="DA404" s="78"/>
      <c r="DB404" s="78"/>
      <c r="DC404" s="78"/>
      <c r="DD404" s="78"/>
      <c r="DE404" s="78"/>
      <c r="DF404" s="78"/>
      <c r="DG404" s="78"/>
      <c r="DH404" s="78"/>
      <c r="DI404" s="78"/>
      <c r="DJ404" s="78"/>
      <c r="DK404" s="78"/>
      <c r="DL404" s="78"/>
      <c r="DM404" s="78"/>
      <c r="DN404" s="78"/>
      <c r="DO404" s="78"/>
      <c r="DP404" s="78"/>
      <c r="DQ404" s="78"/>
      <c r="DR404" s="78"/>
      <c r="DS404" s="78"/>
      <c r="DT404" s="78"/>
      <c r="DU404" s="78"/>
      <c r="DV404" s="78"/>
      <c r="DW404" s="78"/>
      <c r="DX404" s="78"/>
      <c r="DY404" s="78"/>
      <c r="DZ404" s="78"/>
      <c r="EA404" s="78"/>
      <c r="EB404" s="78"/>
      <c r="EC404" s="78"/>
      <c r="ED404" s="78"/>
      <c r="EE404" s="78"/>
      <c r="EF404" s="78"/>
      <c r="EG404" s="78"/>
      <c r="EH404" s="78"/>
      <c r="EI404" s="78"/>
      <c r="EJ404" s="78"/>
      <c r="EK404" s="78"/>
      <c r="EL404" s="78"/>
      <c r="EM404" s="78"/>
      <c r="EN404" s="78"/>
      <c r="EO404" s="78"/>
      <c r="EP404" s="78"/>
      <c r="EQ404" s="78"/>
      <c r="ER404" s="78"/>
      <c r="ES404" s="78"/>
      <c r="ET404" s="78"/>
      <c r="EU404" s="78"/>
      <c r="EV404" s="78"/>
      <c r="EW404" s="78"/>
      <c r="EX404" s="78"/>
      <c r="EY404" s="78"/>
      <c r="EZ404" s="78"/>
      <c r="FA404" s="78"/>
      <c r="FB404" s="78"/>
      <c r="FC404" s="78"/>
      <c r="FD404" s="78"/>
      <c r="FE404" s="78"/>
      <c r="FF404" s="78"/>
      <c r="FG404" s="78"/>
      <c r="FH404" s="78"/>
      <c r="FI404" s="78"/>
      <c r="FJ404" s="78"/>
      <c r="FK404" s="78"/>
      <c r="FL404" s="78"/>
      <c r="FM404" s="78"/>
      <c r="FN404" s="78"/>
      <c r="FO404" s="78"/>
      <c r="FP404" s="78"/>
      <c r="FQ404" s="78"/>
      <c r="FR404" s="78"/>
      <c r="FS404" s="78"/>
      <c r="FT404" s="78"/>
      <c r="FU404" s="78"/>
      <c r="FV404" s="78"/>
      <c r="FW404" s="78"/>
      <c r="FX404" s="78">
        <v>5.691639706492424E-2</v>
      </c>
      <c r="FY404" s="78">
        <v>0</v>
      </c>
      <c r="FZ404" s="78">
        <v>0</v>
      </c>
    </row>
    <row r="405" spans="1:182" x14ac:dyDescent="0.2">
      <c r="A405" t="s">
        <v>186</v>
      </c>
      <c r="B405" t="s">
        <v>245</v>
      </c>
      <c r="C405" t="s">
        <v>194</v>
      </c>
      <c r="D405" t="s">
        <v>203</v>
      </c>
      <c r="E405" t="s">
        <v>238</v>
      </c>
      <c r="F405" t="s">
        <v>182</v>
      </c>
      <c r="G405" t="s">
        <v>1</v>
      </c>
      <c r="H405" s="78">
        <v>328</v>
      </c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78"/>
      <c r="CB405" s="78"/>
      <c r="CC405" s="78"/>
      <c r="CD405" s="78"/>
      <c r="CE405" s="78"/>
      <c r="CF405" s="78"/>
      <c r="CG405" s="78"/>
      <c r="CH405" s="78"/>
      <c r="CI405" s="78"/>
      <c r="CJ405" s="78"/>
      <c r="CK405" s="78"/>
      <c r="CL405" s="78"/>
      <c r="CM405" s="78"/>
      <c r="CN405" s="78"/>
      <c r="CO405" s="78"/>
      <c r="CP405" s="78"/>
      <c r="CQ405" s="78"/>
      <c r="CR405" s="78"/>
      <c r="CS405" s="78"/>
      <c r="CT405" s="78"/>
      <c r="CU405" s="78"/>
      <c r="CV405" s="78"/>
      <c r="CW405" s="78"/>
      <c r="CX405" s="78"/>
      <c r="CY405" s="78"/>
      <c r="CZ405" s="78"/>
      <c r="DA405" s="78"/>
      <c r="DB405" s="78"/>
      <c r="DC405" s="78"/>
      <c r="DD405" s="78"/>
      <c r="DE405" s="78"/>
      <c r="DF405" s="78"/>
      <c r="DG405" s="78"/>
      <c r="DH405" s="78"/>
      <c r="DI405" s="78"/>
      <c r="DJ405" s="78"/>
      <c r="DK405" s="78"/>
      <c r="DL405" s="78"/>
      <c r="DM405" s="78"/>
      <c r="DN405" s="78"/>
      <c r="DO405" s="78"/>
      <c r="DP405" s="78"/>
      <c r="DQ405" s="78"/>
      <c r="DR405" s="78"/>
      <c r="DS405" s="78"/>
      <c r="DT405" s="78"/>
      <c r="DU405" s="78"/>
      <c r="DV405" s="78"/>
      <c r="DW405" s="78"/>
      <c r="DX405" s="78"/>
      <c r="DY405" s="78"/>
      <c r="DZ405" s="78"/>
      <c r="EA405" s="78"/>
      <c r="EB405" s="78"/>
      <c r="EC405" s="78"/>
      <c r="ED405" s="78"/>
      <c r="EE405" s="78"/>
      <c r="EF405" s="78"/>
      <c r="EG405" s="78"/>
      <c r="EH405" s="78"/>
      <c r="EI405" s="78"/>
      <c r="EJ405" s="78"/>
      <c r="EK405" s="78"/>
      <c r="EL405" s="78"/>
      <c r="EM405" s="78"/>
      <c r="EN405" s="78"/>
      <c r="EO405" s="78"/>
      <c r="EP405" s="78"/>
      <c r="EQ405" s="78"/>
      <c r="ER405" s="78"/>
      <c r="ES405" s="78"/>
      <c r="ET405" s="78"/>
      <c r="EU405" s="78"/>
      <c r="EV405" s="78"/>
      <c r="EW405" s="78"/>
      <c r="EX405" s="78"/>
      <c r="EY405" s="78"/>
      <c r="EZ405" s="78"/>
      <c r="FA405" s="78"/>
      <c r="FB405" s="78"/>
      <c r="FC405" s="78"/>
      <c r="FD405" s="78"/>
      <c r="FE405" s="78"/>
      <c r="FF405" s="78"/>
      <c r="FG405" s="78"/>
      <c r="FH405" s="78"/>
      <c r="FI405" s="78"/>
      <c r="FJ405" s="78"/>
      <c r="FK405" s="78"/>
      <c r="FL405" s="78"/>
      <c r="FM405" s="78"/>
      <c r="FN405" s="78"/>
      <c r="FO405" s="78"/>
      <c r="FP405" s="78"/>
      <c r="FQ405" s="78"/>
      <c r="FR405" s="78"/>
      <c r="FS405" s="78"/>
      <c r="FT405" s="78"/>
      <c r="FU405" s="78"/>
      <c r="FV405" s="78"/>
      <c r="FW405" s="78"/>
      <c r="FX405" s="78">
        <v>6.3419543206691742E-2</v>
      </c>
      <c r="FY405" s="78">
        <v>17</v>
      </c>
      <c r="FZ405" s="78">
        <v>0</v>
      </c>
    </row>
    <row r="406" spans="1:182" x14ac:dyDescent="0.2">
      <c r="A406" t="s">
        <v>186</v>
      </c>
      <c r="B406" t="s">
        <v>245</v>
      </c>
      <c r="C406" t="s">
        <v>194</v>
      </c>
      <c r="D406" t="s">
        <v>203</v>
      </c>
      <c r="E406" t="s">
        <v>238</v>
      </c>
      <c r="F406" t="s">
        <v>183</v>
      </c>
      <c r="G406" t="s">
        <v>1</v>
      </c>
      <c r="H406" s="78">
        <v>450</v>
      </c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78"/>
      <c r="CB406" s="78"/>
      <c r="CC406" s="78"/>
      <c r="CD406" s="78"/>
      <c r="CE406" s="78"/>
      <c r="CF406" s="78"/>
      <c r="CG406" s="78"/>
      <c r="CH406" s="78"/>
      <c r="CI406" s="78"/>
      <c r="CJ406" s="78"/>
      <c r="CK406" s="78"/>
      <c r="CL406" s="78"/>
      <c r="CM406" s="78"/>
      <c r="CN406" s="78"/>
      <c r="CO406" s="78"/>
      <c r="CP406" s="78"/>
      <c r="CQ406" s="78"/>
      <c r="CR406" s="78"/>
      <c r="CS406" s="78"/>
      <c r="CT406" s="78"/>
      <c r="CU406" s="78"/>
      <c r="CV406" s="78"/>
      <c r="CW406" s="78"/>
      <c r="CX406" s="78"/>
      <c r="CY406" s="78"/>
      <c r="CZ406" s="78"/>
      <c r="DA406" s="78"/>
      <c r="DB406" s="78"/>
      <c r="DC406" s="78"/>
      <c r="DD406" s="78"/>
      <c r="DE406" s="78"/>
      <c r="DF406" s="78"/>
      <c r="DG406" s="78"/>
      <c r="DH406" s="78"/>
      <c r="DI406" s="78"/>
      <c r="DJ406" s="78"/>
      <c r="DK406" s="78"/>
      <c r="DL406" s="78"/>
      <c r="DM406" s="78"/>
      <c r="DN406" s="78"/>
      <c r="DO406" s="78"/>
      <c r="DP406" s="78"/>
      <c r="DQ406" s="78"/>
      <c r="DR406" s="78"/>
      <c r="DS406" s="78"/>
      <c r="DT406" s="78"/>
      <c r="DU406" s="78"/>
      <c r="DV406" s="78"/>
      <c r="DW406" s="78"/>
      <c r="DX406" s="78"/>
      <c r="DY406" s="78"/>
      <c r="DZ406" s="78"/>
      <c r="EA406" s="78"/>
      <c r="EB406" s="78"/>
      <c r="EC406" s="78"/>
      <c r="ED406" s="78"/>
      <c r="EE406" s="78"/>
      <c r="EF406" s="78"/>
      <c r="EG406" s="78"/>
      <c r="EH406" s="78"/>
      <c r="EI406" s="78"/>
      <c r="EJ406" s="78"/>
      <c r="EK406" s="78"/>
      <c r="EL406" s="78"/>
      <c r="EM406" s="78"/>
      <c r="EN406" s="78"/>
      <c r="EO406" s="78"/>
      <c r="EP406" s="78"/>
      <c r="EQ406" s="78"/>
      <c r="ER406" s="78"/>
      <c r="ES406" s="78"/>
      <c r="ET406" s="78"/>
      <c r="EU406" s="78"/>
      <c r="EV406" s="78"/>
      <c r="EW406" s="78"/>
      <c r="EX406" s="78"/>
      <c r="EY406" s="78"/>
      <c r="EZ406" s="78"/>
      <c r="FA406" s="78"/>
      <c r="FB406" s="78"/>
      <c r="FC406" s="78"/>
      <c r="FD406" s="78"/>
      <c r="FE406" s="78"/>
      <c r="FF406" s="78"/>
      <c r="FG406" s="78"/>
      <c r="FH406" s="78"/>
      <c r="FI406" s="78"/>
      <c r="FJ406" s="78"/>
      <c r="FK406" s="78"/>
      <c r="FL406" s="78"/>
      <c r="FM406" s="78"/>
      <c r="FN406" s="78"/>
      <c r="FO406" s="78"/>
      <c r="FP406" s="78"/>
      <c r="FQ406" s="78"/>
      <c r="FR406" s="78"/>
      <c r="FS406" s="78"/>
      <c r="FT406" s="78"/>
      <c r="FU406" s="78"/>
      <c r="FV406" s="78"/>
      <c r="FW406" s="78"/>
      <c r="FX406" s="78">
        <v>6.3399791717529297E-2</v>
      </c>
      <c r="FY406" s="78">
        <v>5</v>
      </c>
      <c r="FZ406" s="78">
        <v>0</v>
      </c>
    </row>
    <row r="407" spans="1:182" x14ac:dyDescent="0.2">
      <c r="A407" t="s">
        <v>186</v>
      </c>
      <c r="B407" t="s">
        <v>245</v>
      </c>
      <c r="C407" t="s">
        <v>194</v>
      </c>
      <c r="D407" t="s">
        <v>203</v>
      </c>
      <c r="E407" t="s">
        <v>238</v>
      </c>
      <c r="F407" t="s">
        <v>184</v>
      </c>
      <c r="G407" t="s">
        <v>1</v>
      </c>
      <c r="H407" s="78">
        <v>117</v>
      </c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78"/>
      <c r="CB407" s="78"/>
      <c r="CC407" s="78"/>
      <c r="CD407" s="78"/>
      <c r="CE407" s="78"/>
      <c r="CF407" s="78"/>
      <c r="CG407" s="78"/>
      <c r="CH407" s="78"/>
      <c r="CI407" s="78"/>
      <c r="CJ407" s="78"/>
      <c r="CK407" s="78"/>
      <c r="CL407" s="78"/>
      <c r="CM407" s="78"/>
      <c r="CN407" s="78"/>
      <c r="CO407" s="78"/>
      <c r="CP407" s="78"/>
      <c r="CQ407" s="78"/>
      <c r="CR407" s="78"/>
      <c r="CS407" s="78"/>
      <c r="CT407" s="78"/>
      <c r="CU407" s="78"/>
      <c r="CV407" s="78"/>
      <c r="CW407" s="78"/>
      <c r="CX407" s="78"/>
      <c r="CY407" s="78"/>
      <c r="CZ407" s="78"/>
      <c r="DA407" s="78"/>
      <c r="DB407" s="78"/>
      <c r="DC407" s="78"/>
      <c r="DD407" s="78"/>
      <c r="DE407" s="78"/>
      <c r="DF407" s="78"/>
      <c r="DG407" s="78"/>
      <c r="DH407" s="78"/>
      <c r="DI407" s="78"/>
      <c r="DJ407" s="78"/>
      <c r="DK407" s="78"/>
      <c r="DL407" s="78"/>
      <c r="DM407" s="78"/>
      <c r="DN407" s="78"/>
      <c r="DO407" s="78"/>
      <c r="DP407" s="78"/>
      <c r="DQ407" s="78"/>
      <c r="DR407" s="78"/>
      <c r="DS407" s="78"/>
      <c r="DT407" s="78"/>
      <c r="DU407" s="78"/>
      <c r="DV407" s="78"/>
      <c r="DW407" s="78"/>
      <c r="DX407" s="78"/>
      <c r="DY407" s="78"/>
      <c r="DZ407" s="78"/>
      <c r="EA407" s="78"/>
      <c r="EB407" s="78"/>
      <c r="EC407" s="78"/>
      <c r="ED407" s="78"/>
      <c r="EE407" s="78"/>
      <c r="EF407" s="78"/>
      <c r="EG407" s="78"/>
      <c r="EH407" s="78"/>
      <c r="EI407" s="78"/>
      <c r="EJ407" s="78"/>
      <c r="EK407" s="78"/>
      <c r="EL407" s="78"/>
      <c r="EM407" s="78"/>
      <c r="EN407" s="78"/>
      <c r="EO407" s="78"/>
      <c r="EP407" s="78"/>
      <c r="EQ407" s="78"/>
      <c r="ER407" s="78"/>
      <c r="ES407" s="78"/>
      <c r="ET407" s="78"/>
      <c r="EU407" s="78"/>
      <c r="EV407" s="78"/>
      <c r="EW407" s="78"/>
      <c r="EX407" s="78"/>
      <c r="EY407" s="78"/>
      <c r="EZ407" s="78"/>
      <c r="FA407" s="78"/>
      <c r="FB407" s="78"/>
      <c r="FC407" s="78"/>
      <c r="FD407" s="78"/>
      <c r="FE407" s="78"/>
      <c r="FF407" s="78"/>
      <c r="FG407" s="78"/>
      <c r="FH407" s="78"/>
      <c r="FI407" s="78"/>
      <c r="FJ407" s="78"/>
      <c r="FK407" s="78"/>
      <c r="FL407" s="78"/>
      <c r="FM407" s="78"/>
      <c r="FN407" s="78"/>
      <c r="FO407" s="78"/>
      <c r="FP407" s="78"/>
      <c r="FQ407" s="78"/>
      <c r="FR407" s="78"/>
      <c r="FS407" s="78"/>
      <c r="FT407" s="78"/>
      <c r="FU407" s="78"/>
      <c r="FV407" s="78"/>
      <c r="FW407" s="78"/>
      <c r="FX407" s="78">
        <v>6.1703085899353027E-2</v>
      </c>
      <c r="FY407" s="78">
        <v>5</v>
      </c>
      <c r="FZ407" s="78">
        <v>0</v>
      </c>
    </row>
    <row r="408" spans="1:182" x14ac:dyDescent="0.2">
      <c r="A408" t="s">
        <v>186</v>
      </c>
      <c r="B408" t="s">
        <v>245</v>
      </c>
      <c r="C408" t="s">
        <v>194</v>
      </c>
      <c r="D408" t="s">
        <v>203</v>
      </c>
      <c r="E408" t="s">
        <v>238</v>
      </c>
      <c r="F408" t="s">
        <v>185</v>
      </c>
      <c r="G408" t="s">
        <v>1</v>
      </c>
      <c r="H408" s="78">
        <v>25</v>
      </c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78"/>
      <c r="CB408" s="78"/>
      <c r="CC408" s="78"/>
      <c r="CD408" s="78"/>
      <c r="CE408" s="78"/>
      <c r="CF408" s="78"/>
      <c r="CG408" s="78"/>
      <c r="CH408" s="78"/>
      <c r="CI408" s="78"/>
      <c r="CJ408" s="78"/>
      <c r="CK408" s="78"/>
      <c r="CL408" s="78"/>
      <c r="CM408" s="78"/>
      <c r="CN408" s="78"/>
      <c r="CO408" s="78"/>
      <c r="CP408" s="78"/>
      <c r="CQ408" s="78"/>
      <c r="CR408" s="78"/>
      <c r="CS408" s="78"/>
      <c r="CT408" s="78"/>
      <c r="CU408" s="78"/>
      <c r="CV408" s="78"/>
      <c r="CW408" s="78"/>
      <c r="CX408" s="78"/>
      <c r="CY408" s="78"/>
      <c r="CZ408" s="78"/>
      <c r="DA408" s="78"/>
      <c r="DB408" s="78"/>
      <c r="DC408" s="78"/>
      <c r="DD408" s="78"/>
      <c r="DE408" s="78"/>
      <c r="DF408" s="78"/>
      <c r="DG408" s="78"/>
      <c r="DH408" s="78"/>
      <c r="DI408" s="78"/>
      <c r="DJ408" s="78"/>
      <c r="DK408" s="78"/>
      <c r="DL408" s="78"/>
      <c r="DM408" s="78"/>
      <c r="DN408" s="78"/>
      <c r="DO408" s="78"/>
      <c r="DP408" s="78"/>
      <c r="DQ408" s="78"/>
      <c r="DR408" s="78"/>
      <c r="DS408" s="78"/>
      <c r="DT408" s="78"/>
      <c r="DU408" s="78"/>
      <c r="DV408" s="78"/>
      <c r="DW408" s="78"/>
      <c r="DX408" s="78"/>
      <c r="DY408" s="78"/>
      <c r="DZ408" s="78"/>
      <c r="EA408" s="78"/>
      <c r="EB408" s="78"/>
      <c r="EC408" s="78"/>
      <c r="ED408" s="78"/>
      <c r="EE408" s="78"/>
      <c r="EF408" s="78"/>
      <c r="EG408" s="78"/>
      <c r="EH408" s="78"/>
      <c r="EI408" s="78"/>
      <c r="EJ408" s="78"/>
      <c r="EK408" s="78"/>
      <c r="EL408" s="78"/>
      <c r="EM408" s="78"/>
      <c r="EN408" s="78"/>
      <c r="EO408" s="78"/>
      <c r="EP408" s="78"/>
      <c r="EQ408" s="78"/>
      <c r="ER408" s="78"/>
      <c r="ES408" s="78"/>
      <c r="ET408" s="78"/>
      <c r="EU408" s="78"/>
      <c r="EV408" s="78"/>
      <c r="EW408" s="78"/>
      <c r="EX408" s="78"/>
      <c r="EY408" s="78"/>
      <c r="EZ408" s="78"/>
      <c r="FA408" s="78"/>
      <c r="FB408" s="78"/>
      <c r="FC408" s="78"/>
      <c r="FD408" s="78"/>
      <c r="FE408" s="78"/>
      <c r="FF408" s="78"/>
      <c r="FG408" s="78"/>
      <c r="FH408" s="78"/>
      <c r="FI408" s="78"/>
      <c r="FJ408" s="78"/>
      <c r="FK408" s="78"/>
      <c r="FL408" s="78"/>
      <c r="FM408" s="78"/>
      <c r="FN408" s="78"/>
      <c r="FO408" s="78"/>
      <c r="FP408" s="78"/>
      <c r="FQ408" s="78"/>
      <c r="FR408" s="78"/>
      <c r="FS408" s="78"/>
      <c r="FT408" s="78"/>
      <c r="FU408" s="78"/>
      <c r="FV408" s="78"/>
      <c r="FW408" s="78"/>
      <c r="FX408" s="78">
        <v>5.7190760970115662E-2</v>
      </c>
      <c r="FY408" s="78">
        <v>2</v>
      </c>
      <c r="FZ408" s="78">
        <v>0</v>
      </c>
    </row>
    <row r="409" spans="1:182" x14ac:dyDescent="0.2">
      <c r="A409" t="s">
        <v>186</v>
      </c>
      <c r="B409" t="s">
        <v>245</v>
      </c>
      <c r="C409" t="s">
        <v>194</v>
      </c>
      <c r="D409" t="s">
        <v>203</v>
      </c>
      <c r="E409" t="s">
        <v>239</v>
      </c>
      <c r="F409" t="s">
        <v>1</v>
      </c>
      <c r="G409" t="s">
        <v>198</v>
      </c>
      <c r="H409" s="78">
        <v>3867</v>
      </c>
      <c r="I409" s="78">
        <v>1.0531513690948486</v>
      </c>
      <c r="J409" s="78">
        <v>1.1026519536972046</v>
      </c>
      <c r="K409" s="78">
        <v>1.0377442836761475</v>
      </c>
      <c r="L409" s="78">
        <v>0.91042941808700562</v>
      </c>
      <c r="M409" s="78">
        <v>0.90110200643539429</v>
      </c>
      <c r="N409" s="78">
        <v>0.82679480314254761</v>
      </c>
      <c r="O409" s="78">
        <v>0.91513818502426147</v>
      </c>
      <c r="P409" s="78">
        <v>1.1279805898666382</v>
      </c>
      <c r="Q409" s="78">
        <v>1.0426158905029297</v>
      </c>
      <c r="R409" s="78">
        <v>1.0024950504302979</v>
      </c>
      <c r="S409" s="78">
        <v>0.94999414682388306</v>
      </c>
      <c r="T409" s="78">
        <v>0.94123595952987671</v>
      </c>
      <c r="U409" s="78">
        <v>0.83769959211349487</v>
      </c>
      <c r="V409" s="78">
        <v>0.86802911758422852</v>
      </c>
      <c r="W409" s="78">
        <v>0.96356737613677979</v>
      </c>
      <c r="X409" s="78">
        <v>0.96050602197647095</v>
      </c>
      <c r="Y409" s="78">
        <v>0.99316471815109253</v>
      </c>
      <c r="Z409" s="78">
        <v>1.3755760192871094</v>
      </c>
      <c r="AA409" s="78">
        <v>1.3114194869995117</v>
      </c>
      <c r="AB409" s="78">
        <v>1.3418526649475098</v>
      </c>
      <c r="AC409" s="78">
        <v>1.5227371454238892</v>
      </c>
      <c r="AD409" s="78">
        <v>1.4303971529006958</v>
      </c>
      <c r="AE409" s="78">
        <v>1.1798872947692871</v>
      </c>
      <c r="AF409" s="78">
        <v>1.1608927249908447</v>
      </c>
      <c r="AG409" s="78">
        <v>-0.52665311098098755</v>
      </c>
      <c r="AH409" s="78">
        <v>-0.78251391649246216</v>
      </c>
      <c r="AI409" s="78">
        <v>-0.7078254222869873</v>
      </c>
      <c r="AJ409" s="78">
        <v>-0.8369479775428772</v>
      </c>
      <c r="AK409" s="78">
        <v>-0.5816161036491394</v>
      </c>
      <c r="AL409" s="78">
        <v>-0.42908912897109985</v>
      </c>
      <c r="AM409" s="78">
        <v>-0.29178127646446228</v>
      </c>
      <c r="AN409" s="78">
        <v>-0.19323454797267914</v>
      </c>
      <c r="AO409" s="78">
        <v>-0.13980908691883087</v>
      </c>
      <c r="AP409" s="78">
        <v>3.5548068583011627E-2</v>
      </c>
      <c r="AQ409" s="78">
        <v>-6.5869219601154327E-2</v>
      </c>
      <c r="AR409" s="78">
        <v>-2.8442654758691788E-2</v>
      </c>
      <c r="AS409" s="78">
        <v>-0.1445203572511673</v>
      </c>
      <c r="AT409" s="78">
        <v>-6.5434820950031281E-2</v>
      </c>
      <c r="AU409" s="78">
        <v>4.9508687108755112E-2</v>
      </c>
      <c r="AV409" s="78">
        <v>0.13343188166618347</v>
      </c>
      <c r="AW409" s="78">
        <v>0.1229604110121727</v>
      </c>
      <c r="AX409" s="78">
        <v>0.19496028125286102</v>
      </c>
      <c r="AY409" s="78">
        <v>-8.5097849369049072E-2</v>
      </c>
      <c r="AZ409" s="78">
        <v>-7.5673766434192657E-2</v>
      </c>
      <c r="BA409" s="78">
        <v>2.495843917131424E-2</v>
      </c>
      <c r="BB409" s="78">
        <v>0.21599574387073517</v>
      </c>
      <c r="BC409" s="78">
        <v>5.4730989038944244E-2</v>
      </c>
      <c r="BD409" s="78">
        <v>8.2040019333362579E-2</v>
      </c>
      <c r="BE409" s="78">
        <v>-0.37338992953300476</v>
      </c>
      <c r="BF409" s="78">
        <v>-0.60002553462982178</v>
      </c>
      <c r="BG409" s="78">
        <v>-0.53163212537765503</v>
      </c>
      <c r="BH409" s="78">
        <v>-0.67099297046661377</v>
      </c>
      <c r="BI409" s="78">
        <v>-0.4516875147819519</v>
      </c>
      <c r="BJ409" s="78">
        <v>-0.32382413744926453</v>
      </c>
      <c r="BK409" s="78">
        <v>-0.21268613636493683</v>
      </c>
      <c r="BL409" s="78">
        <v>-0.12461618334054947</v>
      </c>
      <c r="BM409" s="78">
        <v>-6.6466651856899261E-2</v>
      </c>
      <c r="BN409" s="78">
        <v>0.10806448757648468</v>
      </c>
      <c r="BO409" s="78">
        <v>4.0860166773200035E-3</v>
      </c>
      <c r="BP409" s="78">
        <v>4.6462018042802811E-2</v>
      </c>
      <c r="BQ409" s="78">
        <v>-6.8660005927085876E-2</v>
      </c>
      <c r="BR409" s="78">
        <v>9.9029093980789185E-3</v>
      </c>
      <c r="BS409" s="78">
        <v>0.12072750180959702</v>
      </c>
      <c r="BT409" s="78">
        <v>0.19870702922344208</v>
      </c>
      <c r="BU409" s="78">
        <v>0.18914139270782471</v>
      </c>
      <c r="BV409" s="78">
        <v>0.27947127819061279</v>
      </c>
      <c r="BW409" s="78">
        <v>1.1558446101844311E-2</v>
      </c>
      <c r="BX409" s="78">
        <v>2.0189816132187843E-2</v>
      </c>
      <c r="BY409" s="78">
        <v>0.12871287763118744</v>
      </c>
      <c r="BZ409" s="78">
        <v>0.30998900532722473</v>
      </c>
      <c r="CA409" s="78">
        <v>0.14830473065376282</v>
      </c>
      <c r="CB409" s="78">
        <v>0.18636628985404968</v>
      </c>
      <c r="CC409" s="78">
        <v>-0.26724031567573547</v>
      </c>
      <c r="CD409" s="78">
        <v>-0.47363460063934326</v>
      </c>
      <c r="CE409" s="78">
        <v>-0.40960121154785156</v>
      </c>
      <c r="CF409" s="78">
        <v>-0.55605292320251465</v>
      </c>
      <c r="CG409" s="78">
        <v>-0.36169934272766113</v>
      </c>
      <c r="CH409" s="78">
        <v>-0.2509179413318634</v>
      </c>
      <c r="CI409" s="78">
        <v>-0.15790510177612305</v>
      </c>
      <c r="CJ409" s="78">
        <v>-7.7091321349143982E-2</v>
      </c>
      <c r="CK409" s="78">
        <v>-1.5669919550418854E-2</v>
      </c>
      <c r="CL409" s="78">
        <v>0.15828913450241089</v>
      </c>
      <c r="CM409" s="78">
        <v>5.2536800503730774E-2</v>
      </c>
      <c r="CN409" s="78">
        <v>9.834076464176178E-2</v>
      </c>
      <c r="CO409" s="78">
        <v>-1.6119364649057388E-2</v>
      </c>
      <c r="CP409" s="78">
        <v>6.2081590294837952E-2</v>
      </c>
      <c r="CQ409" s="78">
        <v>0.17005343735218048</v>
      </c>
      <c r="CR409" s="78">
        <v>0.24391640722751617</v>
      </c>
      <c r="CS409" s="78">
        <v>0.23497815430164337</v>
      </c>
      <c r="CT409" s="78">
        <v>0.33800333738327026</v>
      </c>
      <c r="CU409" s="78">
        <v>7.8502297401428223E-2</v>
      </c>
      <c r="CV409" s="78">
        <v>8.6584635078907013E-2</v>
      </c>
      <c r="CW409" s="78">
        <v>0.2005729079246521</v>
      </c>
      <c r="CX409" s="78">
        <v>0.37508845329284668</v>
      </c>
      <c r="CY409" s="78">
        <v>0.21311362087726593</v>
      </c>
      <c r="CZ409" s="78">
        <v>0.25862234830856323</v>
      </c>
      <c r="DA409" s="78">
        <v>-0.16109070181846619</v>
      </c>
      <c r="DB409" s="78">
        <v>-0.34724366664886475</v>
      </c>
      <c r="DC409" s="78">
        <v>-0.28757026791572571</v>
      </c>
      <c r="DD409" s="78">
        <v>-0.4411129355430603</v>
      </c>
      <c r="DE409" s="78">
        <v>-0.27171120047569275</v>
      </c>
      <c r="DF409" s="78">
        <v>-0.17801173031330109</v>
      </c>
      <c r="DG409" s="78">
        <v>-0.10312405973672867</v>
      </c>
      <c r="DH409" s="78">
        <v>-2.9566459357738495E-2</v>
      </c>
      <c r="DI409" s="78">
        <v>3.5126816481351852E-2</v>
      </c>
      <c r="DJ409" s="78">
        <v>0.2085137665271759</v>
      </c>
      <c r="DK409" s="78">
        <v>0.10098758339881897</v>
      </c>
      <c r="DL409" s="78">
        <v>0.15021952986717224</v>
      </c>
      <c r="DM409" s="78">
        <v>3.64212766289711E-2</v>
      </c>
      <c r="DN409" s="78">
        <v>0.11426027119159698</v>
      </c>
      <c r="DO409" s="78">
        <v>0.21937938034534454</v>
      </c>
      <c r="DP409" s="78">
        <v>0.28912577033042908</v>
      </c>
      <c r="DQ409" s="78">
        <v>0.28081491589546204</v>
      </c>
      <c r="DR409" s="78">
        <v>0.39653542637825012</v>
      </c>
      <c r="DS409" s="78">
        <v>0.14544616639614105</v>
      </c>
      <c r="DT409" s="78">
        <v>0.15297944843769073</v>
      </c>
      <c r="DU409" s="78">
        <v>0.27243289351463318</v>
      </c>
      <c r="DV409" s="78">
        <v>0.44018787145614624</v>
      </c>
      <c r="DW409" s="78">
        <v>0.27792251110076904</v>
      </c>
      <c r="DX409" s="78">
        <v>0.33087843656539917</v>
      </c>
      <c r="DY409" s="78">
        <v>-7.8275157138705254E-3</v>
      </c>
      <c r="DZ409" s="78">
        <v>-0.16475525498390198</v>
      </c>
      <c r="EA409" s="78">
        <v>-0.11137696355581284</v>
      </c>
      <c r="EB409" s="78">
        <v>-0.2751578688621521</v>
      </c>
      <c r="EC409" s="78">
        <v>-0.14178259670734406</v>
      </c>
      <c r="ED409" s="78">
        <v>-7.2746738791465759E-2</v>
      </c>
      <c r="EE409" s="78">
        <v>-2.4028930813074112E-2</v>
      </c>
      <c r="EF409" s="78">
        <v>3.9051901549100876E-2</v>
      </c>
      <c r="EG409" s="78">
        <v>0.10846924036741257</v>
      </c>
      <c r="EH409" s="78">
        <v>0.28103020787239075</v>
      </c>
      <c r="EI409" s="78">
        <v>0.17094281315803528</v>
      </c>
      <c r="EJ409" s="78">
        <v>0.22512418031692505</v>
      </c>
      <c r="EK409" s="78">
        <v>0.11228162050247192</v>
      </c>
      <c r="EL409" s="78">
        <v>0.18959799408912659</v>
      </c>
      <c r="EM409" s="78">
        <v>0.29059818387031555</v>
      </c>
      <c r="EN409" s="78">
        <v>0.35440093278884888</v>
      </c>
      <c r="EO409" s="78">
        <v>0.34699591994285583</v>
      </c>
      <c r="EP409" s="78">
        <v>0.4810464084148407</v>
      </c>
      <c r="EQ409" s="78">
        <v>0.24210244417190552</v>
      </c>
      <c r="ER409" s="78">
        <v>0.24884304404258728</v>
      </c>
      <c r="ES409" s="78">
        <v>0.37618738412857056</v>
      </c>
      <c r="ET409" s="78">
        <v>0.53418117761611938</v>
      </c>
      <c r="EU409" s="78">
        <v>0.37149626016616821</v>
      </c>
      <c r="EV409" s="78">
        <v>0.43520468473434448</v>
      </c>
      <c r="EW409" s="78">
        <v>43.24542236328125</v>
      </c>
      <c r="EX409" s="78">
        <v>41.348705291748047</v>
      </c>
      <c r="EY409" s="78">
        <v>40.181201934814453</v>
      </c>
      <c r="EZ409" s="78">
        <v>39.620246887207031</v>
      </c>
      <c r="FA409" s="78">
        <v>38.769065856933594</v>
      </c>
      <c r="FB409" s="78">
        <v>38.58489990234375</v>
      </c>
      <c r="FC409" s="78">
        <v>37.803508758544922</v>
      </c>
      <c r="FD409" s="78">
        <v>37.231613159179688</v>
      </c>
      <c r="FE409" s="78">
        <v>41.050888061523438</v>
      </c>
      <c r="FF409" s="78">
        <v>45.787151336669922</v>
      </c>
      <c r="FG409" s="78">
        <v>48.845203399658203</v>
      </c>
      <c r="FH409" s="78">
        <v>50.956760406494141</v>
      </c>
      <c r="FI409" s="78">
        <v>53.213020324707031</v>
      </c>
      <c r="FJ409" s="78">
        <v>54.368953704833984</v>
      </c>
      <c r="FK409" s="78">
        <v>55.072196960449219</v>
      </c>
      <c r="FL409" s="78">
        <v>55.288196563720703</v>
      </c>
      <c r="FM409" s="78">
        <v>54.797142028808594</v>
      </c>
      <c r="FN409" s="78">
        <v>52.751617431640625</v>
      </c>
      <c r="FO409" s="78">
        <v>50.308517456054688</v>
      </c>
      <c r="FP409" s="78">
        <v>48.201530456542969</v>
      </c>
      <c r="FQ409" s="78">
        <v>47.024261474609375</v>
      </c>
      <c r="FR409" s="78">
        <v>47.227798461914063</v>
      </c>
      <c r="FS409" s="78">
        <v>46.403331756591797</v>
      </c>
      <c r="FT409" s="78">
        <v>45.680686950683594</v>
      </c>
      <c r="FU409" s="78">
        <v>4.2639471590518951E-2</v>
      </c>
      <c r="FV409" s="78">
        <v>6.1214711517095566E-2</v>
      </c>
      <c r="FW409" s="78">
        <v>5.8408223092556E-2</v>
      </c>
      <c r="FX409" s="78">
        <v>6.146916002035141E-2</v>
      </c>
      <c r="FY409" s="78">
        <v>190</v>
      </c>
      <c r="FZ409" s="78">
        <v>1</v>
      </c>
    </row>
    <row r="410" spans="1:182" x14ac:dyDescent="0.2">
      <c r="A410" t="s">
        <v>186</v>
      </c>
      <c r="B410" t="s">
        <v>245</v>
      </c>
      <c r="C410" t="s">
        <v>194</v>
      </c>
      <c r="D410" t="s">
        <v>203</v>
      </c>
      <c r="E410" t="s">
        <v>239</v>
      </c>
      <c r="F410" t="s">
        <v>1</v>
      </c>
      <c r="G410" t="s">
        <v>200</v>
      </c>
      <c r="H410" s="78">
        <v>89</v>
      </c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78"/>
      <c r="CB410" s="78"/>
      <c r="CC410" s="78"/>
      <c r="CD410" s="78"/>
      <c r="CE410" s="78"/>
      <c r="CF410" s="78"/>
      <c r="CG410" s="78"/>
      <c r="CH410" s="78"/>
      <c r="CI410" s="78"/>
      <c r="CJ410" s="78"/>
      <c r="CK410" s="78"/>
      <c r="CL410" s="78"/>
      <c r="CM410" s="78"/>
      <c r="CN410" s="78"/>
      <c r="CO410" s="78"/>
      <c r="CP410" s="78"/>
      <c r="CQ410" s="78"/>
      <c r="CR410" s="78"/>
      <c r="CS410" s="78"/>
      <c r="CT410" s="78"/>
      <c r="CU410" s="78"/>
      <c r="CV410" s="78"/>
      <c r="CW410" s="78"/>
      <c r="CX410" s="78"/>
      <c r="CY410" s="78"/>
      <c r="CZ410" s="78"/>
      <c r="DA410" s="78"/>
      <c r="DB410" s="78"/>
      <c r="DC410" s="78"/>
      <c r="DD410" s="78"/>
      <c r="DE410" s="78"/>
      <c r="DF410" s="78"/>
      <c r="DG410" s="78"/>
      <c r="DH410" s="78"/>
      <c r="DI410" s="78"/>
      <c r="DJ410" s="78"/>
      <c r="DK410" s="78"/>
      <c r="DL410" s="78"/>
      <c r="DM410" s="78"/>
      <c r="DN410" s="78"/>
      <c r="DO410" s="78"/>
      <c r="DP410" s="78"/>
      <c r="DQ410" s="78"/>
      <c r="DR410" s="78"/>
      <c r="DS410" s="78"/>
      <c r="DT410" s="78"/>
      <c r="DU410" s="78"/>
      <c r="DV410" s="78"/>
      <c r="DW410" s="78"/>
      <c r="DX410" s="78"/>
      <c r="DY410" s="78"/>
      <c r="DZ410" s="78"/>
      <c r="EA410" s="78"/>
      <c r="EB410" s="78"/>
      <c r="EC410" s="78"/>
      <c r="ED410" s="78"/>
      <c r="EE410" s="78"/>
      <c r="EF410" s="78"/>
      <c r="EG410" s="78"/>
      <c r="EH410" s="78"/>
      <c r="EI410" s="78"/>
      <c r="EJ410" s="78"/>
      <c r="EK410" s="78"/>
      <c r="EL410" s="78"/>
      <c r="EM410" s="78"/>
      <c r="EN410" s="78"/>
      <c r="EO410" s="78"/>
      <c r="EP410" s="78"/>
      <c r="EQ410" s="78"/>
      <c r="ER410" s="78"/>
      <c r="ES410" s="78"/>
      <c r="ET410" s="78"/>
      <c r="EU410" s="78"/>
      <c r="EV410" s="78"/>
      <c r="EW410" s="78"/>
      <c r="EX410" s="78"/>
      <c r="EY410" s="78"/>
      <c r="EZ410" s="78"/>
      <c r="FA410" s="78"/>
      <c r="FB410" s="78"/>
      <c r="FC410" s="78"/>
      <c r="FD410" s="78"/>
      <c r="FE410" s="78"/>
      <c r="FF410" s="78"/>
      <c r="FG410" s="78"/>
      <c r="FH410" s="78"/>
      <c r="FI410" s="78"/>
      <c r="FJ410" s="78"/>
      <c r="FK410" s="78"/>
      <c r="FL410" s="78"/>
      <c r="FM410" s="78"/>
      <c r="FN410" s="78"/>
      <c r="FO410" s="78"/>
      <c r="FP410" s="78"/>
      <c r="FQ410" s="78"/>
      <c r="FR410" s="78"/>
      <c r="FS410" s="78"/>
      <c r="FT410" s="78"/>
      <c r="FU410" s="78"/>
      <c r="FV410" s="78"/>
      <c r="FW410" s="78"/>
      <c r="FX410" s="78">
        <v>5.4054267704486847E-2</v>
      </c>
      <c r="FY410" s="78">
        <v>10</v>
      </c>
      <c r="FZ410" s="78">
        <v>0</v>
      </c>
    </row>
    <row r="411" spans="1:182" x14ac:dyDescent="0.2">
      <c r="A411" t="s">
        <v>186</v>
      </c>
      <c r="B411" t="s">
        <v>245</v>
      </c>
      <c r="C411" t="s">
        <v>194</v>
      </c>
      <c r="D411" t="s">
        <v>203</v>
      </c>
      <c r="E411" t="s">
        <v>239</v>
      </c>
      <c r="F411" t="s">
        <v>1</v>
      </c>
      <c r="G411" t="s">
        <v>1</v>
      </c>
      <c r="H411" s="78">
        <v>3956</v>
      </c>
      <c r="I411" s="78">
        <v>1.0434190034866333</v>
      </c>
      <c r="J411" s="78">
        <v>1.0887079238891602</v>
      </c>
      <c r="K411" s="78">
        <v>1.0279477834701538</v>
      </c>
      <c r="L411" s="78">
        <v>0.90031218528747559</v>
      </c>
      <c r="M411" s="78">
        <v>0.88675206899642944</v>
      </c>
      <c r="N411" s="78">
        <v>0.8178553581237793</v>
      </c>
      <c r="O411" s="78">
        <v>0.90901434421539307</v>
      </c>
      <c r="P411" s="78">
        <v>1.1254671812057495</v>
      </c>
      <c r="Q411" s="78">
        <v>1.042837381362915</v>
      </c>
      <c r="R411" s="78">
        <v>1.0085066556930542</v>
      </c>
      <c r="S411" s="78">
        <v>0.94879424571990967</v>
      </c>
      <c r="T411" s="78">
        <v>0.93414324522018433</v>
      </c>
      <c r="U411" s="78">
        <v>0.83464318513870239</v>
      </c>
      <c r="V411" s="78">
        <v>0.86347168684005737</v>
      </c>
      <c r="W411" s="78">
        <v>0.95970159769058228</v>
      </c>
      <c r="X411" s="78">
        <v>0.9617455005645752</v>
      </c>
      <c r="Y411" s="78">
        <v>0.99075865745544434</v>
      </c>
      <c r="Z411" s="78">
        <v>1.3741716146469116</v>
      </c>
      <c r="AA411" s="78">
        <v>1.3083999156951904</v>
      </c>
      <c r="AB411" s="78">
        <v>1.3333994150161743</v>
      </c>
      <c r="AC411" s="78">
        <v>1.5108050107955933</v>
      </c>
      <c r="AD411" s="78">
        <v>1.4283016920089722</v>
      </c>
      <c r="AE411" s="78">
        <v>1.1738231182098389</v>
      </c>
      <c r="AF411" s="78">
        <v>1.1551927328109741</v>
      </c>
      <c r="AG411" s="78">
        <v>-0.52086889743804932</v>
      </c>
      <c r="AH411" s="78">
        <v>-0.7756267786026001</v>
      </c>
      <c r="AI411" s="78">
        <v>-0.70117586851119995</v>
      </c>
      <c r="AJ411" s="78">
        <v>-0.83068472146987915</v>
      </c>
      <c r="AK411" s="78">
        <v>-0.57671254873275757</v>
      </c>
      <c r="AL411" s="78">
        <v>-0.42511638998985291</v>
      </c>
      <c r="AM411" s="78">
        <v>-0.28879618644714355</v>
      </c>
      <c r="AN411" s="78">
        <v>-0.19064487516880035</v>
      </c>
      <c r="AO411" s="78">
        <v>-0.1370411217212677</v>
      </c>
      <c r="AP411" s="78">
        <v>3.8284868001937866E-2</v>
      </c>
      <c r="AQ411" s="78">
        <v>-6.3229084014892578E-2</v>
      </c>
      <c r="AR411" s="78">
        <v>-2.5615733116865158E-2</v>
      </c>
      <c r="AS411" s="78">
        <v>-0.14165735244750977</v>
      </c>
      <c r="AT411" s="78">
        <v>-6.2591552734375E-2</v>
      </c>
      <c r="AU411" s="78">
        <v>5.2196506410837173E-2</v>
      </c>
      <c r="AV411" s="78">
        <v>0.13589538633823395</v>
      </c>
      <c r="AW411" s="78">
        <v>0.12545810639858246</v>
      </c>
      <c r="AX411" s="78">
        <v>0.19814974069595337</v>
      </c>
      <c r="AY411" s="78">
        <v>-8.1450000405311584E-2</v>
      </c>
      <c r="AZ411" s="78">
        <v>-7.2055846452713013E-2</v>
      </c>
      <c r="BA411" s="78">
        <v>2.8874168172478676E-2</v>
      </c>
      <c r="BB411" s="78">
        <v>0.21954306960105896</v>
      </c>
      <c r="BC411" s="78">
        <v>5.826248973608017E-2</v>
      </c>
      <c r="BD411" s="78">
        <v>8.5977301001548767E-2</v>
      </c>
      <c r="BE411" s="78">
        <v>-0.37102308869361877</v>
      </c>
      <c r="BF411" s="78">
        <v>-0.59720736742019653</v>
      </c>
      <c r="BG411" s="78">
        <v>-0.52891117334365845</v>
      </c>
      <c r="BH411" s="78">
        <v>-0.66843003034591675</v>
      </c>
      <c r="BI411" s="78">
        <v>-0.44968101382255554</v>
      </c>
      <c r="BJ411" s="78">
        <v>-0.3221985399723053</v>
      </c>
      <c r="BK411" s="78">
        <v>-0.21146465837955475</v>
      </c>
      <c r="BL411" s="78">
        <v>-0.12355651706457138</v>
      </c>
      <c r="BM411" s="78">
        <v>-6.5334022045135498E-2</v>
      </c>
      <c r="BN411" s="78">
        <v>0.10918436199426651</v>
      </c>
      <c r="BO411" s="78">
        <v>5.1663382910192013E-3</v>
      </c>
      <c r="BP411" s="78">
        <v>4.7618769109249115E-2</v>
      </c>
      <c r="BQ411" s="78">
        <v>-6.7488484084606171E-2</v>
      </c>
      <c r="BR411" s="78">
        <v>1.1066352017223835E-2</v>
      </c>
      <c r="BS411" s="78">
        <v>0.12182734161615372</v>
      </c>
      <c r="BT411" s="78">
        <v>0.19971509277820587</v>
      </c>
      <c r="BU411" s="78">
        <v>0.19016343355178833</v>
      </c>
      <c r="BV411" s="78">
        <v>0.28077635169029236</v>
      </c>
      <c r="BW411" s="78">
        <v>1.3051112182438374E-2</v>
      </c>
      <c r="BX411" s="78">
        <v>2.1670237183570862E-2</v>
      </c>
      <c r="BY411" s="78">
        <v>0.13031518459320068</v>
      </c>
      <c r="BZ411" s="78">
        <v>0.31144052743911743</v>
      </c>
      <c r="CA411" s="78">
        <v>0.14974980056285858</v>
      </c>
      <c r="CB411" s="78">
        <v>0.1879773736000061</v>
      </c>
      <c r="CC411" s="78">
        <v>-0.26724031567573547</v>
      </c>
      <c r="CD411" s="78">
        <v>-0.47363460063934326</v>
      </c>
      <c r="CE411" s="78">
        <v>-0.40960124135017395</v>
      </c>
      <c r="CF411" s="78">
        <v>-0.55605292320251465</v>
      </c>
      <c r="CG411" s="78">
        <v>-0.36169934272766113</v>
      </c>
      <c r="CH411" s="78">
        <v>-0.2509179413318634</v>
      </c>
      <c r="CI411" s="78">
        <v>-0.15790508687496185</v>
      </c>
      <c r="CJ411" s="78">
        <v>-7.7091321349143982E-2</v>
      </c>
      <c r="CK411" s="78">
        <v>-1.5669919550418854E-2</v>
      </c>
      <c r="CL411" s="78">
        <v>0.15828913450241089</v>
      </c>
      <c r="CM411" s="78">
        <v>5.2536800503730774E-2</v>
      </c>
      <c r="CN411" s="78">
        <v>9.834076464176178E-2</v>
      </c>
      <c r="CO411" s="78">
        <v>-1.6119366511702538E-2</v>
      </c>
      <c r="CP411" s="78">
        <v>6.2081590294837952E-2</v>
      </c>
      <c r="CQ411" s="78">
        <v>0.17005343735218048</v>
      </c>
      <c r="CR411" s="78">
        <v>0.24391640722751617</v>
      </c>
      <c r="CS411" s="78">
        <v>0.23497815430164337</v>
      </c>
      <c r="CT411" s="78">
        <v>0.33800333738327026</v>
      </c>
      <c r="CU411" s="78">
        <v>7.8502297401428223E-2</v>
      </c>
      <c r="CV411" s="78">
        <v>8.6584635078907013E-2</v>
      </c>
      <c r="CW411" s="78">
        <v>0.2005729079246521</v>
      </c>
      <c r="CX411" s="78">
        <v>0.37508845329284668</v>
      </c>
      <c r="CY411" s="78">
        <v>0.21311360597610474</v>
      </c>
      <c r="CZ411" s="78">
        <v>0.25862231850624084</v>
      </c>
      <c r="DA411" s="78">
        <v>-0.16345755755901337</v>
      </c>
      <c r="DB411" s="78">
        <v>-0.35006183385848999</v>
      </c>
      <c r="DC411" s="78">
        <v>-0.29029121994972229</v>
      </c>
      <c r="DD411" s="78">
        <v>-0.44367572665214539</v>
      </c>
      <c r="DE411" s="78">
        <v>-0.27371764183044434</v>
      </c>
      <c r="DF411" s="78">
        <v>-0.17963734269142151</v>
      </c>
      <c r="DG411" s="78">
        <v>-0.10434552282094955</v>
      </c>
      <c r="DH411" s="78">
        <v>-3.0626131221652031E-2</v>
      </c>
      <c r="DI411" s="78">
        <v>3.3994190394878387E-2</v>
      </c>
      <c r="DJ411" s="78">
        <v>0.20739389955997467</v>
      </c>
      <c r="DK411" s="78">
        <v>9.9907256662845612E-2</v>
      </c>
      <c r="DL411" s="78">
        <v>0.14906276762485504</v>
      </c>
      <c r="DM411" s="78">
        <v>3.5249758511781693E-2</v>
      </c>
      <c r="DN411" s="78">
        <v>0.11309683322906494</v>
      </c>
      <c r="DO411" s="78">
        <v>0.21827952563762665</v>
      </c>
      <c r="DP411" s="78">
        <v>0.28811773657798767</v>
      </c>
      <c r="DQ411" s="78">
        <v>0.27979287505149841</v>
      </c>
      <c r="DR411" s="78">
        <v>0.39523029327392578</v>
      </c>
      <c r="DS411" s="78">
        <v>0.14395348727703094</v>
      </c>
      <c r="DT411" s="78">
        <v>0.15149903297424316</v>
      </c>
      <c r="DU411" s="78">
        <v>0.27083063125610352</v>
      </c>
      <c r="DV411" s="78">
        <v>0.43873634934425354</v>
      </c>
      <c r="DW411" s="78">
        <v>0.27647745609283447</v>
      </c>
      <c r="DX411" s="78">
        <v>0.32926726341247559</v>
      </c>
      <c r="DY411" s="78">
        <v>-1.3611722737550735E-2</v>
      </c>
      <c r="DZ411" s="78">
        <v>-0.17164242267608643</v>
      </c>
      <c r="EA411" s="78">
        <v>-0.11802656948566437</v>
      </c>
      <c r="EB411" s="78">
        <v>-0.2814210057258606</v>
      </c>
      <c r="EC411" s="78">
        <v>-0.1466861218214035</v>
      </c>
      <c r="ED411" s="78">
        <v>-7.6719485223293304E-2</v>
      </c>
      <c r="EE411" s="78">
        <v>-2.7013998478651047E-2</v>
      </c>
      <c r="EF411" s="78">
        <v>3.6462221294641495E-2</v>
      </c>
      <c r="EG411" s="78">
        <v>0.1057012677192688</v>
      </c>
      <c r="EH411" s="78">
        <v>0.27829340100288391</v>
      </c>
      <c r="EI411" s="78">
        <v>0.16830269992351532</v>
      </c>
      <c r="EJ411" s="78">
        <v>0.22229725122451782</v>
      </c>
      <c r="EK411" s="78">
        <v>0.10941861569881439</v>
      </c>
      <c r="EL411" s="78">
        <v>0.18675471842288971</v>
      </c>
      <c r="EM411" s="78">
        <v>0.28791037201881409</v>
      </c>
      <c r="EN411" s="78">
        <v>0.35193744301795959</v>
      </c>
      <c r="EO411" s="78">
        <v>0.34449818730354309</v>
      </c>
      <c r="EP411" s="78">
        <v>0.47785693407058716</v>
      </c>
      <c r="EQ411" s="78">
        <v>0.23845461010932922</v>
      </c>
      <c r="ER411" s="78">
        <v>0.24522511661052704</v>
      </c>
      <c r="ES411" s="78">
        <v>0.37227162718772888</v>
      </c>
      <c r="ET411" s="78">
        <v>0.53063386678695679</v>
      </c>
      <c r="EU411" s="78">
        <v>0.36796477437019348</v>
      </c>
      <c r="EV411" s="78">
        <v>0.4312673807144165</v>
      </c>
      <c r="EW411" s="78">
        <v>43.259792327880859</v>
      </c>
      <c r="EX411" s="78">
        <v>41.368026733398438</v>
      </c>
      <c r="EY411" s="78">
        <v>40.219707489013672</v>
      </c>
      <c r="EZ411" s="78">
        <v>39.653316497802734</v>
      </c>
      <c r="FA411" s="78">
        <v>38.799430847167969</v>
      </c>
      <c r="FB411" s="78">
        <v>38.601909637451172</v>
      </c>
      <c r="FC411" s="78">
        <v>37.8427734375</v>
      </c>
      <c r="FD411" s="78">
        <v>37.273921966552734</v>
      </c>
      <c r="FE411" s="78">
        <v>41.065017700195313</v>
      </c>
      <c r="FF411" s="78">
        <v>45.800567626953125</v>
      </c>
      <c r="FG411" s="78">
        <v>48.866550445556641</v>
      </c>
      <c r="FH411" s="78">
        <v>50.974899291992188</v>
      </c>
      <c r="FI411" s="78">
        <v>53.222007751464844</v>
      </c>
      <c r="FJ411" s="78">
        <v>54.386184692382813</v>
      </c>
      <c r="FK411" s="78">
        <v>55.105491638183594</v>
      </c>
      <c r="FL411" s="78">
        <v>55.331882476806641</v>
      </c>
      <c r="FM411" s="78">
        <v>54.836692810058594</v>
      </c>
      <c r="FN411" s="78">
        <v>52.789234161376953</v>
      </c>
      <c r="FO411" s="78">
        <v>50.347213745117188</v>
      </c>
      <c r="FP411" s="78">
        <v>48.222347259521484</v>
      </c>
      <c r="FQ411" s="78">
        <v>47.041831970214844</v>
      </c>
      <c r="FR411" s="78">
        <v>47.243099212646484</v>
      </c>
      <c r="FS411" s="78">
        <v>46.424106597900391</v>
      </c>
      <c r="FT411" s="78">
        <v>45.661434173583984</v>
      </c>
      <c r="FU411" s="78">
        <v>4.1688725352287292E-2</v>
      </c>
      <c r="FV411" s="78">
        <v>5.984979122877121E-2</v>
      </c>
      <c r="FW411" s="78">
        <v>5.7105880230665207E-2</v>
      </c>
      <c r="FX411" s="78">
        <v>6.0098566114902496E-2</v>
      </c>
      <c r="FY411" s="78">
        <v>200</v>
      </c>
      <c r="FZ411" s="78">
        <v>1</v>
      </c>
    </row>
    <row r="412" spans="1:182" x14ac:dyDescent="0.2">
      <c r="A412" t="s">
        <v>186</v>
      </c>
      <c r="B412" t="s">
        <v>245</v>
      </c>
      <c r="C412" t="s">
        <v>194</v>
      </c>
      <c r="D412" t="s">
        <v>203</v>
      </c>
      <c r="E412" t="s">
        <v>239</v>
      </c>
      <c r="F412" t="s">
        <v>178</v>
      </c>
      <c r="G412" t="s">
        <v>1</v>
      </c>
      <c r="H412" s="78">
        <v>2841</v>
      </c>
      <c r="I412" s="78">
        <v>1.0504751205444336</v>
      </c>
      <c r="J412" s="78">
        <v>1.0827062129974365</v>
      </c>
      <c r="K412" s="78">
        <v>1.046330451965332</v>
      </c>
      <c r="L412" s="78">
        <v>0.89089864492416382</v>
      </c>
      <c r="M412" s="78">
        <v>0.88823884725570679</v>
      </c>
      <c r="N412" s="78">
        <v>0.86667835712432861</v>
      </c>
      <c r="O412" s="78">
        <v>0.9934464693069458</v>
      </c>
      <c r="P412" s="78">
        <v>1.1759997606277466</v>
      </c>
      <c r="Q412" s="78">
        <v>1.0588990449905396</v>
      </c>
      <c r="R412" s="78">
        <v>0.98215347528457642</v>
      </c>
      <c r="S412" s="78">
        <v>0.92621421813964844</v>
      </c>
      <c r="T412" s="78">
        <v>0.88893312215805054</v>
      </c>
      <c r="U412" s="78">
        <v>0.70636987686157227</v>
      </c>
      <c r="V412" s="78">
        <v>0.81216597557067871</v>
      </c>
      <c r="W412" s="78">
        <v>0.86407029628753662</v>
      </c>
      <c r="X412" s="78">
        <v>0.88448250293731689</v>
      </c>
      <c r="Y412" s="78">
        <v>0.99263232946395874</v>
      </c>
      <c r="Z412" s="78">
        <v>1.3437796831130981</v>
      </c>
      <c r="AA412" s="78">
        <v>1.2877484560012817</v>
      </c>
      <c r="AB412" s="78">
        <v>1.3237122297286987</v>
      </c>
      <c r="AC412" s="78">
        <v>1.4726196527481079</v>
      </c>
      <c r="AD412" s="78">
        <v>1.4850099086761475</v>
      </c>
      <c r="AE412" s="78">
        <v>1.2153619527816772</v>
      </c>
      <c r="AF412" s="78">
        <v>1.2011269330978394</v>
      </c>
      <c r="AG412" s="78">
        <v>-0.61225610971450806</v>
      </c>
      <c r="AH412" s="78">
        <v>-0.88444024324417114</v>
      </c>
      <c r="AI412" s="78">
        <v>-0.80623573064804077</v>
      </c>
      <c r="AJ412" s="78">
        <v>-0.92963981628417969</v>
      </c>
      <c r="AK412" s="78">
        <v>-0.65418589115142822</v>
      </c>
      <c r="AL412" s="78">
        <v>-0.48788335919380188</v>
      </c>
      <c r="AM412" s="78">
        <v>-0.33595871925354004</v>
      </c>
      <c r="AN412" s="78">
        <v>-0.23156037926673889</v>
      </c>
      <c r="AO412" s="78">
        <v>-0.18077343702316284</v>
      </c>
      <c r="AP412" s="78">
        <v>-4.9549341201782227E-3</v>
      </c>
      <c r="AQ412" s="78">
        <v>-0.104941725730896</v>
      </c>
      <c r="AR412" s="78">
        <v>-7.0279605686664581E-2</v>
      </c>
      <c r="AS412" s="78">
        <v>-0.18689106404781342</v>
      </c>
      <c r="AT412" s="78">
        <v>-0.10751362890005112</v>
      </c>
      <c r="AU412" s="78">
        <v>9.7304219380021095E-3</v>
      </c>
      <c r="AV412" s="78">
        <v>9.697338193655014E-2</v>
      </c>
      <c r="AW412" s="78">
        <v>8.5995964705944061E-2</v>
      </c>
      <c r="AX412" s="78">
        <v>0.14775785803794861</v>
      </c>
      <c r="AY412" s="78">
        <v>-0.13908384740352631</v>
      </c>
      <c r="AZ412" s="78">
        <v>-0.1292169988155365</v>
      </c>
      <c r="BA412" s="78">
        <v>-3.2992132008075714E-2</v>
      </c>
      <c r="BB412" s="78">
        <v>0.16349713504314423</v>
      </c>
      <c r="BC412" s="78">
        <v>2.4666842073202133E-3</v>
      </c>
      <c r="BD412" s="78">
        <v>2.3770036175847054E-2</v>
      </c>
      <c r="BE412" s="78">
        <v>-0.40841794013977051</v>
      </c>
      <c r="BF412" s="78">
        <v>-0.64173299074172974</v>
      </c>
      <c r="BG412" s="78">
        <v>-0.57190084457397461</v>
      </c>
      <c r="BH412" s="78">
        <v>-0.70892161130905151</v>
      </c>
      <c r="BI412" s="78">
        <v>-0.48138248920440674</v>
      </c>
      <c r="BJ412" s="78">
        <v>-0.34788227081298828</v>
      </c>
      <c r="BK412" s="78">
        <v>-0.23076319694519043</v>
      </c>
      <c r="BL412" s="78">
        <v>-0.14029879868030548</v>
      </c>
      <c r="BM412" s="78">
        <v>-8.3228945732116699E-2</v>
      </c>
      <c r="BN412" s="78">
        <v>9.1490991413593292E-2</v>
      </c>
      <c r="BO412" s="78">
        <v>-1.1902135796844959E-2</v>
      </c>
      <c r="BP412" s="78">
        <v>2.9342673718929291E-2</v>
      </c>
      <c r="BQ412" s="78">
        <v>-8.599776029586792E-2</v>
      </c>
      <c r="BR412" s="78">
        <v>-7.3154033161699772E-3</v>
      </c>
      <c r="BS412" s="78">
        <v>0.10445056110620499</v>
      </c>
      <c r="BT412" s="78">
        <v>0.18378852307796478</v>
      </c>
      <c r="BU412" s="78">
        <v>0.17401584982872009</v>
      </c>
      <c r="BV412" s="78">
        <v>0.26015642285346985</v>
      </c>
      <c r="BW412" s="78">
        <v>-1.053218636661768E-2</v>
      </c>
      <c r="BX412" s="78">
        <v>-1.7196462722495198E-3</v>
      </c>
      <c r="BY412" s="78">
        <v>0.10499997437000275</v>
      </c>
      <c r="BZ412" s="78">
        <v>0.28850698471069336</v>
      </c>
      <c r="CA412" s="78">
        <v>0.12691859900951385</v>
      </c>
      <c r="CB412" s="78">
        <v>0.16252268850803375</v>
      </c>
      <c r="CC412" s="78">
        <v>-0.26724031567573547</v>
      </c>
      <c r="CD412" s="78">
        <v>-0.47363463044166565</v>
      </c>
      <c r="CE412" s="78">
        <v>-0.40960124135017395</v>
      </c>
      <c r="CF412" s="78">
        <v>-0.55605292320251465</v>
      </c>
      <c r="CG412" s="78">
        <v>-0.36169934272766113</v>
      </c>
      <c r="CH412" s="78">
        <v>-0.25091791152954102</v>
      </c>
      <c r="CI412" s="78">
        <v>-0.15790508687496185</v>
      </c>
      <c r="CJ412" s="78">
        <v>-7.7091321349143982E-2</v>
      </c>
      <c r="CK412" s="78">
        <v>-1.5669919550418854E-2</v>
      </c>
      <c r="CL412" s="78">
        <v>0.15828913450241089</v>
      </c>
      <c r="CM412" s="78">
        <v>5.2536800503730774E-2</v>
      </c>
      <c r="CN412" s="78">
        <v>9.8340757191181183E-2</v>
      </c>
      <c r="CO412" s="78">
        <v>-1.6119364649057388E-2</v>
      </c>
      <c r="CP412" s="78">
        <v>6.2081590294837952E-2</v>
      </c>
      <c r="CQ412" s="78">
        <v>0.17005343735218048</v>
      </c>
      <c r="CR412" s="78">
        <v>0.24391640722751617</v>
      </c>
      <c r="CS412" s="78">
        <v>0.23497816920280457</v>
      </c>
      <c r="CT412" s="78">
        <v>0.33800333738327026</v>
      </c>
      <c r="CU412" s="78">
        <v>7.8502297401428223E-2</v>
      </c>
      <c r="CV412" s="78">
        <v>8.6584635078907013E-2</v>
      </c>
      <c r="CW412" s="78">
        <v>0.2005729079246521</v>
      </c>
      <c r="CX412" s="78">
        <v>0.37508845329284668</v>
      </c>
      <c r="CY412" s="78">
        <v>0.21311360597610474</v>
      </c>
      <c r="CZ412" s="78">
        <v>0.25862234830856323</v>
      </c>
      <c r="DA412" s="78">
        <v>-0.12606264650821686</v>
      </c>
      <c r="DB412" s="78">
        <v>-0.30553627014160156</v>
      </c>
      <c r="DC412" s="78">
        <v>-0.24730159342288971</v>
      </c>
      <c r="DD412" s="78">
        <v>-0.40318414568901062</v>
      </c>
      <c r="DE412" s="78">
        <v>-0.2420162707567215</v>
      </c>
      <c r="DF412" s="78">
        <v>-0.15395358204841614</v>
      </c>
      <c r="DG412" s="78">
        <v>-8.5046984255313873E-2</v>
      </c>
      <c r="DH412" s="78">
        <v>-1.388385146856308E-2</v>
      </c>
      <c r="DI412" s="78">
        <v>5.1889106631278992E-2</v>
      </c>
      <c r="DJ412" s="78">
        <v>0.22508728504180908</v>
      </c>
      <c r="DK412" s="78">
        <v>0.11697573959827423</v>
      </c>
      <c r="DL412" s="78">
        <v>0.16733884811401367</v>
      </c>
      <c r="DM412" s="78">
        <v>5.3759030997753143E-2</v>
      </c>
      <c r="DN412" s="78">
        <v>0.13147857785224915</v>
      </c>
      <c r="DO412" s="78">
        <v>0.23565630614757538</v>
      </c>
      <c r="DP412" s="78">
        <v>0.30404430627822876</v>
      </c>
      <c r="DQ412" s="78">
        <v>0.29594048857688904</v>
      </c>
      <c r="DR412" s="78">
        <v>0.41585025191307068</v>
      </c>
      <c r="DS412" s="78">
        <v>0.16753679513931274</v>
      </c>
      <c r="DT412" s="78">
        <v>0.17488892376422882</v>
      </c>
      <c r="DU412" s="78">
        <v>0.29614582657814026</v>
      </c>
      <c r="DV412" s="78">
        <v>0.46166986227035522</v>
      </c>
      <c r="DW412" s="78">
        <v>0.29930862784385681</v>
      </c>
      <c r="DX412" s="78">
        <v>0.35472199320793152</v>
      </c>
      <c r="DY412" s="78">
        <v>7.7775463461875916E-2</v>
      </c>
      <c r="DZ412" s="78">
        <v>-6.2828950583934784E-2</v>
      </c>
      <c r="EA412" s="78">
        <v>-1.2966711074113846E-2</v>
      </c>
      <c r="EB412" s="78">
        <v>-0.18246595561504364</v>
      </c>
      <c r="EC412" s="78">
        <v>-6.9212839007377625E-2</v>
      </c>
      <c r="ED412" s="78">
        <v>-1.3952474109828472E-2</v>
      </c>
      <c r="EE412" s="78">
        <v>2.0148532465100288E-2</v>
      </c>
      <c r="EF412" s="78">
        <v>7.737770676612854E-2</v>
      </c>
      <c r="EG412" s="78">
        <v>0.14943359792232513</v>
      </c>
      <c r="EH412" s="78">
        <v>0.321533203125</v>
      </c>
      <c r="EI412" s="78">
        <v>0.21001532673835754</v>
      </c>
      <c r="EJ412" s="78">
        <v>0.26696112751960754</v>
      </c>
      <c r="EK412" s="78">
        <v>0.15465232729911804</v>
      </c>
      <c r="EL412" s="78">
        <v>0.23167680203914642</v>
      </c>
      <c r="EM412" s="78">
        <v>0.33037644624710083</v>
      </c>
      <c r="EN412" s="78">
        <v>0.39085942506790161</v>
      </c>
      <c r="EO412" s="78">
        <v>0.38396036624908447</v>
      </c>
      <c r="EP412" s="78">
        <v>0.52824884653091431</v>
      </c>
      <c r="EQ412" s="78">
        <v>0.29608845710754395</v>
      </c>
      <c r="ER412" s="78">
        <v>0.30238625407218933</v>
      </c>
      <c r="ES412" s="78">
        <v>0.43413794040679932</v>
      </c>
      <c r="ET412" s="78">
        <v>0.58667981624603271</v>
      </c>
      <c r="EU412" s="78">
        <v>0.42376053333282471</v>
      </c>
      <c r="EV412" s="78">
        <v>0.49347466230392456</v>
      </c>
      <c r="EW412" s="78">
        <v>43.917293548583984</v>
      </c>
      <c r="EX412" s="78">
        <v>41.6849365234375</v>
      </c>
      <c r="EY412" s="78">
        <v>40.533748626708984</v>
      </c>
      <c r="EZ412" s="78">
        <v>39.96893310546875</v>
      </c>
      <c r="FA412" s="78">
        <v>39.188579559326172</v>
      </c>
      <c r="FB412" s="78">
        <v>38.94281005859375</v>
      </c>
      <c r="FC412" s="78">
        <v>38.211009979248047</v>
      </c>
      <c r="FD412" s="78">
        <v>37.636749267578125</v>
      </c>
      <c r="FE412" s="78">
        <v>41.816398620605469</v>
      </c>
      <c r="FF412" s="78">
        <v>47.020603179931641</v>
      </c>
      <c r="FG412" s="78">
        <v>49.881290435791016</v>
      </c>
      <c r="FH412" s="78">
        <v>51.533840179443359</v>
      </c>
      <c r="FI412" s="78">
        <v>53.905895233154297</v>
      </c>
      <c r="FJ412" s="78">
        <v>54.836498260498047</v>
      </c>
      <c r="FK412" s="78">
        <v>55.666831970214844</v>
      </c>
      <c r="FL412" s="78">
        <v>55.891376495361328</v>
      </c>
      <c r="FM412" s="78">
        <v>55.390872955322266</v>
      </c>
      <c r="FN412" s="78">
        <v>53.698219299316406</v>
      </c>
      <c r="FO412" s="78">
        <v>51.360843658447266</v>
      </c>
      <c r="FP412" s="78">
        <v>49.085132598876953</v>
      </c>
      <c r="FQ412" s="78">
        <v>47.488216400146484</v>
      </c>
      <c r="FR412" s="78">
        <v>47.726207733154297</v>
      </c>
      <c r="FS412" s="78">
        <v>47.499713897705078</v>
      </c>
      <c r="FT412" s="78">
        <v>47.152484893798828</v>
      </c>
      <c r="FU412" s="78">
        <v>5.6709963828325272E-2</v>
      </c>
      <c r="FV412" s="78">
        <v>8.1414803862571716E-2</v>
      </c>
      <c r="FW412" s="78">
        <v>7.768220454454422E-2</v>
      </c>
      <c r="FX412" s="78">
        <v>8.1753216683864594E-2</v>
      </c>
      <c r="FY412" s="78">
        <v>158</v>
      </c>
      <c r="FZ412" s="78">
        <v>1</v>
      </c>
    </row>
    <row r="413" spans="1:182" x14ac:dyDescent="0.2">
      <c r="A413" t="s">
        <v>186</v>
      </c>
      <c r="B413" t="s">
        <v>245</v>
      </c>
      <c r="C413" t="s">
        <v>194</v>
      </c>
      <c r="D413" t="s">
        <v>203</v>
      </c>
      <c r="E413" t="s">
        <v>239</v>
      </c>
      <c r="F413" t="s">
        <v>179</v>
      </c>
      <c r="G413" t="s">
        <v>1</v>
      </c>
      <c r="H413" s="78">
        <v>67</v>
      </c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78"/>
      <c r="CB413" s="78"/>
      <c r="CC413" s="78"/>
      <c r="CD413" s="78"/>
      <c r="CE413" s="78"/>
      <c r="CF413" s="78"/>
      <c r="CG413" s="78"/>
      <c r="CH413" s="78"/>
      <c r="CI413" s="78"/>
      <c r="CJ413" s="78"/>
      <c r="CK413" s="78"/>
      <c r="CL413" s="78"/>
      <c r="CM413" s="78"/>
      <c r="CN413" s="78"/>
      <c r="CO413" s="78"/>
      <c r="CP413" s="78"/>
      <c r="CQ413" s="78"/>
      <c r="CR413" s="78"/>
      <c r="CS413" s="78"/>
      <c r="CT413" s="78"/>
      <c r="CU413" s="78"/>
      <c r="CV413" s="78"/>
      <c r="CW413" s="78"/>
      <c r="CX413" s="78"/>
      <c r="CY413" s="78"/>
      <c r="CZ413" s="78"/>
      <c r="DA413" s="78"/>
      <c r="DB413" s="78"/>
      <c r="DC413" s="78"/>
      <c r="DD413" s="78"/>
      <c r="DE413" s="78"/>
      <c r="DF413" s="78"/>
      <c r="DG413" s="78"/>
      <c r="DH413" s="78"/>
      <c r="DI413" s="78"/>
      <c r="DJ413" s="78"/>
      <c r="DK413" s="78"/>
      <c r="DL413" s="78"/>
      <c r="DM413" s="78"/>
      <c r="DN413" s="78"/>
      <c r="DO413" s="78"/>
      <c r="DP413" s="78"/>
      <c r="DQ413" s="78"/>
      <c r="DR413" s="78"/>
      <c r="DS413" s="78"/>
      <c r="DT413" s="78"/>
      <c r="DU413" s="78"/>
      <c r="DV413" s="78"/>
      <c r="DW413" s="78"/>
      <c r="DX413" s="78"/>
      <c r="DY413" s="78"/>
      <c r="DZ413" s="78"/>
      <c r="EA413" s="78"/>
      <c r="EB413" s="78"/>
      <c r="EC413" s="78"/>
      <c r="ED413" s="78"/>
      <c r="EE413" s="78"/>
      <c r="EF413" s="78"/>
      <c r="EG413" s="78"/>
      <c r="EH413" s="78"/>
      <c r="EI413" s="78"/>
      <c r="EJ413" s="78"/>
      <c r="EK413" s="78"/>
      <c r="EL413" s="78"/>
      <c r="EM413" s="78"/>
      <c r="EN413" s="78"/>
      <c r="EO413" s="78"/>
      <c r="EP413" s="78"/>
      <c r="EQ413" s="78"/>
      <c r="ER413" s="78"/>
      <c r="ES413" s="78"/>
      <c r="ET413" s="78"/>
      <c r="EU413" s="78"/>
      <c r="EV413" s="78"/>
      <c r="EW413" s="78"/>
      <c r="EX413" s="78"/>
      <c r="EY413" s="78"/>
      <c r="EZ413" s="78"/>
      <c r="FA413" s="78"/>
      <c r="FB413" s="78"/>
      <c r="FC413" s="78"/>
      <c r="FD413" s="78"/>
      <c r="FE413" s="78"/>
      <c r="FF413" s="78"/>
      <c r="FG413" s="78"/>
      <c r="FH413" s="78"/>
      <c r="FI413" s="78"/>
      <c r="FJ413" s="78"/>
      <c r="FK413" s="78"/>
      <c r="FL413" s="78"/>
      <c r="FM413" s="78"/>
      <c r="FN413" s="78"/>
      <c r="FO413" s="78"/>
      <c r="FP413" s="78"/>
      <c r="FQ413" s="78"/>
      <c r="FR413" s="78"/>
      <c r="FS413" s="78"/>
      <c r="FT413" s="78"/>
      <c r="FU413" s="78"/>
      <c r="FV413" s="78"/>
      <c r="FW413" s="78"/>
      <c r="FX413" s="78">
        <v>7.8560173511505127E-2</v>
      </c>
      <c r="FY413" s="78">
        <v>5</v>
      </c>
      <c r="FZ413" s="78">
        <v>0</v>
      </c>
    </row>
    <row r="414" spans="1:182" x14ac:dyDescent="0.2">
      <c r="A414" t="s">
        <v>186</v>
      </c>
      <c r="B414" t="s">
        <v>245</v>
      </c>
      <c r="C414" t="s">
        <v>194</v>
      </c>
      <c r="D414" t="s">
        <v>203</v>
      </c>
      <c r="E414" t="s">
        <v>239</v>
      </c>
      <c r="F414" t="s">
        <v>180</v>
      </c>
      <c r="G414" t="s">
        <v>1</v>
      </c>
      <c r="H414" s="78">
        <v>35</v>
      </c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78"/>
      <c r="CB414" s="78"/>
      <c r="CC414" s="78"/>
      <c r="CD414" s="78"/>
      <c r="CE414" s="78"/>
      <c r="CF414" s="78"/>
      <c r="CG414" s="78"/>
      <c r="CH414" s="78"/>
      <c r="CI414" s="78"/>
      <c r="CJ414" s="78"/>
      <c r="CK414" s="78"/>
      <c r="CL414" s="78"/>
      <c r="CM414" s="78"/>
      <c r="CN414" s="78"/>
      <c r="CO414" s="78"/>
      <c r="CP414" s="78"/>
      <c r="CQ414" s="78"/>
      <c r="CR414" s="78"/>
      <c r="CS414" s="78"/>
      <c r="CT414" s="78"/>
      <c r="CU414" s="78"/>
      <c r="CV414" s="78"/>
      <c r="CW414" s="78"/>
      <c r="CX414" s="78"/>
      <c r="CY414" s="78"/>
      <c r="CZ414" s="78"/>
      <c r="DA414" s="78"/>
      <c r="DB414" s="78"/>
      <c r="DC414" s="78"/>
      <c r="DD414" s="78"/>
      <c r="DE414" s="78"/>
      <c r="DF414" s="78"/>
      <c r="DG414" s="78"/>
      <c r="DH414" s="78"/>
      <c r="DI414" s="78"/>
      <c r="DJ414" s="78"/>
      <c r="DK414" s="78"/>
      <c r="DL414" s="78"/>
      <c r="DM414" s="78"/>
      <c r="DN414" s="78"/>
      <c r="DO414" s="78"/>
      <c r="DP414" s="78"/>
      <c r="DQ414" s="78"/>
      <c r="DR414" s="78"/>
      <c r="DS414" s="78"/>
      <c r="DT414" s="78"/>
      <c r="DU414" s="78"/>
      <c r="DV414" s="78"/>
      <c r="DW414" s="78"/>
      <c r="DX414" s="78"/>
      <c r="DY414" s="78"/>
      <c r="DZ414" s="78"/>
      <c r="EA414" s="78"/>
      <c r="EB414" s="78"/>
      <c r="EC414" s="78"/>
      <c r="ED414" s="78"/>
      <c r="EE414" s="78"/>
      <c r="EF414" s="78"/>
      <c r="EG414" s="78"/>
      <c r="EH414" s="78"/>
      <c r="EI414" s="78"/>
      <c r="EJ414" s="78"/>
      <c r="EK414" s="78"/>
      <c r="EL414" s="78"/>
      <c r="EM414" s="78"/>
      <c r="EN414" s="78"/>
      <c r="EO414" s="78"/>
      <c r="EP414" s="78"/>
      <c r="EQ414" s="78"/>
      <c r="ER414" s="78"/>
      <c r="ES414" s="78"/>
      <c r="ET414" s="78"/>
      <c r="EU414" s="78"/>
      <c r="EV414" s="78"/>
      <c r="EW414" s="78"/>
      <c r="EX414" s="78"/>
      <c r="EY414" s="78"/>
      <c r="EZ414" s="78"/>
      <c r="FA414" s="78"/>
      <c r="FB414" s="78"/>
      <c r="FC414" s="78"/>
      <c r="FD414" s="78"/>
      <c r="FE414" s="78"/>
      <c r="FF414" s="78"/>
      <c r="FG414" s="78"/>
      <c r="FH414" s="78"/>
      <c r="FI414" s="78"/>
      <c r="FJ414" s="78"/>
      <c r="FK414" s="78"/>
      <c r="FL414" s="78"/>
      <c r="FM414" s="78"/>
      <c r="FN414" s="78"/>
      <c r="FO414" s="78"/>
      <c r="FP414" s="78"/>
      <c r="FQ414" s="78"/>
      <c r="FR414" s="78"/>
      <c r="FS414" s="78"/>
      <c r="FT414" s="78"/>
      <c r="FU414" s="78"/>
      <c r="FV414" s="78"/>
      <c r="FW414" s="78"/>
      <c r="FX414" s="78">
        <v>7.8759893774986267E-2</v>
      </c>
      <c r="FY414" s="78">
        <v>1</v>
      </c>
      <c r="FZ414" s="78">
        <v>0</v>
      </c>
    </row>
    <row r="415" spans="1:182" x14ac:dyDescent="0.2">
      <c r="A415" t="s">
        <v>186</v>
      </c>
      <c r="B415" t="s">
        <v>245</v>
      </c>
      <c r="C415" t="s">
        <v>194</v>
      </c>
      <c r="D415" t="s">
        <v>203</v>
      </c>
      <c r="E415" t="s">
        <v>239</v>
      </c>
      <c r="F415" t="s">
        <v>181</v>
      </c>
      <c r="G415" t="s">
        <v>1</v>
      </c>
      <c r="H415" s="78">
        <v>12</v>
      </c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78"/>
      <c r="CB415" s="78"/>
      <c r="CC415" s="78"/>
      <c r="CD415" s="78"/>
      <c r="CE415" s="78"/>
      <c r="CF415" s="78"/>
      <c r="CG415" s="78"/>
      <c r="CH415" s="78"/>
      <c r="CI415" s="78"/>
      <c r="CJ415" s="78"/>
      <c r="CK415" s="78"/>
      <c r="CL415" s="78"/>
      <c r="CM415" s="78"/>
      <c r="CN415" s="78"/>
      <c r="CO415" s="78"/>
      <c r="CP415" s="78"/>
      <c r="CQ415" s="78"/>
      <c r="CR415" s="78"/>
      <c r="CS415" s="78"/>
      <c r="CT415" s="78"/>
      <c r="CU415" s="78"/>
      <c r="CV415" s="78"/>
      <c r="CW415" s="78"/>
      <c r="CX415" s="78"/>
      <c r="CY415" s="78"/>
      <c r="CZ415" s="78"/>
      <c r="DA415" s="78"/>
      <c r="DB415" s="78"/>
      <c r="DC415" s="78"/>
      <c r="DD415" s="78"/>
      <c r="DE415" s="78"/>
      <c r="DF415" s="78"/>
      <c r="DG415" s="78"/>
      <c r="DH415" s="78"/>
      <c r="DI415" s="78"/>
      <c r="DJ415" s="78"/>
      <c r="DK415" s="78"/>
      <c r="DL415" s="78"/>
      <c r="DM415" s="78"/>
      <c r="DN415" s="78"/>
      <c r="DO415" s="78"/>
      <c r="DP415" s="78"/>
      <c r="DQ415" s="78"/>
      <c r="DR415" s="78"/>
      <c r="DS415" s="78"/>
      <c r="DT415" s="78"/>
      <c r="DU415" s="78"/>
      <c r="DV415" s="78"/>
      <c r="DW415" s="78"/>
      <c r="DX415" s="78"/>
      <c r="DY415" s="78"/>
      <c r="DZ415" s="78"/>
      <c r="EA415" s="78"/>
      <c r="EB415" s="78"/>
      <c r="EC415" s="78"/>
      <c r="ED415" s="78"/>
      <c r="EE415" s="78"/>
      <c r="EF415" s="78"/>
      <c r="EG415" s="78"/>
      <c r="EH415" s="78"/>
      <c r="EI415" s="78"/>
      <c r="EJ415" s="78"/>
      <c r="EK415" s="78"/>
      <c r="EL415" s="78"/>
      <c r="EM415" s="78"/>
      <c r="EN415" s="78"/>
      <c r="EO415" s="78"/>
      <c r="EP415" s="78"/>
      <c r="EQ415" s="78"/>
      <c r="ER415" s="78"/>
      <c r="ES415" s="78"/>
      <c r="ET415" s="78"/>
      <c r="EU415" s="78"/>
      <c r="EV415" s="78"/>
      <c r="EW415" s="78"/>
      <c r="EX415" s="78"/>
      <c r="EY415" s="78"/>
      <c r="EZ415" s="78"/>
      <c r="FA415" s="78"/>
      <c r="FB415" s="78"/>
      <c r="FC415" s="78"/>
      <c r="FD415" s="78"/>
      <c r="FE415" s="78"/>
      <c r="FF415" s="78"/>
      <c r="FG415" s="78"/>
      <c r="FH415" s="78"/>
      <c r="FI415" s="78"/>
      <c r="FJ415" s="78"/>
      <c r="FK415" s="78"/>
      <c r="FL415" s="78"/>
      <c r="FM415" s="78"/>
      <c r="FN415" s="78"/>
      <c r="FO415" s="78"/>
      <c r="FP415" s="78"/>
      <c r="FQ415" s="78"/>
      <c r="FR415" s="78"/>
      <c r="FS415" s="78"/>
      <c r="FT415" s="78"/>
      <c r="FU415" s="78"/>
      <c r="FV415" s="78"/>
      <c r="FW415" s="78"/>
      <c r="FX415" s="78">
        <v>6.5917856991291046E-2</v>
      </c>
      <c r="FY415" s="78">
        <v>0</v>
      </c>
      <c r="FZ415" s="78">
        <v>0</v>
      </c>
    </row>
    <row r="416" spans="1:182" x14ac:dyDescent="0.2">
      <c r="A416" t="s">
        <v>186</v>
      </c>
      <c r="B416" t="s">
        <v>245</v>
      </c>
      <c r="C416" t="s">
        <v>194</v>
      </c>
      <c r="D416" t="s">
        <v>203</v>
      </c>
      <c r="E416" t="s">
        <v>239</v>
      </c>
      <c r="F416" t="s">
        <v>182</v>
      </c>
      <c r="G416" t="s">
        <v>1</v>
      </c>
      <c r="H416" s="78">
        <v>350</v>
      </c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78"/>
      <c r="CB416" s="78"/>
      <c r="CC416" s="78"/>
      <c r="CD416" s="78"/>
      <c r="CE416" s="78"/>
      <c r="CF416" s="78"/>
      <c r="CG416" s="78"/>
      <c r="CH416" s="78"/>
      <c r="CI416" s="78"/>
      <c r="CJ416" s="78"/>
      <c r="CK416" s="78"/>
      <c r="CL416" s="78"/>
      <c r="CM416" s="78"/>
      <c r="CN416" s="78"/>
      <c r="CO416" s="78"/>
      <c r="CP416" s="78"/>
      <c r="CQ416" s="78"/>
      <c r="CR416" s="78"/>
      <c r="CS416" s="78"/>
      <c r="CT416" s="78"/>
      <c r="CU416" s="78"/>
      <c r="CV416" s="78"/>
      <c r="CW416" s="78"/>
      <c r="CX416" s="78"/>
      <c r="CY416" s="78"/>
      <c r="CZ416" s="78"/>
      <c r="DA416" s="78"/>
      <c r="DB416" s="78"/>
      <c r="DC416" s="78"/>
      <c r="DD416" s="78"/>
      <c r="DE416" s="78"/>
      <c r="DF416" s="78"/>
      <c r="DG416" s="78"/>
      <c r="DH416" s="78"/>
      <c r="DI416" s="78"/>
      <c r="DJ416" s="78"/>
      <c r="DK416" s="78"/>
      <c r="DL416" s="78"/>
      <c r="DM416" s="78"/>
      <c r="DN416" s="78"/>
      <c r="DO416" s="78"/>
      <c r="DP416" s="78"/>
      <c r="DQ416" s="78"/>
      <c r="DR416" s="78"/>
      <c r="DS416" s="78"/>
      <c r="DT416" s="78"/>
      <c r="DU416" s="78"/>
      <c r="DV416" s="78"/>
      <c r="DW416" s="78"/>
      <c r="DX416" s="78"/>
      <c r="DY416" s="78"/>
      <c r="DZ416" s="78"/>
      <c r="EA416" s="78"/>
      <c r="EB416" s="78"/>
      <c r="EC416" s="78"/>
      <c r="ED416" s="78"/>
      <c r="EE416" s="78"/>
      <c r="EF416" s="78"/>
      <c r="EG416" s="78"/>
      <c r="EH416" s="78"/>
      <c r="EI416" s="78"/>
      <c r="EJ416" s="78"/>
      <c r="EK416" s="78"/>
      <c r="EL416" s="78"/>
      <c r="EM416" s="78"/>
      <c r="EN416" s="78"/>
      <c r="EO416" s="78"/>
      <c r="EP416" s="78"/>
      <c r="EQ416" s="78"/>
      <c r="ER416" s="78"/>
      <c r="ES416" s="78"/>
      <c r="ET416" s="78"/>
      <c r="EU416" s="78"/>
      <c r="EV416" s="78"/>
      <c r="EW416" s="78"/>
      <c r="EX416" s="78"/>
      <c r="EY416" s="78"/>
      <c r="EZ416" s="78"/>
      <c r="FA416" s="78"/>
      <c r="FB416" s="78"/>
      <c r="FC416" s="78"/>
      <c r="FD416" s="78"/>
      <c r="FE416" s="78"/>
      <c r="FF416" s="78"/>
      <c r="FG416" s="78"/>
      <c r="FH416" s="78"/>
      <c r="FI416" s="78"/>
      <c r="FJ416" s="78"/>
      <c r="FK416" s="78"/>
      <c r="FL416" s="78"/>
      <c r="FM416" s="78"/>
      <c r="FN416" s="78"/>
      <c r="FO416" s="78"/>
      <c r="FP416" s="78"/>
      <c r="FQ416" s="78"/>
      <c r="FR416" s="78"/>
      <c r="FS416" s="78"/>
      <c r="FT416" s="78"/>
      <c r="FU416" s="78"/>
      <c r="FV416" s="78"/>
      <c r="FW416" s="78"/>
      <c r="FX416" s="78">
        <v>8.1729643046855927E-2</v>
      </c>
      <c r="FY416" s="78">
        <v>20</v>
      </c>
      <c r="FZ416" s="78">
        <v>0</v>
      </c>
    </row>
    <row r="417" spans="1:182" x14ac:dyDescent="0.2">
      <c r="A417" t="s">
        <v>186</v>
      </c>
      <c r="B417" t="s">
        <v>245</v>
      </c>
      <c r="C417" t="s">
        <v>194</v>
      </c>
      <c r="D417" t="s">
        <v>203</v>
      </c>
      <c r="E417" t="s">
        <v>239</v>
      </c>
      <c r="F417" t="s">
        <v>183</v>
      </c>
      <c r="G417" t="s">
        <v>1</v>
      </c>
      <c r="H417" s="78">
        <v>491</v>
      </c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78"/>
      <c r="CB417" s="78"/>
      <c r="CC417" s="78"/>
      <c r="CD417" s="78"/>
      <c r="CE417" s="78"/>
      <c r="CF417" s="78"/>
      <c r="CG417" s="78"/>
      <c r="CH417" s="78"/>
      <c r="CI417" s="78"/>
      <c r="CJ417" s="78"/>
      <c r="CK417" s="78"/>
      <c r="CL417" s="78"/>
      <c r="CM417" s="78"/>
      <c r="CN417" s="78"/>
      <c r="CO417" s="78"/>
      <c r="CP417" s="78"/>
      <c r="CQ417" s="78"/>
      <c r="CR417" s="78"/>
      <c r="CS417" s="78"/>
      <c r="CT417" s="78"/>
      <c r="CU417" s="78"/>
      <c r="CV417" s="78"/>
      <c r="CW417" s="78"/>
      <c r="CX417" s="78"/>
      <c r="CY417" s="78"/>
      <c r="CZ417" s="78"/>
      <c r="DA417" s="78"/>
      <c r="DB417" s="78"/>
      <c r="DC417" s="78"/>
      <c r="DD417" s="78"/>
      <c r="DE417" s="78"/>
      <c r="DF417" s="78"/>
      <c r="DG417" s="78"/>
      <c r="DH417" s="78"/>
      <c r="DI417" s="78"/>
      <c r="DJ417" s="78"/>
      <c r="DK417" s="78"/>
      <c r="DL417" s="78"/>
      <c r="DM417" s="78"/>
      <c r="DN417" s="78"/>
      <c r="DO417" s="78"/>
      <c r="DP417" s="78"/>
      <c r="DQ417" s="78"/>
      <c r="DR417" s="78"/>
      <c r="DS417" s="78"/>
      <c r="DT417" s="78"/>
      <c r="DU417" s="78"/>
      <c r="DV417" s="78"/>
      <c r="DW417" s="78"/>
      <c r="DX417" s="78"/>
      <c r="DY417" s="78"/>
      <c r="DZ417" s="78"/>
      <c r="EA417" s="78"/>
      <c r="EB417" s="78"/>
      <c r="EC417" s="78"/>
      <c r="ED417" s="78"/>
      <c r="EE417" s="78"/>
      <c r="EF417" s="78"/>
      <c r="EG417" s="78"/>
      <c r="EH417" s="78"/>
      <c r="EI417" s="78"/>
      <c r="EJ417" s="78"/>
      <c r="EK417" s="78"/>
      <c r="EL417" s="78"/>
      <c r="EM417" s="78"/>
      <c r="EN417" s="78"/>
      <c r="EO417" s="78"/>
      <c r="EP417" s="78"/>
      <c r="EQ417" s="78"/>
      <c r="ER417" s="78"/>
      <c r="ES417" s="78"/>
      <c r="ET417" s="78"/>
      <c r="EU417" s="78"/>
      <c r="EV417" s="78"/>
      <c r="EW417" s="78"/>
      <c r="EX417" s="78"/>
      <c r="EY417" s="78"/>
      <c r="EZ417" s="78"/>
      <c r="FA417" s="78"/>
      <c r="FB417" s="78"/>
      <c r="FC417" s="78"/>
      <c r="FD417" s="78"/>
      <c r="FE417" s="78"/>
      <c r="FF417" s="78"/>
      <c r="FG417" s="78"/>
      <c r="FH417" s="78"/>
      <c r="FI417" s="78"/>
      <c r="FJ417" s="78"/>
      <c r="FK417" s="78"/>
      <c r="FL417" s="78"/>
      <c r="FM417" s="78"/>
      <c r="FN417" s="78"/>
      <c r="FO417" s="78"/>
      <c r="FP417" s="78"/>
      <c r="FQ417" s="78"/>
      <c r="FR417" s="78"/>
      <c r="FS417" s="78"/>
      <c r="FT417" s="78"/>
      <c r="FU417" s="78"/>
      <c r="FV417" s="78"/>
      <c r="FW417" s="78"/>
      <c r="FX417" s="78">
        <v>8.1866137683391571E-2</v>
      </c>
      <c r="FY417" s="78">
        <v>6</v>
      </c>
      <c r="FZ417" s="78">
        <v>0</v>
      </c>
    </row>
    <row r="418" spans="1:182" x14ac:dyDescent="0.2">
      <c r="A418" t="s">
        <v>186</v>
      </c>
      <c r="B418" t="s">
        <v>245</v>
      </c>
      <c r="C418" t="s">
        <v>194</v>
      </c>
      <c r="D418" t="s">
        <v>203</v>
      </c>
      <c r="E418" t="s">
        <v>239</v>
      </c>
      <c r="F418" t="s">
        <v>184</v>
      </c>
      <c r="G418" t="s">
        <v>1</v>
      </c>
      <c r="H418" s="78">
        <v>127</v>
      </c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78"/>
      <c r="CB418" s="78"/>
      <c r="CC418" s="78"/>
      <c r="CD418" s="78"/>
      <c r="CE418" s="78"/>
      <c r="CF418" s="78"/>
      <c r="CG418" s="78"/>
      <c r="CH418" s="78"/>
      <c r="CI418" s="78"/>
      <c r="CJ418" s="78"/>
      <c r="CK418" s="78"/>
      <c r="CL418" s="78"/>
      <c r="CM418" s="78"/>
      <c r="CN418" s="78"/>
      <c r="CO418" s="78"/>
      <c r="CP418" s="78"/>
      <c r="CQ418" s="78"/>
      <c r="CR418" s="78"/>
      <c r="CS418" s="78"/>
      <c r="CT418" s="78"/>
      <c r="CU418" s="78"/>
      <c r="CV418" s="78"/>
      <c r="CW418" s="78"/>
      <c r="CX418" s="78"/>
      <c r="CY418" s="78"/>
      <c r="CZ418" s="78"/>
      <c r="DA418" s="78"/>
      <c r="DB418" s="78"/>
      <c r="DC418" s="78"/>
      <c r="DD418" s="78"/>
      <c r="DE418" s="78"/>
      <c r="DF418" s="78"/>
      <c r="DG418" s="78"/>
      <c r="DH418" s="78"/>
      <c r="DI418" s="78"/>
      <c r="DJ418" s="78"/>
      <c r="DK418" s="78"/>
      <c r="DL418" s="78"/>
      <c r="DM418" s="78"/>
      <c r="DN418" s="78"/>
      <c r="DO418" s="78"/>
      <c r="DP418" s="78"/>
      <c r="DQ418" s="78"/>
      <c r="DR418" s="78"/>
      <c r="DS418" s="78"/>
      <c r="DT418" s="78"/>
      <c r="DU418" s="78"/>
      <c r="DV418" s="78"/>
      <c r="DW418" s="78"/>
      <c r="DX418" s="78"/>
      <c r="DY418" s="78"/>
      <c r="DZ418" s="78"/>
      <c r="EA418" s="78"/>
      <c r="EB418" s="78"/>
      <c r="EC418" s="78"/>
      <c r="ED418" s="78"/>
      <c r="EE418" s="78"/>
      <c r="EF418" s="78"/>
      <c r="EG418" s="78"/>
      <c r="EH418" s="78"/>
      <c r="EI418" s="78"/>
      <c r="EJ418" s="78"/>
      <c r="EK418" s="78"/>
      <c r="EL418" s="78"/>
      <c r="EM418" s="78"/>
      <c r="EN418" s="78"/>
      <c r="EO418" s="78"/>
      <c r="EP418" s="78"/>
      <c r="EQ418" s="78"/>
      <c r="ER418" s="78"/>
      <c r="ES418" s="78"/>
      <c r="ET418" s="78"/>
      <c r="EU418" s="78"/>
      <c r="EV418" s="78"/>
      <c r="EW418" s="78"/>
      <c r="EX418" s="78"/>
      <c r="EY418" s="78"/>
      <c r="EZ418" s="78"/>
      <c r="FA418" s="78"/>
      <c r="FB418" s="78"/>
      <c r="FC418" s="78"/>
      <c r="FD418" s="78"/>
      <c r="FE418" s="78"/>
      <c r="FF418" s="78"/>
      <c r="FG418" s="78"/>
      <c r="FH418" s="78"/>
      <c r="FI418" s="78"/>
      <c r="FJ418" s="78"/>
      <c r="FK418" s="78"/>
      <c r="FL418" s="78"/>
      <c r="FM418" s="78"/>
      <c r="FN418" s="78"/>
      <c r="FO418" s="78"/>
      <c r="FP418" s="78"/>
      <c r="FQ418" s="78"/>
      <c r="FR418" s="78"/>
      <c r="FS418" s="78"/>
      <c r="FT418" s="78"/>
      <c r="FU418" s="78"/>
      <c r="FV418" s="78"/>
      <c r="FW418" s="78"/>
      <c r="FX418" s="78">
        <v>8.0164782702922821E-2</v>
      </c>
      <c r="FY418" s="78">
        <v>6</v>
      </c>
      <c r="FZ418" s="78">
        <v>0</v>
      </c>
    </row>
    <row r="419" spans="1:182" x14ac:dyDescent="0.2">
      <c r="A419" t="s">
        <v>186</v>
      </c>
      <c r="B419" t="s">
        <v>245</v>
      </c>
      <c r="C419" t="s">
        <v>194</v>
      </c>
      <c r="D419" t="s">
        <v>203</v>
      </c>
      <c r="E419" t="s">
        <v>239</v>
      </c>
      <c r="F419" t="s">
        <v>185</v>
      </c>
      <c r="G419" t="s">
        <v>1</v>
      </c>
      <c r="H419" s="78">
        <v>33</v>
      </c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T419" s="78"/>
      <c r="AU419" s="78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  <c r="BW419" s="78"/>
      <c r="BX419" s="78"/>
      <c r="BY419" s="78"/>
      <c r="BZ419" s="78"/>
      <c r="CA419" s="78"/>
      <c r="CB419" s="78"/>
      <c r="CC419" s="78"/>
      <c r="CD419" s="78"/>
      <c r="CE419" s="78"/>
      <c r="CF419" s="78"/>
      <c r="CG419" s="78"/>
      <c r="CH419" s="78"/>
      <c r="CI419" s="78"/>
      <c r="CJ419" s="78"/>
      <c r="CK419" s="78"/>
      <c r="CL419" s="78"/>
      <c r="CM419" s="78"/>
      <c r="CN419" s="78"/>
      <c r="CO419" s="78"/>
      <c r="CP419" s="78"/>
      <c r="CQ419" s="78"/>
      <c r="CR419" s="78"/>
      <c r="CS419" s="78"/>
      <c r="CT419" s="78"/>
      <c r="CU419" s="78"/>
      <c r="CV419" s="78"/>
      <c r="CW419" s="78"/>
      <c r="CX419" s="78"/>
      <c r="CY419" s="78"/>
      <c r="CZ419" s="78"/>
      <c r="DA419" s="78"/>
      <c r="DB419" s="78"/>
      <c r="DC419" s="78"/>
      <c r="DD419" s="78"/>
      <c r="DE419" s="78"/>
      <c r="DF419" s="78"/>
      <c r="DG419" s="78"/>
      <c r="DH419" s="78"/>
      <c r="DI419" s="78"/>
      <c r="DJ419" s="78"/>
      <c r="DK419" s="78"/>
      <c r="DL419" s="78"/>
      <c r="DM419" s="78"/>
      <c r="DN419" s="78"/>
      <c r="DO419" s="78"/>
      <c r="DP419" s="78"/>
      <c r="DQ419" s="78"/>
      <c r="DR419" s="78"/>
      <c r="DS419" s="78"/>
      <c r="DT419" s="78"/>
      <c r="DU419" s="78"/>
      <c r="DV419" s="78"/>
      <c r="DW419" s="78"/>
      <c r="DX419" s="78"/>
      <c r="DY419" s="78"/>
      <c r="DZ419" s="78"/>
      <c r="EA419" s="78"/>
      <c r="EB419" s="78"/>
      <c r="EC419" s="78"/>
      <c r="ED419" s="78"/>
      <c r="EE419" s="78"/>
      <c r="EF419" s="78"/>
      <c r="EG419" s="78"/>
      <c r="EH419" s="78"/>
      <c r="EI419" s="78"/>
      <c r="EJ419" s="78"/>
      <c r="EK419" s="78"/>
      <c r="EL419" s="78"/>
      <c r="EM419" s="78"/>
      <c r="EN419" s="78"/>
      <c r="EO419" s="78"/>
      <c r="EP419" s="78"/>
      <c r="EQ419" s="78"/>
      <c r="ER419" s="78"/>
      <c r="ES419" s="78"/>
      <c r="ET419" s="78"/>
      <c r="EU419" s="78"/>
      <c r="EV419" s="78"/>
      <c r="EW419" s="78"/>
      <c r="EX419" s="78"/>
      <c r="EY419" s="78"/>
      <c r="EZ419" s="78"/>
      <c r="FA419" s="78"/>
      <c r="FB419" s="78"/>
      <c r="FC419" s="78"/>
      <c r="FD419" s="78"/>
      <c r="FE419" s="78"/>
      <c r="FF419" s="78"/>
      <c r="FG419" s="78"/>
      <c r="FH419" s="78"/>
      <c r="FI419" s="78"/>
      <c r="FJ419" s="78"/>
      <c r="FK419" s="78"/>
      <c r="FL419" s="78"/>
      <c r="FM419" s="78"/>
      <c r="FN419" s="78"/>
      <c r="FO419" s="78"/>
      <c r="FP419" s="78"/>
      <c r="FQ419" s="78"/>
      <c r="FR419" s="78"/>
      <c r="FS419" s="78"/>
      <c r="FT419" s="78"/>
      <c r="FU419" s="78"/>
      <c r="FV419" s="78"/>
      <c r="FW419" s="78"/>
      <c r="FX419" s="78">
        <v>7.6178267598152161E-2</v>
      </c>
      <c r="FY419" s="78">
        <v>4</v>
      </c>
      <c r="FZ419" s="78">
        <v>0</v>
      </c>
    </row>
    <row r="420" spans="1:182" x14ac:dyDescent="0.2">
      <c r="A420" t="s">
        <v>186</v>
      </c>
      <c r="B420" t="s">
        <v>245</v>
      </c>
      <c r="C420" t="s">
        <v>194</v>
      </c>
      <c r="D420" t="s">
        <v>203</v>
      </c>
      <c r="E420" t="s">
        <v>204</v>
      </c>
      <c r="F420" t="s">
        <v>1</v>
      </c>
      <c r="G420" t="s">
        <v>198</v>
      </c>
      <c r="H420" s="78">
        <v>5507</v>
      </c>
      <c r="I420" s="78">
        <v>1.1432077884674072</v>
      </c>
      <c r="J420" s="78">
        <v>1.1071604490280151</v>
      </c>
      <c r="K420" s="78">
        <v>1.0775284767150879</v>
      </c>
      <c r="L420" s="78">
        <v>0.84319198131561279</v>
      </c>
      <c r="M420" s="78">
        <v>0.74777603149414063</v>
      </c>
      <c r="N420" s="78">
        <v>0.602824866771698</v>
      </c>
      <c r="O420" s="78">
        <v>0.83072245121002197</v>
      </c>
      <c r="P420" s="78">
        <v>0.90521878004074097</v>
      </c>
      <c r="Q420" s="78">
        <v>0.72636771202087402</v>
      </c>
      <c r="R420" s="78">
        <v>0.6394999623298645</v>
      </c>
      <c r="S420" s="78">
        <v>0.6965792179107666</v>
      </c>
      <c r="T420" s="78">
        <v>0.67406195402145386</v>
      </c>
      <c r="U420" s="78">
        <v>0.61933636665344238</v>
      </c>
      <c r="V420" s="78">
        <v>0.63168132305145264</v>
      </c>
      <c r="W420" s="78">
        <v>0.62059825658798218</v>
      </c>
      <c r="X420" s="78">
        <v>0.59955060482025146</v>
      </c>
      <c r="Y420" s="78">
        <v>0.74638473987579346</v>
      </c>
      <c r="Z420" s="78">
        <v>0.84390783309936523</v>
      </c>
      <c r="AA420" s="78">
        <v>1.0865001678466797</v>
      </c>
      <c r="AB420" s="78">
        <v>1.0494589805603027</v>
      </c>
      <c r="AC420" s="78">
        <v>0.96376633644104004</v>
      </c>
      <c r="AD420" s="78">
        <v>0.94357192516326904</v>
      </c>
      <c r="AE420" s="78">
        <v>1.0173623561859131</v>
      </c>
      <c r="AF420" s="78">
        <v>1.1254760026931763</v>
      </c>
      <c r="AG420" s="78">
        <v>-0.48267769813537598</v>
      </c>
      <c r="AH420" s="78">
        <v>-0.37936630845069885</v>
      </c>
      <c r="AI420" s="78">
        <v>-0.13190591335296631</v>
      </c>
      <c r="AJ420" s="78">
        <v>-0.24771647155284882</v>
      </c>
      <c r="AK420" s="78">
        <v>-0.26055455207824707</v>
      </c>
      <c r="AL420" s="78">
        <v>-0.23183362185955048</v>
      </c>
      <c r="AM420" s="78">
        <v>-0.14795286953449249</v>
      </c>
      <c r="AN420" s="78">
        <v>-8.515176922082901E-2</v>
      </c>
      <c r="AO420" s="78">
        <v>-0.16266195476055145</v>
      </c>
      <c r="AP420" s="78">
        <v>-0.18251031637191772</v>
      </c>
      <c r="AQ420" s="78">
        <v>-9.0543515980243683E-2</v>
      </c>
      <c r="AR420" s="78">
        <v>-9.5848999917507172E-2</v>
      </c>
      <c r="AS420" s="78">
        <v>-0.14892375469207764</v>
      </c>
      <c r="AT420" s="78">
        <v>-0.10907424986362457</v>
      </c>
      <c r="AU420" s="78">
        <v>-0.10368741303682327</v>
      </c>
      <c r="AV420" s="78">
        <v>-0.12660746276378632</v>
      </c>
      <c r="AW420" s="78">
        <v>-4.5414317399263382E-2</v>
      </c>
      <c r="AX420" s="78">
        <v>-2.1645023953169584E-3</v>
      </c>
      <c r="AY420" s="78">
        <v>-5.3531605750322342E-2</v>
      </c>
      <c r="AZ420" s="78">
        <v>-0.15849800407886505</v>
      </c>
      <c r="BA420" s="78">
        <v>-0.25264418125152588</v>
      </c>
      <c r="BB420" s="78">
        <v>-0.18143419921398163</v>
      </c>
      <c r="BC420" s="78">
        <v>2.3569243028759956E-2</v>
      </c>
      <c r="BD420" s="78">
        <v>-8.6703866720199585E-2</v>
      </c>
      <c r="BE420" s="78">
        <v>-0.31969478726387024</v>
      </c>
      <c r="BF420" s="78">
        <v>-0.22254011034965515</v>
      </c>
      <c r="BG420" s="78">
        <v>4.7285226173698902E-3</v>
      </c>
      <c r="BH420" s="78">
        <v>-0.12686567008495331</v>
      </c>
      <c r="BI420" s="78">
        <v>-0.14944097399711609</v>
      </c>
      <c r="BJ420" s="78">
        <v>-0.1449761837720871</v>
      </c>
      <c r="BK420" s="78">
        <v>-6.1899706721305847E-2</v>
      </c>
      <c r="BL420" s="78">
        <v>-1.4495660550892353E-2</v>
      </c>
      <c r="BM420" s="78">
        <v>-9.1548435389995575E-2</v>
      </c>
      <c r="BN420" s="78">
        <v>-0.11212736368179321</v>
      </c>
      <c r="BO420" s="78">
        <v>-1.9788334146142006E-2</v>
      </c>
      <c r="BP420" s="78">
        <v>-2.3814937099814415E-2</v>
      </c>
      <c r="BQ420" s="78">
        <v>-8.5153929889202118E-2</v>
      </c>
      <c r="BR420" s="78">
        <v>-4.9995299428701401E-2</v>
      </c>
      <c r="BS420" s="78">
        <v>-3.8257699459791183E-2</v>
      </c>
      <c r="BT420" s="78">
        <v>-5.3733907639980316E-2</v>
      </c>
      <c r="BU420" s="78">
        <v>3.1357087194919586E-2</v>
      </c>
      <c r="BV420" s="78">
        <v>7.750837504863739E-2</v>
      </c>
      <c r="BW420" s="78">
        <v>3.8248475641012192E-2</v>
      </c>
      <c r="BX420" s="78">
        <v>-6.2130194157361984E-2</v>
      </c>
      <c r="BY420" s="78">
        <v>-0.15842156112194061</v>
      </c>
      <c r="BZ420" s="78">
        <v>-8.9797355234622955E-2</v>
      </c>
      <c r="CA420" s="78">
        <v>0.1237475797533989</v>
      </c>
      <c r="CB420" s="78">
        <v>4.3373484164476395E-2</v>
      </c>
      <c r="CC420" s="78">
        <v>-0.20681332051753998</v>
      </c>
      <c r="CD420" s="78">
        <v>-0.11392275243997574</v>
      </c>
      <c r="CE420" s="78">
        <v>9.9361099302768707E-2</v>
      </c>
      <c r="CF420" s="78">
        <v>-4.316474124789238E-2</v>
      </c>
      <c r="CG420" s="78">
        <v>-7.248406857252121E-2</v>
      </c>
      <c r="CH420" s="78">
        <v>-8.4818966686725616E-2</v>
      </c>
      <c r="CI420" s="78">
        <v>-2.2995492909103632E-3</v>
      </c>
      <c r="CJ420" s="78">
        <v>3.4440543502569199E-2</v>
      </c>
      <c r="CK420" s="78">
        <v>-4.22954261302948E-2</v>
      </c>
      <c r="CL420" s="78">
        <v>-6.338036060333252E-2</v>
      </c>
      <c r="CM420" s="78">
        <v>2.921648696064949E-2</v>
      </c>
      <c r="CN420" s="78">
        <v>2.6075633242726326E-2</v>
      </c>
      <c r="CO420" s="78">
        <v>-4.0987137705087662E-2</v>
      </c>
      <c r="CP420" s="78">
        <v>-9.0773953124880791E-3</v>
      </c>
      <c r="CQ420" s="78">
        <v>7.0587270893156528E-3</v>
      </c>
      <c r="CR420" s="78">
        <v>-3.2618993427604437E-3</v>
      </c>
      <c r="CS420" s="78">
        <v>8.4528736770153046E-2</v>
      </c>
      <c r="CT420" s="78">
        <v>0.13268956542015076</v>
      </c>
      <c r="CU420" s="78">
        <v>0.10181508213281631</v>
      </c>
      <c r="CV420" s="78">
        <v>4.6138563193380833E-3</v>
      </c>
      <c r="CW420" s="78">
        <v>-9.3163259327411652E-2</v>
      </c>
      <c r="CX420" s="78">
        <v>-2.6329969987273216E-2</v>
      </c>
      <c r="CY420" s="78">
        <v>0.19313080608844757</v>
      </c>
      <c r="CZ420" s="78">
        <v>0.13346466422080994</v>
      </c>
      <c r="DA420" s="78">
        <v>-9.3931838870048523E-2</v>
      </c>
      <c r="DB420" s="78">
        <v>-5.3054154850542545E-3</v>
      </c>
      <c r="DC420" s="78">
        <v>0.19399368762969971</v>
      </c>
      <c r="DD420" s="78">
        <v>4.0536168962717056E-2</v>
      </c>
      <c r="DE420" s="78">
        <v>4.4728294014930725E-3</v>
      </c>
      <c r="DF420" s="78">
        <v>-2.466176263988018E-2</v>
      </c>
      <c r="DG420" s="78">
        <v>5.7300612330436707E-2</v>
      </c>
      <c r="DH420" s="78">
        <v>8.3376750349998474E-2</v>
      </c>
      <c r="DI420" s="78">
        <v>6.9575798697769642E-3</v>
      </c>
      <c r="DJ420" s="78">
        <v>-1.4633345417678356E-2</v>
      </c>
      <c r="DK420" s="78">
        <v>7.8221313655376434E-2</v>
      </c>
      <c r="DL420" s="78">
        <v>7.5966209173202515E-2</v>
      </c>
      <c r="DM420" s="78">
        <v>3.1796540133655071E-3</v>
      </c>
      <c r="DN420" s="78">
        <v>3.1840506941080093E-2</v>
      </c>
      <c r="DO420" s="78">
        <v>5.2375148981809616E-2</v>
      </c>
      <c r="DP420" s="78">
        <v>4.7210104763507843E-2</v>
      </c>
      <c r="DQ420" s="78">
        <v>0.13770037889480591</v>
      </c>
      <c r="DR420" s="78">
        <v>0.18787077069282532</v>
      </c>
      <c r="DS420" s="78">
        <v>0.16538168489933014</v>
      </c>
      <c r="DT420" s="78">
        <v>7.1357905864715576E-2</v>
      </c>
      <c r="DU420" s="78">
        <v>-2.790495753288269E-2</v>
      </c>
      <c r="DV420" s="78">
        <v>3.7137418985366821E-2</v>
      </c>
      <c r="DW420" s="78">
        <v>0.26251402497291565</v>
      </c>
      <c r="DX420" s="78">
        <v>0.22355586290359497</v>
      </c>
      <c r="DY420" s="78">
        <v>6.9051072001457214E-2</v>
      </c>
      <c r="DZ420" s="78">
        <v>0.15152077376842499</v>
      </c>
      <c r="EA420" s="78">
        <v>0.33062809705734253</v>
      </c>
      <c r="EB420" s="78">
        <v>0.16138699650764465</v>
      </c>
      <c r="EC420" s="78">
        <v>0.11558637022972107</v>
      </c>
      <c r="ED420" s="78">
        <v>6.2195684760808945E-2</v>
      </c>
      <c r="EE420" s="78">
        <v>0.14335377514362335</v>
      </c>
      <c r="EF420" s="78">
        <v>0.1540328711271286</v>
      </c>
      <c r="EG420" s="78">
        <v>7.8071095049381256E-2</v>
      </c>
      <c r="EH420" s="78">
        <v>5.5749598890542984E-2</v>
      </c>
      <c r="EI420" s="78">
        <v>0.14897648990154266</v>
      </c>
      <c r="EJ420" s="78">
        <v>0.14800027012825012</v>
      </c>
      <c r="EK420" s="78">
        <v>6.694948673248291E-2</v>
      </c>
      <c r="EL420" s="78">
        <v>9.0919464826583862E-2</v>
      </c>
      <c r="EM420" s="78">
        <v>0.1178048774600029</v>
      </c>
      <c r="EN420" s="78">
        <v>0.12008365988731384</v>
      </c>
      <c r="EO420" s="78">
        <v>0.21447177231311798</v>
      </c>
      <c r="EP420" s="78">
        <v>0.26754361391067505</v>
      </c>
      <c r="EQ420" s="78">
        <v>0.25716176629066467</v>
      </c>
      <c r="ER420" s="78">
        <v>0.16772572696208954</v>
      </c>
      <c r="ES420" s="78">
        <v>6.6317662596702576E-2</v>
      </c>
      <c r="ET420" s="78">
        <v>0.1287742555141449</v>
      </c>
      <c r="EU420" s="78">
        <v>0.36269238591194153</v>
      </c>
      <c r="EV420" s="78">
        <v>0.35363322496414185</v>
      </c>
      <c r="EW420" s="78">
        <v>53.142505645751953</v>
      </c>
      <c r="EX420" s="78">
        <v>52.124420166015625</v>
      </c>
      <c r="EY420" s="78">
        <v>50.841144561767578</v>
      </c>
      <c r="EZ420" s="78">
        <v>49.728385925292969</v>
      </c>
      <c r="FA420" s="78">
        <v>49.450069427490234</v>
      </c>
      <c r="FB420" s="78">
        <v>48.690948486328125</v>
      </c>
      <c r="FC420" s="78">
        <v>48.440078735351563</v>
      </c>
      <c r="FD420" s="78">
        <v>50.103816986083984</v>
      </c>
      <c r="FE420" s="78">
        <v>54.989162445068359</v>
      </c>
      <c r="FF420" s="78">
        <v>60.195198059082031</v>
      </c>
      <c r="FG420" s="78">
        <v>64.956489562988281</v>
      </c>
      <c r="FH420" s="78">
        <v>69.367500305175781</v>
      </c>
      <c r="FI420" s="78">
        <v>71.815048217773438</v>
      </c>
      <c r="FJ420" s="78">
        <v>74.125892639160156</v>
      </c>
      <c r="FK420" s="78">
        <v>76.7347412109375</v>
      </c>
      <c r="FL420" s="78">
        <v>77.105369567871094</v>
      </c>
      <c r="FM420" s="78">
        <v>75.55560302734375</v>
      </c>
      <c r="FN420" s="78">
        <v>72.420150756835938</v>
      </c>
      <c r="FO420" s="78">
        <v>66.824424743652344</v>
      </c>
      <c r="FP420" s="78">
        <v>63.528125762939453</v>
      </c>
      <c r="FQ420" s="78">
        <v>60.908420562744141</v>
      </c>
      <c r="FR420" s="78">
        <v>58.710483551025391</v>
      </c>
      <c r="FS420" s="78">
        <v>57.123733520507813</v>
      </c>
      <c r="FT420" s="78">
        <v>55.668720245361328</v>
      </c>
      <c r="FU420" s="78">
        <v>3.6777708679437637E-2</v>
      </c>
      <c r="FV420" s="78">
        <v>6.0352012515068054E-2</v>
      </c>
      <c r="FW420" s="78">
        <v>4.9076374620199203E-2</v>
      </c>
      <c r="FX420" s="78">
        <v>6.7537672817707062E-2</v>
      </c>
      <c r="FY420" s="78">
        <v>251</v>
      </c>
      <c r="FZ420" s="78">
        <v>1</v>
      </c>
    </row>
    <row r="421" spans="1:182" x14ac:dyDescent="0.2">
      <c r="A421" t="s">
        <v>186</v>
      </c>
      <c r="B421" t="s">
        <v>245</v>
      </c>
      <c r="C421" t="s">
        <v>194</v>
      </c>
      <c r="D421" t="s">
        <v>203</v>
      </c>
      <c r="E421" t="s">
        <v>204</v>
      </c>
      <c r="F421" t="s">
        <v>1</v>
      </c>
      <c r="G421" t="s">
        <v>200</v>
      </c>
      <c r="H421" s="78">
        <v>134</v>
      </c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78"/>
      <c r="AS421" s="78"/>
      <c r="AT421" s="78"/>
      <c r="AU421" s="78"/>
      <c r="AV421" s="78"/>
      <c r="AW421" s="78"/>
      <c r="AX421" s="78"/>
      <c r="AY421" s="78"/>
      <c r="AZ421" s="78"/>
      <c r="BA421" s="78"/>
      <c r="BB421" s="78"/>
      <c r="BC421" s="78"/>
      <c r="BD421" s="78"/>
      <c r="BE421" s="78"/>
      <c r="BF421" s="78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  <c r="BU421" s="78"/>
      <c r="BV421" s="78"/>
      <c r="BW421" s="78"/>
      <c r="BX421" s="78"/>
      <c r="BY421" s="78"/>
      <c r="BZ421" s="78"/>
      <c r="CA421" s="78"/>
      <c r="CB421" s="78"/>
      <c r="CC421" s="78"/>
      <c r="CD421" s="78"/>
      <c r="CE421" s="78"/>
      <c r="CF421" s="78"/>
      <c r="CG421" s="78"/>
      <c r="CH421" s="78"/>
      <c r="CI421" s="78"/>
      <c r="CJ421" s="78"/>
      <c r="CK421" s="78"/>
      <c r="CL421" s="78"/>
      <c r="CM421" s="78"/>
      <c r="CN421" s="78"/>
      <c r="CO421" s="78"/>
      <c r="CP421" s="78"/>
      <c r="CQ421" s="78"/>
      <c r="CR421" s="78"/>
      <c r="CS421" s="78"/>
      <c r="CT421" s="78"/>
      <c r="CU421" s="78"/>
      <c r="CV421" s="78"/>
      <c r="CW421" s="78"/>
      <c r="CX421" s="78"/>
      <c r="CY421" s="78"/>
      <c r="CZ421" s="78"/>
      <c r="DA421" s="78"/>
      <c r="DB421" s="78"/>
      <c r="DC421" s="78"/>
      <c r="DD421" s="78"/>
      <c r="DE421" s="78"/>
      <c r="DF421" s="78"/>
      <c r="DG421" s="78"/>
      <c r="DH421" s="78"/>
      <c r="DI421" s="78"/>
      <c r="DJ421" s="78"/>
      <c r="DK421" s="78"/>
      <c r="DL421" s="78"/>
      <c r="DM421" s="78"/>
      <c r="DN421" s="78"/>
      <c r="DO421" s="78"/>
      <c r="DP421" s="78"/>
      <c r="DQ421" s="78"/>
      <c r="DR421" s="78"/>
      <c r="DS421" s="78"/>
      <c r="DT421" s="78"/>
      <c r="DU421" s="78"/>
      <c r="DV421" s="78"/>
      <c r="DW421" s="78"/>
      <c r="DX421" s="78"/>
      <c r="DY421" s="78"/>
      <c r="DZ421" s="78"/>
      <c r="EA421" s="78"/>
      <c r="EB421" s="78"/>
      <c r="EC421" s="78"/>
      <c r="ED421" s="78"/>
      <c r="EE421" s="78"/>
      <c r="EF421" s="78"/>
      <c r="EG421" s="78"/>
      <c r="EH421" s="78"/>
      <c r="EI421" s="78"/>
      <c r="EJ421" s="78"/>
      <c r="EK421" s="78"/>
      <c r="EL421" s="78"/>
      <c r="EM421" s="78"/>
      <c r="EN421" s="78"/>
      <c r="EO421" s="78"/>
      <c r="EP421" s="78"/>
      <c r="EQ421" s="78"/>
      <c r="ER421" s="78"/>
      <c r="ES421" s="78"/>
      <c r="ET421" s="78"/>
      <c r="EU421" s="78"/>
      <c r="EV421" s="78"/>
      <c r="EW421" s="78"/>
      <c r="EX421" s="78"/>
      <c r="EY421" s="78"/>
      <c r="EZ421" s="78"/>
      <c r="FA421" s="78"/>
      <c r="FB421" s="78"/>
      <c r="FC421" s="78"/>
      <c r="FD421" s="78"/>
      <c r="FE421" s="78"/>
      <c r="FF421" s="78"/>
      <c r="FG421" s="78"/>
      <c r="FH421" s="78"/>
      <c r="FI421" s="78"/>
      <c r="FJ421" s="78"/>
      <c r="FK421" s="78"/>
      <c r="FL421" s="78"/>
      <c r="FM421" s="78"/>
      <c r="FN421" s="78"/>
      <c r="FO421" s="78"/>
      <c r="FP421" s="78"/>
      <c r="FQ421" s="78"/>
      <c r="FR421" s="78"/>
      <c r="FS421" s="78"/>
      <c r="FT421" s="78"/>
      <c r="FU421" s="78"/>
      <c r="FV421" s="78"/>
      <c r="FW421" s="78"/>
      <c r="FX421" s="78">
        <v>5.2243318408727646E-2</v>
      </c>
      <c r="FY421" s="78">
        <v>16</v>
      </c>
      <c r="FZ421" s="78">
        <v>0</v>
      </c>
    </row>
    <row r="422" spans="1:182" x14ac:dyDescent="0.2">
      <c r="A422" t="s">
        <v>186</v>
      </c>
      <c r="B422" t="s">
        <v>245</v>
      </c>
      <c r="C422" t="s">
        <v>194</v>
      </c>
      <c r="D422" t="s">
        <v>203</v>
      </c>
      <c r="E422" t="s">
        <v>204</v>
      </c>
      <c r="F422" t="s">
        <v>1</v>
      </c>
      <c r="G422" t="s">
        <v>1</v>
      </c>
      <c r="H422" s="78">
        <v>5641</v>
      </c>
      <c r="I422" s="78">
        <v>1.1437346935272217</v>
      </c>
      <c r="J422" s="78">
        <v>1.1194325685501099</v>
      </c>
      <c r="K422" s="78">
        <v>1.1000826358795166</v>
      </c>
      <c r="L422" s="78">
        <v>0.85548990964889526</v>
      </c>
      <c r="M422" s="78">
        <v>0.75978481769561768</v>
      </c>
      <c r="N422" s="78">
        <v>0.62034499645233154</v>
      </c>
      <c r="O422" s="78">
        <v>0.8416869044303894</v>
      </c>
      <c r="P422" s="78">
        <v>0.89849710464477539</v>
      </c>
      <c r="Q422" s="78">
        <v>0.72011435031890869</v>
      </c>
      <c r="R422" s="78">
        <v>0.63499855995178223</v>
      </c>
      <c r="S422" s="78">
        <v>0.69690972566604614</v>
      </c>
      <c r="T422" s="78">
        <v>0.67463314533233643</v>
      </c>
      <c r="U422" s="78">
        <v>0.62009316682815552</v>
      </c>
      <c r="V422" s="78">
        <v>0.63146638870239258</v>
      </c>
      <c r="W422" s="78">
        <v>0.6200556755065918</v>
      </c>
      <c r="X422" s="78">
        <v>0.60264241695404053</v>
      </c>
      <c r="Y422" s="78">
        <v>0.74878758192062378</v>
      </c>
      <c r="Z422" s="78">
        <v>0.84563606977462769</v>
      </c>
      <c r="AA422" s="78">
        <v>1.0886722803115845</v>
      </c>
      <c r="AB422" s="78">
        <v>1.0451117753982544</v>
      </c>
      <c r="AC422" s="78">
        <v>0.96066665649414063</v>
      </c>
      <c r="AD422" s="78">
        <v>0.9408448338508606</v>
      </c>
      <c r="AE422" s="78">
        <v>1.0152702331542969</v>
      </c>
      <c r="AF422" s="78">
        <v>1.1168180704116821</v>
      </c>
      <c r="AG422" s="78">
        <v>-0.47617232799530029</v>
      </c>
      <c r="AH422" s="78">
        <v>-0.37310665845870972</v>
      </c>
      <c r="AI422" s="78">
        <v>-0.12645220756530762</v>
      </c>
      <c r="AJ422" s="78">
        <v>-0.242892786860466</v>
      </c>
      <c r="AK422" s="78">
        <v>-0.2561194896697998</v>
      </c>
      <c r="AL422" s="78">
        <v>-0.22836677730083466</v>
      </c>
      <c r="AM422" s="78">
        <v>-0.14451810717582703</v>
      </c>
      <c r="AN422" s="78">
        <v>-8.2331575453281403E-2</v>
      </c>
      <c r="AO422" s="78">
        <v>-0.15982349216938019</v>
      </c>
      <c r="AP422" s="78">
        <v>-0.17970101535320282</v>
      </c>
      <c r="AQ422" s="78">
        <v>-8.7719373404979706E-2</v>
      </c>
      <c r="AR422" s="78">
        <v>-9.2973798513412476E-2</v>
      </c>
      <c r="AS422" s="78">
        <v>-0.14637842774391174</v>
      </c>
      <c r="AT422" s="78">
        <v>-0.10671614855527878</v>
      </c>
      <c r="AU422" s="78">
        <v>-0.10107582807540894</v>
      </c>
      <c r="AV422" s="78">
        <v>-0.12369875609874725</v>
      </c>
      <c r="AW422" s="78">
        <v>-4.2350031435489655E-2</v>
      </c>
      <c r="AX422" s="78">
        <v>1.0155839845538139E-3</v>
      </c>
      <c r="AY422" s="78">
        <v>-4.9868259578943253E-2</v>
      </c>
      <c r="AZ422" s="78">
        <v>-0.15465153753757477</v>
      </c>
      <c r="BA422" s="78">
        <v>-0.24888332188129425</v>
      </c>
      <c r="BB422" s="78">
        <v>-0.17777656018733978</v>
      </c>
      <c r="BC422" s="78">
        <v>2.7567796409130096E-2</v>
      </c>
      <c r="BD422" s="78">
        <v>-8.1511907279491425E-2</v>
      </c>
      <c r="BE422" s="78">
        <v>-0.31703281402587891</v>
      </c>
      <c r="BF422" s="78">
        <v>-0.2199787050485611</v>
      </c>
      <c r="BG422" s="78">
        <v>6.9601195864379406E-3</v>
      </c>
      <c r="BH422" s="78">
        <v>-0.12489183992147446</v>
      </c>
      <c r="BI422" s="78">
        <v>-0.14762620627880096</v>
      </c>
      <c r="BJ422" s="78">
        <v>-0.14355754852294922</v>
      </c>
      <c r="BK422" s="78">
        <v>-6.0494236648082733E-2</v>
      </c>
      <c r="BL422" s="78">
        <v>-1.3341661542654037E-2</v>
      </c>
      <c r="BM422" s="78">
        <v>-9.0386956930160522E-2</v>
      </c>
      <c r="BN422" s="78">
        <v>-0.11097782105207443</v>
      </c>
      <c r="BO422" s="78">
        <v>-1.8632717430591583E-2</v>
      </c>
      <c r="BP422" s="78">
        <v>-2.2638430818915367E-2</v>
      </c>
      <c r="BQ422" s="78">
        <v>-8.4112405776977539E-2</v>
      </c>
      <c r="BR422" s="78">
        <v>-4.9030382186174393E-2</v>
      </c>
      <c r="BS422" s="78">
        <v>-3.71890589594841E-2</v>
      </c>
      <c r="BT422" s="78">
        <v>-5.254368856549263E-2</v>
      </c>
      <c r="BU422" s="78">
        <v>3.2610967755317688E-2</v>
      </c>
      <c r="BV422" s="78">
        <v>7.8809633851051331E-2</v>
      </c>
      <c r="BW422" s="78">
        <v>3.9747487753629684E-2</v>
      </c>
      <c r="BX422" s="78">
        <v>-6.0556251555681229E-2</v>
      </c>
      <c r="BY422" s="78">
        <v>-0.15688265860080719</v>
      </c>
      <c r="BZ422" s="78">
        <v>-8.8300690054893494E-2</v>
      </c>
      <c r="CA422" s="78">
        <v>0.12538376450538635</v>
      </c>
      <c r="CB422" s="78">
        <v>4.549800232052803E-2</v>
      </c>
      <c r="CC422" s="78">
        <v>-0.20681330561637878</v>
      </c>
      <c r="CD422" s="78">
        <v>-0.11392275243997574</v>
      </c>
      <c r="CE422" s="78">
        <v>9.9361099302768707E-2</v>
      </c>
      <c r="CF422" s="78">
        <v>-4.316474124789238E-2</v>
      </c>
      <c r="CG422" s="78">
        <v>-7.2484076023101807E-2</v>
      </c>
      <c r="CH422" s="78">
        <v>-8.4818966686725616E-2</v>
      </c>
      <c r="CI422" s="78">
        <v>-2.2995490580797195E-3</v>
      </c>
      <c r="CJ422" s="78">
        <v>3.44405397772789E-2</v>
      </c>
      <c r="CK422" s="78">
        <v>-4.22954261302948E-2</v>
      </c>
      <c r="CL422" s="78">
        <v>-6.338036060333252E-2</v>
      </c>
      <c r="CM422" s="78">
        <v>2.9216485098004341E-2</v>
      </c>
      <c r="CN422" s="78">
        <v>2.6075635105371475E-2</v>
      </c>
      <c r="CO422" s="78">
        <v>-4.0987137705087662E-2</v>
      </c>
      <c r="CP422" s="78">
        <v>-9.0773953124880791E-3</v>
      </c>
      <c r="CQ422" s="78">
        <v>7.0587270893156528E-3</v>
      </c>
      <c r="CR422" s="78">
        <v>-3.2618991099298E-3</v>
      </c>
      <c r="CS422" s="78">
        <v>8.4528729319572449E-2</v>
      </c>
      <c r="CT422" s="78">
        <v>0.13268956542015076</v>
      </c>
      <c r="CU422" s="78">
        <v>0.10181508213281631</v>
      </c>
      <c r="CV422" s="78">
        <v>4.6138563193380833E-3</v>
      </c>
      <c r="CW422" s="78">
        <v>-9.3163266777992249E-2</v>
      </c>
      <c r="CX422" s="78">
        <v>-2.6329968124628067E-2</v>
      </c>
      <c r="CY422" s="78">
        <v>0.19313079118728638</v>
      </c>
      <c r="CZ422" s="78">
        <v>0.13346467912197113</v>
      </c>
      <c r="DA422" s="78">
        <v>-9.6593782305717468E-2</v>
      </c>
      <c r="DB422" s="78">
        <v>-7.8667998313903809E-3</v>
      </c>
      <c r="DC422" s="78">
        <v>0.19176208972930908</v>
      </c>
      <c r="DD422" s="78">
        <v>3.8562357425689697E-2</v>
      </c>
      <c r="DE422" s="78">
        <v>2.6580505073070526E-3</v>
      </c>
      <c r="DF422" s="78">
        <v>-2.6080373674631119E-2</v>
      </c>
      <c r="DG422" s="78">
        <v>5.5895134806632996E-2</v>
      </c>
      <c r="DH422" s="78">
        <v>8.2222744822502136E-2</v>
      </c>
      <c r="DI422" s="78">
        <v>5.7961093261837959E-3</v>
      </c>
      <c r="DJ422" s="78">
        <v>-1.5782885253429413E-2</v>
      </c>
      <c r="DK422" s="78">
        <v>7.7065691351890564E-2</v>
      </c>
      <c r="DL422" s="78">
        <v>7.4789702892303467E-2</v>
      </c>
      <c r="DM422" s="78">
        <v>2.1381229162216187E-3</v>
      </c>
      <c r="DN422" s="78">
        <v>3.0875595286488533E-2</v>
      </c>
      <c r="DO422" s="78">
        <v>5.1306512206792831E-2</v>
      </c>
      <c r="DP422" s="78">
        <v>4.6019889414310455E-2</v>
      </c>
      <c r="DQ422" s="78">
        <v>0.1364465057849884</v>
      </c>
      <c r="DR422" s="78">
        <v>0.18656949698925018</v>
      </c>
      <c r="DS422" s="78">
        <v>0.16388265788555145</v>
      </c>
      <c r="DT422" s="78">
        <v>6.9783970713615417E-2</v>
      </c>
      <c r="DU422" s="78">
        <v>-2.944386750459671E-2</v>
      </c>
      <c r="DV422" s="78">
        <v>3.5640746355056763E-2</v>
      </c>
      <c r="DW422" s="78">
        <v>0.2608778178691864</v>
      </c>
      <c r="DX422" s="78">
        <v>0.22143135964870453</v>
      </c>
      <c r="DY422" s="78">
        <v>6.2545716762542725E-2</v>
      </c>
      <c r="DZ422" s="78">
        <v>0.14526116847991943</v>
      </c>
      <c r="EA422" s="78">
        <v>0.32517442107200623</v>
      </c>
      <c r="EB422" s="78">
        <v>0.15656331181526184</v>
      </c>
      <c r="EC422" s="78">
        <v>0.11115134507417679</v>
      </c>
      <c r="ED422" s="78">
        <v>5.8728825300931931E-2</v>
      </c>
      <c r="EE422" s="78">
        <v>0.13991901278495789</v>
      </c>
      <c r="EF422" s="78">
        <v>0.1512126624584198</v>
      </c>
      <c r="EG422" s="78">
        <v>7.5232647359371185E-2</v>
      </c>
      <c r="EH422" s="78">
        <v>5.2940305322408676E-2</v>
      </c>
      <c r="EI422" s="78">
        <v>0.14615234732627869</v>
      </c>
      <c r="EJ422" s="78">
        <v>0.14512507617473602</v>
      </c>
      <c r="EK422" s="78">
        <v>6.4404159784317017E-2</v>
      </c>
      <c r="EL422" s="78">
        <v>8.8561363518238068E-2</v>
      </c>
      <c r="EM422" s="78">
        <v>0.11519327759742737</v>
      </c>
      <c r="EN422" s="78">
        <v>0.11717496812343597</v>
      </c>
      <c r="EO422" s="78">
        <v>0.21140749752521515</v>
      </c>
      <c r="EP422" s="78">
        <v>0.26436352729797363</v>
      </c>
      <c r="EQ422" s="78">
        <v>0.25349840521812439</v>
      </c>
      <c r="ER422" s="78">
        <v>0.16387926042079926</v>
      </c>
      <c r="ES422" s="78">
        <v>6.2556818127632141E-2</v>
      </c>
      <c r="ET422" s="78">
        <v>0.12511663138866425</v>
      </c>
      <c r="EU422" s="78">
        <v>0.35869380831718445</v>
      </c>
      <c r="EV422" s="78">
        <v>0.34844127297401428</v>
      </c>
      <c r="EW422" s="78">
        <v>53.146827697753906</v>
      </c>
      <c r="EX422" s="78">
        <v>52.103599548339844</v>
      </c>
      <c r="EY422" s="78">
        <v>50.817173004150391</v>
      </c>
      <c r="EZ422" s="78">
        <v>49.739711761474609</v>
      </c>
      <c r="FA422" s="78">
        <v>49.462635040283203</v>
      </c>
      <c r="FB422" s="78">
        <v>48.672927856445313</v>
      </c>
      <c r="FC422" s="78">
        <v>48.459224700927734</v>
      </c>
      <c r="FD422" s="78">
        <v>50.102367401123047</v>
      </c>
      <c r="FE422" s="78">
        <v>54.993282318115234</v>
      </c>
      <c r="FF422" s="78">
        <v>60.198787689208984</v>
      </c>
      <c r="FG422" s="78">
        <v>64.968780517578125</v>
      </c>
      <c r="FH422" s="78">
        <v>69.369621276855469</v>
      </c>
      <c r="FI422" s="78">
        <v>71.824714660644531</v>
      </c>
      <c r="FJ422" s="78">
        <v>74.144248962402344</v>
      </c>
      <c r="FK422" s="78">
        <v>76.728019714355469</v>
      </c>
      <c r="FL422" s="78">
        <v>77.108345031738281</v>
      </c>
      <c r="FM422" s="78">
        <v>75.585929870605469</v>
      </c>
      <c r="FN422" s="78">
        <v>72.423019409179688</v>
      </c>
      <c r="FO422" s="78">
        <v>66.838577270507813</v>
      </c>
      <c r="FP422" s="78">
        <v>63.551040649414063</v>
      </c>
      <c r="FQ422" s="78">
        <v>60.939308166503906</v>
      </c>
      <c r="FR422" s="78">
        <v>58.736560821533203</v>
      </c>
      <c r="FS422" s="78">
        <v>57.151168823242188</v>
      </c>
      <c r="FT422" s="78">
        <v>55.679897308349609</v>
      </c>
      <c r="FU422" s="78">
        <v>3.5910427570343018E-2</v>
      </c>
      <c r="FV422" s="78">
        <v>5.8928810060024261E-2</v>
      </c>
      <c r="FW422" s="78">
        <v>4.7919068485498428E-2</v>
      </c>
      <c r="FX422" s="78">
        <v>6.594502180814743E-2</v>
      </c>
      <c r="FY422" s="78">
        <v>267</v>
      </c>
      <c r="FZ422" s="78">
        <v>1</v>
      </c>
    </row>
    <row r="423" spans="1:182" x14ac:dyDescent="0.2">
      <c r="A423" t="s">
        <v>186</v>
      </c>
      <c r="B423" t="s">
        <v>245</v>
      </c>
      <c r="C423" t="s">
        <v>194</v>
      </c>
      <c r="D423" t="s">
        <v>203</v>
      </c>
      <c r="E423" t="s">
        <v>204</v>
      </c>
      <c r="F423" t="s">
        <v>178</v>
      </c>
      <c r="G423" t="s">
        <v>1</v>
      </c>
      <c r="H423" s="78">
        <v>4114</v>
      </c>
      <c r="I423" s="78">
        <v>1.2799215316772461</v>
      </c>
      <c r="J423" s="78">
        <v>1.2306517362594604</v>
      </c>
      <c r="K423" s="78">
        <v>1.1233242750167847</v>
      </c>
      <c r="L423" s="78">
        <v>0.84025269746780396</v>
      </c>
      <c r="M423" s="78">
        <v>0.7656826376914978</v>
      </c>
      <c r="N423" s="78">
        <v>0.65371006727218628</v>
      </c>
      <c r="O423" s="78">
        <v>0.85416096448898315</v>
      </c>
      <c r="P423" s="78">
        <v>0.88167315721511841</v>
      </c>
      <c r="Q423" s="78">
        <v>0.69455325603485107</v>
      </c>
      <c r="R423" s="78">
        <v>0.62458133697509766</v>
      </c>
      <c r="S423" s="78">
        <v>0.69683420658111572</v>
      </c>
      <c r="T423" s="78">
        <v>0.67657434940338135</v>
      </c>
      <c r="U423" s="78">
        <v>0.60958224534988403</v>
      </c>
      <c r="V423" s="78">
        <v>0.63446420431137085</v>
      </c>
      <c r="W423" s="78">
        <v>0.64048057794570923</v>
      </c>
      <c r="X423" s="78">
        <v>0.61284482479095459</v>
      </c>
      <c r="Y423" s="78">
        <v>0.71238195896148682</v>
      </c>
      <c r="Z423" s="78">
        <v>0.82974261045455933</v>
      </c>
      <c r="AA423" s="78">
        <v>1.0688303709030151</v>
      </c>
      <c r="AB423" s="78">
        <v>1.0413534641265869</v>
      </c>
      <c r="AC423" s="78">
        <v>0.93513840436935425</v>
      </c>
      <c r="AD423" s="78">
        <v>0.94285160303115845</v>
      </c>
      <c r="AE423" s="78">
        <v>1.0100960731506348</v>
      </c>
      <c r="AF423" s="78">
        <v>1.1408425569534302</v>
      </c>
      <c r="AG423" s="78">
        <v>-0.56899505853652954</v>
      </c>
      <c r="AH423" s="78">
        <v>-0.46242299675941467</v>
      </c>
      <c r="AI423" s="78">
        <v>-0.20426885783672333</v>
      </c>
      <c r="AJ423" s="78">
        <v>-0.31172031164169312</v>
      </c>
      <c r="AK423" s="78">
        <v>-0.31940138339996338</v>
      </c>
      <c r="AL423" s="78">
        <v>-0.27783417701721191</v>
      </c>
      <c r="AM423" s="78">
        <v>-0.19352748990058899</v>
      </c>
      <c r="AN423" s="78">
        <v>-0.12257194519042969</v>
      </c>
      <c r="AO423" s="78">
        <v>-0.20032438635826111</v>
      </c>
      <c r="AP423" s="78">
        <v>-0.21978580951690674</v>
      </c>
      <c r="AQ423" s="78">
        <v>-0.12801617383956909</v>
      </c>
      <c r="AR423" s="78">
        <v>-0.13399897515773773</v>
      </c>
      <c r="AS423" s="78">
        <v>-0.18269690871238708</v>
      </c>
      <c r="AT423" s="78">
        <v>-0.14036305248737335</v>
      </c>
      <c r="AU423" s="78">
        <v>-0.13833965361118317</v>
      </c>
      <c r="AV423" s="78">
        <v>-0.16520203649997711</v>
      </c>
      <c r="AW423" s="78">
        <v>-8.6073227226734161E-2</v>
      </c>
      <c r="AX423" s="78">
        <v>-4.4360056519508362E-2</v>
      </c>
      <c r="AY423" s="78">
        <v>-0.10213924944400787</v>
      </c>
      <c r="AZ423" s="78">
        <v>-0.20953536033630371</v>
      </c>
      <c r="BA423" s="78">
        <v>-0.30254542827606201</v>
      </c>
      <c r="BB423" s="78">
        <v>-0.22996596992015839</v>
      </c>
      <c r="BC423" s="78">
        <v>-2.9486212879419327E-2</v>
      </c>
      <c r="BD423" s="78">
        <v>-0.1555941253900528</v>
      </c>
      <c r="BE423" s="78">
        <v>-0.35501515865325928</v>
      </c>
      <c r="BF423" s="78">
        <v>-0.25652623176574707</v>
      </c>
      <c r="BG423" s="78">
        <v>-2.4881813675165176E-2</v>
      </c>
      <c r="BH423" s="78">
        <v>-0.15305548906326294</v>
      </c>
      <c r="BI423" s="78">
        <v>-0.17352062463760376</v>
      </c>
      <c r="BJ423" s="78">
        <v>-0.1637992262840271</v>
      </c>
      <c r="BK423" s="78">
        <v>-8.0548465251922607E-2</v>
      </c>
      <c r="BL423" s="78">
        <v>-2.9807694256305695E-2</v>
      </c>
      <c r="BM423" s="78">
        <v>-0.10695959627628326</v>
      </c>
      <c r="BN423" s="78">
        <v>-0.12738019227981567</v>
      </c>
      <c r="BO423" s="78">
        <v>-3.5121839493513107E-2</v>
      </c>
      <c r="BP423" s="78">
        <v>-3.9425592869520187E-2</v>
      </c>
      <c r="BQ423" s="78">
        <v>-9.8973631858825684E-2</v>
      </c>
      <c r="BR423" s="78">
        <v>-6.2798425555229187E-2</v>
      </c>
      <c r="BS423" s="78">
        <v>-5.2437108010053635E-2</v>
      </c>
      <c r="BT423" s="78">
        <v>-6.9526486098766327E-2</v>
      </c>
      <c r="BU423" s="78">
        <v>1.4719795435667038E-2</v>
      </c>
      <c r="BV423" s="78">
        <v>6.0242302715778351E-2</v>
      </c>
      <c r="BW423" s="78">
        <v>1.8358618021011353E-2</v>
      </c>
      <c r="BX423" s="78">
        <v>-8.3014264702796936E-2</v>
      </c>
      <c r="BY423" s="78">
        <v>-0.1788407564163208</v>
      </c>
      <c r="BZ423" s="78">
        <v>-0.10965617001056671</v>
      </c>
      <c r="CA423" s="78">
        <v>0.10203772038221359</v>
      </c>
      <c r="CB423" s="78">
        <v>1.5184158459305763E-2</v>
      </c>
      <c r="CC423" s="78">
        <v>-0.20681330561637878</v>
      </c>
      <c r="CD423" s="78">
        <v>-0.11392275243997574</v>
      </c>
      <c r="CE423" s="78">
        <v>9.9361099302768707E-2</v>
      </c>
      <c r="CF423" s="78">
        <v>-4.316474124789238E-2</v>
      </c>
      <c r="CG423" s="78">
        <v>-7.248406857252121E-2</v>
      </c>
      <c r="CH423" s="78">
        <v>-8.4818966686725616E-2</v>
      </c>
      <c r="CI423" s="78">
        <v>-2.2995492909103632E-3</v>
      </c>
      <c r="CJ423" s="78">
        <v>3.4440543502569199E-2</v>
      </c>
      <c r="CK423" s="78">
        <v>-4.22954261302948E-2</v>
      </c>
      <c r="CL423" s="78">
        <v>-6.338036060333252E-2</v>
      </c>
      <c r="CM423" s="78">
        <v>2.9216485098004341E-2</v>
      </c>
      <c r="CN423" s="78">
        <v>2.6075633242726326E-2</v>
      </c>
      <c r="CO423" s="78">
        <v>-4.0987137705087662E-2</v>
      </c>
      <c r="CP423" s="78">
        <v>-9.0773943811655045E-3</v>
      </c>
      <c r="CQ423" s="78">
        <v>7.0587275549769402E-3</v>
      </c>
      <c r="CR423" s="78">
        <v>-3.2618991099298E-3</v>
      </c>
      <c r="CS423" s="78">
        <v>8.4528729319572449E-2</v>
      </c>
      <c r="CT423" s="78">
        <v>0.13268956542015076</v>
      </c>
      <c r="CU423" s="78">
        <v>0.10181508213281631</v>
      </c>
      <c r="CV423" s="78">
        <v>4.6138563193380833E-3</v>
      </c>
      <c r="CW423" s="78">
        <v>-9.3163259327411652E-2</v>
      </c>
      <c r="CX423" s="78">
        <v>-2.6329969987273216E-2</v>
      </c>
      <c r="CY423" s="78">
        <v>0.19313079118728638</v>
      </c>
      <c r="CZ423" s="78">
        <v>0.13346467912197113</v>
      </c>
      <c r="DA423" s="78">
        <v>-5.8611471205949783E-2</v>
      </c>
      <c r="DB423" s="78">
        <v>2.8680723160505295E-2</v>
      </c>
      <c r="DC423" s="78">
        <v>0.22360402345657349</v>
      </c>
      <c r="DD423" s="78">
        <v>6.672600656747818E-2</v>
      </c>
      <c r="DE423" s="78">
        <v>2.8552485629916191E-2</v>
      </c>
      <c r="DF423" s="78">
        <v>-5.8386991731822491E-3</v>
      </c>
      <c r="DG423" s="78">
        <v>7.5949370861053467E-2</v>
      </c>
      <c r="DH423" s="78">
        <v>9.8688781261444092E-2</v>
      </c>
      <c r="DI423" s="78">
        <v>2.2368742153048515E-2</v>
      </c>
      <c r="DJ423" s="78">
        <v>6.1949290102347732E-4</v>
      </c>
      <c r="DK423" s="78">
        <v>9.3554817140102386E-2</v>
      </c>
      <c r="DL423" s="78">
        <v>9.1576851904392242E-2</v>
      </c>
      <c r="DM423" s="78">
        <v>1.6999348998069763E-2</v>
      </c>
      <c r="DN423" s="78">
        <v>4.464363306760788E-2</v>
      </c>
      <c r="DO423" s="78">
        <v>6.6554561257362366E-2</v>
      </c>
      <c r="DP423" s="78">
        <v>6.3002690672874451E-2</v>
      </c>
      <c r="DQ423" s="78">
        <v>0.15433767437934875</v>
      </c>
      <c r="DR423" s="78">
        <v>0.20513685047626495</v>
      </c>
      <c r="DS423" s="78">
        <v>0.18527153134346008</v>
      </c>
      <c r="DT423" s="78">
        <v>9.2241980135440826E-2</v>
      </c>
      <c r="DU423" s="78">
        <v>-7.485776674002409E-3</v>
      </c>
      <c r="DV423" s="78">
        <v>5.6996233761310577E-2</v>
      </c>
      <c r="DW423" s="78">
        <v>0.28422388434410095</v>
      </c>
      <c r="DX423" s="78">
        <v>0.25174522399902344</v>
      </c>
      <c r="DY423" s="78">
        <v>0.15536844730377197</v>
      </c>
      <c r="DZ423" s="78">
        <v>0.2345774918794632</v>
      </c>
      <c r="EA423" s="78">
        <v>0.40299105644226074</v>
      </c>
      <c r="EB423" s="78">
        <v>0.22539080679416656</v>
      </c>
      <c r="EC423" s="78">
        <v>0.17443323135375977</v>
      </c>
      <c r="ED423" s="78">
        <v>0.10819626599550247</v>
      </c>
      <c r="EE423" s="78">
        <v>0.18892839550971985</v>
      </c>
      <c r="EF423" s="78">
        <v>0.19145302474498749</v>
      </c>
      <c r="EG423" s="78">
        <v>0.11573352664709091</v>
      </c>
      <c r="EH423" s="78">
        <v>9.302511066198349E-2</v>
      </c>
      <c r="EI423" s="78">
        <v>0.18644914031028748</v>
      </c>
      <c r="EJ423" s="78">
        <v>0.18615023791790009</v>
      </c>
      <c r="EK423" s="78">
        <v>0.10072263330221176</v>
      </c>
      <c r="EL423" s="78">
        <v>0.12220826745033264</v>
      </c>
      <c r="EM423" s="78">
        <v>0.1524571031332016</v>
      </c>
      <c r="EN423" s="78">
        <v>0.15867823362350464</v>
      </c>
      <c r="EO423" s="78">
        <v>0.25513070821762085</v>
      </c>
      <c r="EP423" s="78">
        <v>0.30973920226097107</v>
      </c>
      <c r="EQ423" s="78">
        <v>0.3057694137096405</v>
      </c>
      <c r="ER423" s="78">
        <v>0.218763068318367</v>
      </c>
      <c r="ES423" s="78">
        <v>0.11621890962123871</v>
      </c>
      <c r="ET423" s="78">
        <v>0.17730602622032166</v>
      </c>
      <c r="EU423" s="78">
        <v>0.41574782133102417</v>
      </c>
      <c r="EV423" s="78">
        <v>0.42252349853515625</v>
      </c>
      <c r="EW423" s="78">
        <v>53.746055603027344</v>
      </c>
      <c r="EX423" s="78">
        <v>52.709762573242188</v>
      </c>
      <c r="EY423" s="78">
        <v>51.630641937255859</v>
      </c>
      <c r="EZ423" s="78">
        <v>50.581085205078125</v>
      </c>
      <c r="FA423" s="78">
        <v>50.284187316894531</v>
      </c>
      <c r="FB423" s="78">
        <v>49.477619171142578</v>
      </c>
      <c r="FC423" s="78">
        <v>49.693927764892578</v>
      </c>
      <c r="FD423" s="78">
        <v>51.494529724121094</v>
      </c>
      <c r="FE423" s="78">
        <v>56.164562225341797</v>
      </c>
      <c r="FF423" s="78">
        <v>61.052574157714844</v>
      </c>
      <c r="FG423" s="78">
        <v>65.500831604003906</v>
      </c>
      <c r="FH423" s="78">
        <v>69.78564453125</v>
      </c>
      <c r="FI423" s="78">
        <v>72.193923950195313</v>
      </c>
      <c r="FJ423" s="78">
        <v>74.171134948730469</v>
      </c>
      <c r="FK423" s="78">
        <v>76.959548950195313</v>
      </c>
      <c r="FL423" s="78">
        <v>76.996963500976563</v>
      </c>
      <c r="FM423" s="78">
        <v>75.581680297851563</v>
      </c>
      <c r="FN423" s="78">
        <v>72.188186645507813</v>
      </c>
      <c r="FO423" s="78">
        <v>67.130241394042969</v>
      </c>
      <c r="FP423" s="78">
        <v>64.308998107910156</v>
      </c>
      <c r="FQ423" s="78">
        <v>61.463493347167969</v>
      </c>
      <c r="FR423" s="78">
        <v>59.062973022460938</v>
      </c>
      <c r="FS423" s="78">
        <v>57.598697662353516</v>
      </c>
      <c r="FT423" s="78">
        <v>56.071186065673828</v>
      </c>
      <c r="FU423" s="78">
        <v>4.8285376280546188E-2</v>
      </c>
      <c r="FV423" s="78">
        <v>7.9236030578613281E-2</v>
      </c>
      <c r="FW423" s="78">
        <v>6.4432263374328613E-2</v>
      </c>
      <c r="FX423" s="78">
        <v>8.8670067489147186E-2</v>
      </c>
      <c r="FY423" s="78">
        <v>208</v>
      </c>
      <c r="FZ423" s="78">
        <v>1</v>
      </c>
    </row>
    <row r="424" spans="1:182" x14ac:dyDescent="0.2">
      <c r="A424" t="s">
        <v>186</v>
      </c>
      <c r="B424" t="s">
        <v>245</v>
      </c>
      <c r="C424" t="s">
        <v>194</v>
      </c>
      <c r="D424" t="s">
        <v>203</v>
      </c>
      <c r="E424" t="s">
        <v>204</v>
      </c>
      <c r="F424" t="s">
        <v>179</v>
      </c>
      <c r="G424" t="s">
        <v>1</v>
      </c>
      <c r="H424" s="78">
        <v>91</v>
      </c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T424" s="78"/>
      <c r="AU424" s="78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78"/>
      <c r="CA424" s="78"/>
      <c r="CB424" s="78"/>
      <c r="CC424" s="78"/>
      <c r="CD424" s="78"/>
      <c r="CE424" s="78"/>
      <c r="CF424" s="78"/>
      <c r="CG424" s="78"/>
      <c r="CH424" s="78"/>
      <c r="CI424" s="78"/>
      <c r="CJ424" s="78"/>
      <c r="CK424" s="78"/>
      <c r="CL424" s="78"/>
      <c r="CM424" s="78"/>
      <c r="CN424" s="78"/>
      <c r="CO424" s="78"/>
      <c r="CP424" s="78"/>
      <c r="CQ424" s="78"/>
      <c r="CR424" s="78"/>
      <c r="CS424" s="78"/>
      <c r="CT424" s="78"/>
      <c r="CU424" s="78"/>
      <c r="CV424" s="78"/>
      <c r="CW424" s="78"/>
      <c r="CX424" s="78"/>
      <c r="CY424" s="78"/>
      <c r="CZ424" s="78"/>
      <c r="DA424" s="78"/>
      <c r="DB424" s="78"/>
      <c r="DC424" s="78"/>
      <c r="DD424" s="78"/>
      <c r="DE424" s="78"/>
      <c r="DF424" s="78"/>
      <c r="DG424" s="78"/>
      <c r="DH424" s="78"/>
      <c r="DI424" s="78"/>
      <c r="DJ424" s="78"/>
      <c r="DK424" s="78"/>
      <c r="DL424" s="78"/>
      <c r="DM424" s="78"/>
      <c r="DN424" s="78"/>
      <c r="DO424" s="78"/>
      <c r="DP424" s="78"/>
      <c r="DQ424" s="78"/>
      <c r="DR424" s="78"/>
      <c r="DS424" s="78"/>
      <c r="DT424" s="78"/>
      <c r="DU424" s="78"/>
      <c r="DV424" s="78"/>
      <c r="DW424" s="78"/>
      <c r="DX424" s="78"/>
      <c r="DY424" s="78"/>
      <c r="DZ424" s="78"/>
      <c r="EA424" s="78"/>
      <c r="EB424" s="78"/>
      <c r="EC424" s="78"/>
      <c r="ED424" s="78"/>
      <c r="EE424" s="78"/>
      <c r="EF424" s="78"/>
      <c r="EG424" s="78"/>
      <c r="EH424" s="78"/>
      <c r="EI424" s="78"/>
      <c r="EJ424" s="78"/>
      <c r="EK424" s="78"/>
      <c r="EL424" s="78"/>
      <c r="EM424" s="78"/>
      <c r="EN424" s="78"/>
      <c r="EO424" s="78"/>
      <c r="EP424" s="78"/>
      <c r="EQ424" s="78"/>
      <c r="ER424" s="78"/>
      <c r="ES424" s="78"/>
      <c r="ET424" s="78"/>
      <c r="EU424" s="78"/>
      <c r="EV424" s="78"/>
      <c r="EW424" s="78"/>
      <c r="EX424" s="78"/>
      <c r="EY424" s="78"/>
      <c r="EZ424" s="78"/>
      <c r="FA424" s="78"/>
      <c r="FB424" s="78"/>
      <c r="FC424" s="78"/>
      <c r="FD424" s="78"/>
      <c r="FE424" s="78"/>
      <c r="FF424" s="78"/>
      <c r="FG424" s="78"/>
      <c r="FH424" s="78"/>
      <c r="FI424" s="78"/>
      <c r="FJ424" s="78"/>
      <c r="FK424" s="78"/>
      <c r="FL424" s="78"/>
      <c r="FM424" s="78"/>
      <c r="FN424" s="78"/>
      <c r="FO424" s="78"/>
      <c r="FP424" s="78"/>
      <c r="FQ424" s="78"/>
      <c r="FR424" s="78"/>
      <c r="FS424" s="78"/>
      <c r="FT424" s="78"/>
      <c r="FU424" s="78"/>
      <c r="FV424" s="78"/>
      <c r="FW424" s="78"/>
      <c r="FX424" s="78">
        <v>8.1819027662277222E-2</v>
      </c>
      <c r="FY424" s="78">
        <v>6</v>
      </c>
      <c r="FZ424" s="78">
        <v>0</v>
      </c>
    </row>
    <row r="425" spans="1:182" x14ac:dyDescent="0.2">
      <c r="A425" t="s">
        <v>186</v>
      </c>
      <c r="B425" t="s">
        <v>245</v>
      </c>
      <c r="C425" t="s">
        <v>194</v>
      </c>
      <c r="D425" t="s">
        <v>203</v>
      </c>
      <c r="E425" t="s">
        <v>204</v>
      </c>
      <c r="F425" t="s">
        <v>180</v>
      </c>
      <c r="G425" t="s">
        <v>1</v>
      </c>
      <c r="H425" s="78">
        <v>51</v>
      </c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T425" s="78"/>
      <c r="AU425" s="78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78"/>
      <c r="CA425" s="78"/>
      <c r="CB425" s="78"/>
      <c r="CC425" s="78"/>
      <c r="CD425" s="78"/>
      <c r="CE425" s="78"/>
      <c r="CF425" s="78"/>
      <c r="CG425" s="78"/>
      <c r="CH425" s="78"/>
      <c r="CI425" s="78"/>
      <c r="CJ425" s="78"/>
      <c r="CK425" s="78"/>
      <c r="CL425" s="78"/>
      <c r="CM425" s="78"/>
      <c r="CN425" s="78"/>
      <c r="CO425" s="78"/>
      <c r="CP425" s="78"/>
      <c r="CQ425" s="78"/>
      <c r="CR425" s="78"/>
      <c r="CS425" s="78"/>
      <c r="CT425" s="78"/>
      <c r="CU425" s="78"/>
      <c r="CV425" s="78"/>
      <c r="CW425" s="78"/>
      <c r="CX425" s="78"/>
      <c r="CY425" s="78"/>
      <c r="CZ425" s="78"/>
      <c r="DA425" s="78"/>
      <c r="DB425" s="78"/>
      <c r="DC425" s="78"/>
      <c r="DD425" s="78"/>
      <c r="DE425" s="78"/>
      <c r="DF425" s="78"/>
      <c r="DG425" s="78"/>
      <c r="DH425" s="78"/>
      <c r="DI425" s="78"/>
      <c r="DJ425" s="78"/>
      <c r="DK425" s="78"/>
      <c r="DL425" s="78"/>
      <c r="DM425" s="78"/>
      <c r="DN425" s="78"/>
      <c r="DO425" s="78"/>
      <c r="DP425" s="78"/>
      <c r="DQ425" s="78"/>
      <c r="DR425" s="78"/>
      <c r="DS425" s="78"/>
      <c r="DT425" s="78"/>
      <c r="DU425" s="78"/>
      <c r="DV425" s="78"/>
      <c r="DW425" s="78"/>
      <c r="DX425" s="78"/>
      <c r="DY425" s="78"/>
      <c r="DZ425" s="78"/>
      <c r="EA425" s="78"/>
      <c r="EB425" s="78"/>
      <c r="EC425" s="78"/>
      <c r="ED425" s="78"/>
      <c r="EE425" s="78"/>
      <c r="EF425" s="78"/>
      <c r="EG425" s="78"/>
      <c r="EH425" s="78"/>
      <c r="EI425" s="78"/>
      <c r="EJ425" s="78"/>
      <c r="EK425" s="78"/>
      <c r="EL425" s="78"/>
      <c r="EM425" s="78"/>
      <c r="EN425" s="78"/>
      <c r="EO425" s="78"/>
      <c r="EP425" s="78"/>
      <c r="EQ425" s="78"/>
      <c r="ER425" s="78"/>
      <c r="ES425" s="78"/>
      <c r="ET425" s="78"/>
      <c r="EU425" s="78"/>
      <c r="EV425" s="78"/>
      <c r="EW425" s="78"/>
      <c r="EX425" s="78"/>
      <c r="EY425" s="78"/>
      <c r="EZ425" s="78"/>
      <c r="FA425" s="78"/>
      <c r="FB425" s="78"/>
      <c r="FC425" s="78"/>
      <c r="FD425" s="78"/>
      <c r="FE425" s="78"/>
      <c r="FF425" s="78"/>
      <c r="FG425" s="78"/>
      <c r="FH425" s="78"/>
      <c r="FI425" s="78"/>
      <c r="FJ425" s="78"/>
      <c r="FK425" s="78"/>
      <c r="FL425" s="78"/>
      <c r="FM425" s="78"/>
      <c r="FN425" s="78"/>
      <c r="FO425" s="78"/>
      <c r="FP425" s="78"/>
      <c r="FQ425" s="78"/>
      <c r="FR425" s="78"/>
      <c r="FS425" s="78"/>
      <c r="FT425" s="78"/>
      <c r="FU425" s="78"/>
      <c r="FV425" s="78"/>
      <c r="FW425" s="78"/>
      <c r="FX425" s="78">
        <v>8.0343447625637054E-2</v>
      </c>
      <c r="FY425" s="78">
        <v>1</v>
      </c>
      <c r="FZ425" s="78">
        <v>0</v>
      </c>
    </row>
    <row r="426" spans="1:182" x14ac:dyDescent="0.2">
      <c r="A426" t="s">
        <v>186</v>
      </c>
      <c r="B426" t="s">
        <v>245</v>
      </c>
      <c r="C426" t="s">
        <v>194</v>
      </c>
      <c r="D426" t="s">
        <v>203</v>
      </c>
      <c r="E426" t="s">
        <v>204</v>
      </c>
      <c r="F426" t="s">
        <v>181</v>
      </c>
      <c r="G426" t="s">
        <v>1</v>
      </c>
      <c r="H426" s="78">
        <v>16</v>
      </c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T426" s="78"/>
      <c r="AU426" s="78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78"/>
      <c r="CA426" s="78"/>
      <c r="CB426" s="78"/>
      <c r="CC426" s="78"/>
      <c r="CD426" s="78"/>
      <c r="CE426" s="78"/>
      <c r="CF426" s="78"/>
      <c r="CG426" s="78"/>
      <c r="CH426" s="78"/>
      <c r="CI426" s="78"/>
      <c r="CJ426" s="78"/>
      <c r="CK426" s="78"/>
      <c r="CL426" s="78"/>
      <c r="CM426" s="78"/>
      <c r="CN426" s="78"/>
      <c r="CO426" s="78"/>
      <c r="CP426" s="78"/>
      <c r="CQ426" s="78"/>
      <c r="CR426" s="78"/>
      <c r="CS426" s="78"/>
      <c r="CT426" s="78"/>
      <c r="CU426" s="78"/>
      <c r="CV426" s="78"/>
      <c r="CW426" s="78"/>
      <c r="CX426" s="78"/>
      <c r="CY426" s="78"/>
      <c r="CZ426" s="78"/>
      <c r="DA426" s="78"/>
      <c r="DB426" s="78"/>
      <c r="DC426" s="78"/>
      <c r="DD426" s="78"/>
      <c r="DE426" s="78"/>
      <c r="DF426" s="78"/>
      <c r="DG426" s="78"/>
      <c r="DH426" s="78"/>
      <c r="DI426" s="78"/>
      <c r="DJ426" s="78"/>
      <c r="DK426" s="78"/>
      <c r="DL426" s="78"/>
      <c r="DM426" s="78"/>
      <c r="DN426" s="78"/>
      <c r="DO426" s="78"/>
      <c r="DP426" s="78"/>
      <c r="DQ426" s="78"/>
      <c r="DR426" s="78"/>
      <c r="DS426" s="78"/>
      <c r="DT426" s="78"/>
      <c r="DU426" s="78"/>
      <c r="DV426" s="78"/>
      <c r="DW426" s="78"/>
      <c r="DX426" s="78"/>
      <c r="DY426" s="78"/>
      <c r="DZ426" s="78"/>
      <c r="EA426" s="78"/>
      <c r="EB426" s="78"/>
      <c r="EC426" s="78"/>
      <c r="ED426" s="78"/>
      <c r="EE426" s="78"/>
      <c r="EF426" s="78"/>
      <c r="EG426" s="78"/>
      <c r="EH426" s="78"/>
      <c r="EI426" s="78"/>
      <c r="EJ426" s="78"/>
      <c r="EK426" s="78"/>
      <c r="EL426" s="78"/>
      <c r="EM426" s="78"/>
      <c r="EN426" s="78"/>
      <c r="EO426" s="78"/>
      <c r="EP426" s="78"/>
      <c r="EQ426" s="78"/>
      <c r="ER426" s="78"/>
      <c r="ES426" s="78"/>
      <c r="ET426" s="78"/>
      <c r="EU426" s="78"/>
      <c r="EV426" s="78"/>
      <c r="EW426" s="78"/>
      <c r="EX426" s="78"/>
      <c r="EY426" s="78"/>
      <c r="EZ426" s="78"/>
      <c r="FA426" s="78"/>
      <c r="FB426" s="78"/>
      <c r="FC426" s="78"/>
      <c r="FD426" s="78"/>
      <c r="FE426" s="78"/>
      <c r="FF426" s="78"/>
      <c r="FG426" s="78"/>
      <c r="FH426" s="78"/>
      <c r="FI426" s="78"/>
      <c r="FJ426" s="78"/>
      <c r="FK426" s="78"/>
      <c r="FL426" s="78"/>
      <c r="FM426" s="78"/>
      <c r="FN426" s="78"/>
      <c r="FO426" s="78"/>
      <c r="FP426" s="78"/>
      <c r="FQ426" s="78"/>
      <c r="FR426" s="78"/>
      <c r="FS426" s="78"/>
      <c r="FT426" s="78"/>
      <c r="FU426" s="78"/>
      <c r="FV426" s="78"/>
      <c r="FW426" s="78"/>
      <c r="FX426" s="78">
        <v>7.5261294841766357E-2</v>
      </c>
      <c r="FY426" s="78">
        <v>0</v>
      </c>
      <c r="FZ426" s="78">
        <v>0</v>
      </c>
    </row>
    <row r="427" spans="1:182" x14ac:dyDescent="0.2">
      <c r="A427" t="s">
        <v>186</v>
      </c>
      <c r="B427" t="s">
        <v>245</v>
      </c>
      <c r="C427" t="s">
        <v>194</v>
      </c>
      <c r="D427" t="s">
        <v>203</v>
      </c>
      <c r="E427" t="s">
        <v>204</v>
      </c>
      <c r="F427" t="s">
        <v>182</v>
      </c>
      <c r="G427" t="s">
        <v>1</v>
      </c>
      <c r="H427" s="78">
        <v>549</v>
      </c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78"/>
      <c r="AS427" s="78"/>
      <c r="AT427" s="78"/>
      <c r="AU427" s="78"/>
      <c r="AV427" s="78"/>
      <c r="AW427" s="78"/>
      <c r="AX427" s="78"/>
      <c r="AY427" s="78"/>
      <c r="AZ427" s="78"/>
      <c r="BA427" s="78"/>
      <c r="BB427" s="78"/>
      <c r="BC427" s="78"/>
      <c r="BD427" s="78"/>
      <c r="BE427" s="78"/>
      <c r="BF427" s="78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  <c r="BX427" s="78"/>
      <c r="BY427" s="78"/>
      <c r="BZ427" s="78"/>
      <c r="CA427" s="78"/>
      <c r="CB427" s="78"/>
      <c r="CC427" s="78"/>
      <c r="CD427" s="78"/>
      <c r="CE427" s="78"/>
      <c r="CF427" s="78"/>
      <c r="CG427" s="78"/>
      <c r="CH427" s="78"/>
      <c r="CI427" s="78"/>
      <c r="CJ427" s="78"/>
      <c r="CK427" s="78"/>
      <c r="CL427" s="78"/>
      <c r="CM427" s="78"/>
      <c r="CN427" s="78"/>
      <c r="CO427" s="78"/>
      <c r="CP427" s="78"/>
      <c r="CQ427" s="78"/>
      <c r="CR427" s="78"/>
      <c r="CS427" s="78"/>
      <c r="CT427" s="78"/>
      <c r="CU427" s="78"/>
      <c r="CV427" s="78"/>
      <c r="CW427" s="78"/>
      <c r="CX427" s="78"/>
      <c r="CY427" s="78"/>
      <c r="CZ427" s="78"/>
      <c r="DA427" s="78"/>
      <c r="DB427" s="78"/>
      <c r="DC427" s="78"/>
      <c r="DD427" s="78"/>
      <c r="DE427" s="78"/>
      <c r="DF427" s="78"/>
      <c r="DG427" s="78"/>
      <c r="DH427" s="78"/>
      <c r="DI427" s="78"/>
      <c r="DJ427" s="78"/>
      <c r="DK427" s="78"/>
      <c r="DL427" s="78"/>
      <c r="DM427" s="78"/>
      <c r="DN427" s="78"/>
      <c r="DO427" s="78"/>
      <c r="DP427" s="78"/>
      <c r="DQ427" s="78"/>
      <c r="DR427" s="78"/>
      <c r="DS427" s="78"/>
      <c r="DT427" s="78"/>
      <c r="DU427" s="78"/>
      <c r="DV427" s="78"/>
      <c r="DW427" s="78"/>
      <c r="DX427" s="78"/>
      <c r="DY427" s="78"/>
      <c r="DZ427" s="78"/>
      <c r="EA427" s="78"/>
      <c r="EB427" s="78"/>
      <c r="EC427" s="78"/>
      <c r="ED427" s="78"/>
      <c r="EE427" s="78"/>
      <c r="EF427" s="78"/>
      <c r="EG427" s="78"/>
      <c r="EH427" s="78"/>
      <c r="EI427" s="78"/>
      <c r="EJ427" s="78"/>
      <c r="EK427" s="78"/>
      <c r="EL427" s="78"/>
      <c r="EM427" s="78"/>
      <c r="EN427" s="78"/>
      <c r="EO427" s="78"/>
      <c r="EP427" s="78"/>
      <c r="EQ427" s="78"/>
      <c r="ER427" s="78"/>
      <c r="ES427" s="78"/>
      <c r="ET427" s="78"/>
      <c r="EU427" s="78"/>
      <c r="EV427" s="78"/>
      <c r="EW427" s="78"/>
      <c r="EX427" s="78"/>
      <c r="EY427" s="78"/>
      <c r="EZ427" s="78"/>
      <c r="FA427" s="78"/>
      <c r="FB427" s="78"/>
      <c r="FC427" s="78"/>
      <c r="FD427" s="78"/>
      <c r="FE427" s="78"/>
      <c r="FF427" s="78"/>
      <c r="FG427" s="78"/>
      <c r="FH427" s="78"/>
      <c r="FI427" s="78"/>
      <c r="FJ427" s="78"/>
      <c r="FK427" s="78"/>
      <c r="FL427" s="78"/>
      <c r="FM427" s="78"/>
      <c r="FN427" s="78"/>
      <c r="FO427" s="78"/>
      <c r="FP427" s="78"/>
      <c r="FQ427" s="78"/>
      <c r="FR427" s="78"/>
      <c r="FS427" s="78"/>
      <c r="FT427" s="78"/>
      <c r="FU427" s="78"/>
      <c r="FV427" s="78"/>
      <c r="FW427" s="78"/>
      <c r="FX427" s="78">
        <v>8.8467203080654144E-2</v>
      </c>
      <c r="FY427" s="78">
        <v>28</v>
      </c>
      <c r="FZ427" s="78">
        <v>0</v>
      </c>
    </row>
    <row r="428" spans="1:182" x14ac:dyDescent="0.2">
      <c r="A428" t="s">
        <v>186</v>
      </c>
      <c r="B428" t="s">
        <v>245</v>
      </c>
      <c r="C428" t="s">
        <v>194</v>
      </c>
      <c r="D428" t="s">
        <v>203</v>
      </c>
      <c r="E428" t="s">
        <v>204</v>
      </c>
      <c r="F428" t="s">
        <v>183</v>
      </c>
      <c r="G428" t="s">
        <v>1</v>
      </c>
      <c r="H428" s="78">
        <v>581</v>
      </c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78"/>
      <c r="AS428" s="78"/>
      <c r="AT428" s="78"/>
      <c r="AU428" s="78"/>
      <c r="AV428" s="78"/>
      <c r="AW428" s="78"/>
      <c r="AX428" s="78"/>
      <c r="AY428" s="78"/>
      <c r="AZ428" s="78"/>
      <c r="BA428" s="78"/>
      <c r="BB428" s="78"/>
      <c r="BC428" s="78"/>
      <c r="BD428" s="78"/>
      <c r="BE428" s="78"/>
      <c r="BF428" s="78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  <c r="BX428" s="78"/>
      <c r="BY428" s="78"/>
      <c r="BZ428" s="78"/>
      <c r="CA428" s="78"/>
      <c r="CB428" s="78"/>
      <c r="CC428" s="78"/>
      <c r="CD428" s="78"/>
      <c r="CE428" s="78"/>
      <c r="CF428" s="78"/>
      <c r="CG428" s="78"/>
      <c r="CH428" s="78"/>
      <c r="CI428" s="78"/>
      <c r="CJ428" s="78"/>
      <c r="CK428" s="78"/>
      <c r="CL428" s="78"/>
      <c r="CM428" s="78"/>
      <c r="CN428" s="78"/>
      <c r="CO428" s="78"/>
      <c r="CP428" s="78"/>
      <c r="CQ428" s="78"/>
      <c r="CR428" s="78"/>
      <c r="CS428" s="78"/>
      <c r="CT428" s="78"/>
      <c r="CU428" s="78"/>
      <c r="CV428" s="78"/>
      <c r="CW428" s="78"/>
      <c r="CX428" s="78"/>
      <c r="CY428" s="78"/>
      <c r="CZ428" s="78"/>
      <c r="DA428" s="78"/>
      <c r="DB428" s="78"/>
      <c r="DC428" s="78"/>
      <c r="DD428" s="78"/>
      <c r="DE428" s="78"/>
      <c r="DF428" s="78"/>
      <c r="DG428" s="78"/>
      <c r="DH428" s="78"/>
      <c r="DI428" s="78"/>
      <c r="DJ428" s="78"/>
      <c r="DK428" s="78"/>
      <c r="DL428" s="78"/>
      <c r="DM428" s="78"/>
      <c r="DN428" s="78"/>
      <c r="DO428" s="78"/>
      <c r="DP428" s="78"/>
      <c r="DQ428" s="78"/>
      <c r="DR428" s="78"/>
      <c r="DS428" s="78"/>
      <c r="DT428" s="78"/>
      <c r="DU428" s="78"/>
      <c r="DV428" s="78"/>
      <c r="DW428" s="78"/>
      <c r="DX428" s="78"/>
      <c r="DY428" s="78"/>
      <c r="DZ428" s="78"/>
      <c r="EA428" s="78"/>
      <c r="EB428" s="78"/>
      <c r="EC428" s="78"/>
      <c r="ED428" s="78"/>
      <c r="EE428" s="78"/>
      <c r="EF428" s="78"/>
      <c r="EG428" s="78"/>
      <c r="EH428" s="78"/>
      <c r="EI428" s="78"/>
      <c r="EJ428" s="78"/>
      <c r="EK428" s="78"/>
      <c r="EL428" s="78"/>
      <c r="EM428" s="78"/>
      <c r="EN428" s="78"/>
      <c r="EO428" s="78"/>
      <c r="EP428" s="78"/>
      <c r="EQ428" s="78"/>
      <c r="ER428" s="78"/>
      <c r="ES428" s="78"/>
      <c r="ET428" s="78"/>
      <c r="EU428" s="78"/>
      <c r="EV428" s="78"/>
      <c r="EW428" s="78"/>
      <c r="EX428" s="78"/>
      <c r="EY428" s="78"/>
      <c r="EZ428" s="78"/>
      <c r="FA428" s="78"/>
      <c r="FB428" s="78"/>
      <c r="FC428" s="78"/>
      <c r="FD428" s="78"/>
      <c r="FE428" s="78"/>
      <c r="FF428" s="78"/>
      <c r="FG428" s="78"/>
      <c r="FH428" s="78"/>
      <c r="FI428" s="78"/>
      <c r="FJ428" s="78"/>
      <c r="FK428" s="78"/>
      <c r="FL428" s="78"/>
      <c r="FM428" s="78"/>
      <c r="FN428" s="78"/>
      <c r="FO428" s="78"/>
      <c r="FP428" s="78"/>
      <c r="FQ428" s="78"/>
      <c r="FR428" s="78"/>
      <c r="FS428" s="78"/>
      <c r="FT428" s="78"/>
      <c r="FU428" s="78"/>
      <c r="FV428" s="78"/>
      <c r="FW428" s="78"/>
      <c r="FX428" s="78">
        <v>8.7505578994750977E-2</v>
      </c>
      <c r="FY428" s="78">
        <v>9</v>
      </c>
      <c r="FZ428" s="78">
        <v>0</v>
      </c>
    </row>
    <row r="429" spans="1:182" x14ac:dyDescent="0.2">
      <c r="A429" t="s">
        <v>186</v>
      </c>
      <c r="B429" t="s">
        <v>245</v>
      </c>
      <c r="C429" t="s">
        <v>194</v>
      </c>
      <c r="D429" t="s">
        <v>203</v>
      </c>
      <c r="E429" t="s">
        <v>204</v>
      </c>
      <c r="F429" t="s">
        <v>184</v>
      </c>
      <c r="G429" t="s">
        <v>1</v>
      </c>
      <c r="H429" s="78">
        <v>195</v>
      </c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78"/>
      <c r="AS429" s="78"/>
      <c r="AT429" s="78"/>
      <c r="AU429" s="78"/>
      <c r="AV429" s="78"/>
      <c r="AW429" s="78"/>
      <c r="AX429" s="78"/>
      <c r="AY429" s="78"/>
      <c r="AZ429" s="78"/>
      <c r="BA429" s="78"/>
      <c r="BB429" s="78"/>
      <c r="BC429" s="78"/>
      <c r="BD429" s="78"/>
      <c r="BE429" s="78"/>
      <c r="BF429" s="78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  <c r="BX429" s="78"/>
      <c r="BY429" s="78"/>
      <c r="BZ429" s="78"/>
      <c r="CA429" s="78"/>
      <c r="CB429" s="78"/>
      <c r="CC429" s="78"/>
      <c r="CD429" s="78"/>
      <c r="CE429" s="78"/>
      <c r="CF429" s="78"/>
      <c r="CG429" s="78"/>
      <c r="CH429" s="78"/>
      <c r="CI429" s="78"/>
      <c r="CJ429" s="78"/>
      <c r="CK429" s="78"/>
      <c r="CL429" s="78"/>
      <c r="CM429" s="78"/>
      <c r="CN429" s="78"/>
      <c r="CO429" s="78"/>
      <c r="CP429" s="78"/>
      <c r="CQ429" s="78"/>
      <c r="CR429" s="78"/>
      <c r="CS429" s="78"/>
      <c r="CT429" s="78"/>
      <c r="CU429" s="78"/>
      <c r="CV429" s="78"/>
      <c r="CW429" s="78"/>
      <c r="CX429" s="78"/>
      <c r="CY429" s="78"/>
      <c r="CZ429" s="78"/>
      <c r="DA429" s="78"/>
      <c r="DB429" s="78"/>
      <c r="DC429" s="78"/>
      <c r="DD429" s="78"/>
      <c r="DE429" s="78"/>
      <c r="DF429" s="78"/>
      <c r="DG429" s="78"/>
      <c r="DH429" s="78"/>
      <c r="DI429" s="78"/>
      <c r="DJ429" s="78"/>
      <c r="DK429" s="78"/>
      <c r="DL429" s="78"/>
      <c r="DM429" s="78"/>
      <c r="DN429" s="78"/>
      <c r="DO429" s="78"/>
      <c r="DP429" s="78"/>
      <c r="DQ429" s="78"/>
      <c r="DR429" s="78"/>
      <c r="DS429" s="78"/>
      <c r="DT429" s="78"/>
      <c r="DU429" s="78"/>
      <c r="DV429" s="78"/>
      <c r="DW429" s="78"/>
      <c r="DX429" s="78"/>
      <c r="DY429" s="78"/>
      <c r="DZ429" s="78"/>
      <c r="EA429" s="78"/>
      <c r="EB429" s="78"/>
      <c r="EC429" s="78"/>
      <c r="ED429" s="78"/>
      <c r="EE429" s="78"/>
      <c r="EF429" s="78"/>
      <c r="EG429" s="78"/>
      <c r="EH429" s="78"/>
      <c r="EI429" s="78"/>
      <c r="EJ429" s="78"/>
      <c r="EK429" s="78"/>
      <c r="EL429" s="78"/>
      <c r="EM429" s="78"/>
      <c r="EN429" s="78"/>
      <c r="EO429" s="78"/>
      <c r="EP429" s="78"/>
      <c r="EQ429" s="78"/>
      <c r="ER429" s="78"/>
      <c r="ES429" s="78"/>
      <c r="ET429" s="78"/>
      <c r="EU429" s="78"/>
      <c r="EV429" s="78"/>
      <c r="EW429" s="78"/>
      <c r="EX429" s="78"/>
      <c r="EY429" s="78"/>
      <c r="EZ429" s="78"/>
      <c r="FA429" s="78"/>
      <c r="FB429" s="78"/>
      <c r="FC429" s="78"/>
      <c r="FD429" s="78"/>
      <c r="FE429" s="78"/>
      <c r="FF429" s="78"/>
      <c r="FG429" s="78"/>
      <c r="FH429" s="78"/>
      <c r="FI429" s="78"/>
      <c r="FJ429" s="78"/>
      <c r="FK429" s="78"/>
      <c r="FL429" s="78"/>
      <c r="FM429" s="78"/>
      <c r="FN429" s="78"/>
      <c r="FO429" s="78"/>
      <c r="FP429" s="78"/>
      <c r="FQ429" s="78"/>
      <c r="FR429" s="78"/>
      <c r="FS429" s="78"/>
      <c r="FT429" s="78"/>
      <c r="FU429" s="78"/>
      <c r="FV429" s="78"/>
      <c r="FW429" s="78"/>
      <c r="FX429" s="78">
        <v>8.5753582417964935E-2</v>
      </c>
      <c r="FY429" s="78">
        <v>9</v>
      </c>
      <c r="FZ429" s="78">
        <v>0</v>
      </c>
    </row>
    <row r="430" spans="1:182" x14ac:dyDescent="0.2">
      <c r="A430" t="s">
        <v>186</v>
      </c>
      <c r="B430" t="s">
        <v>245</v>
      </c>
      <c r="C430" t="s">
        <v>194</v>
      </c>
      <c r="D430" t="s">
        <v>203</v>
      </c>
      <c r="E430" t="s">
        <v>204</v>
      </c>
      <c r="F430" t="s">
        <v>185</v>
      </c>
      <c r="G430" t="s">
        <v>1</v>
      </c>
      <c r="H430" s="78">
        <v>44</v>
      </c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T430" s="78"/>
      <c r="AU430" s="78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78"/>
      <c r="CA430" s="78"/>
      <c r="CB430" s="78"/>
      <c r="CC430" s="78"/>
      <c r="CD430" s="78"/>
      <c r="CE430" s="78"/>
      <c r="CF430" s="78"/>
      <c r="CG430" s="78"/>
      <c r="CH430" s="78"/>
      <c r="CI430" s="78"/>
      <c r="CJ430" s="78"/>
      <c r="CK430" s="78"/>
      <c r="CL430" s="78"/>
      <c r="CM430" s="78"/>
      <c r="CN430" s="78"/>
      <c r="CO430" s="78"/>
      <c r="CP430" s="78"/>
      <c r="CQ430" s="78"/>
      <c r="CR430" s="78"/>
      <c r="CS430" s="78"/>
      <c r="CT430" s="78"/>
      <c r="CU430" s="78"/>
      <c r="CV430" s="78"/>
      <c r="CW430" s="78"/>
      <c r="CX430" s="78"/>
      <c r="CY430" s="78"/>
      <c r="CZ430" s="78"/>
      <c r="DA430" s="78"/>
      <c r="DB430" s="78"/>
      <c r="DC430" s="78"/>
      <c r="DD430" s="78"/>
      <c r="DE430" s="78"/>
      <c r="DF430" s="78"/>
      <c r="DG430" s="78"/>
      <c r="DH430" s="78"/>
      <c r="DI430" s="78"/>
      <c r="DJ430" s="78"/>
      <c r="DK430" s="78"/>
      <c r="DL430" s="78"/>
      <c r="DM430" s="78"/>
      <c r="DN430" s="78"/>
      <c r="DO430" s="78"/>
      <c r="DP430" s="78"/>
      <c r="DQ430" s="78"/>
      <c r="DR430" s="78"/>
      <c r="DS430" s="78"/>
      <c r="DT430" s="78"/>
      <c r="DU430" s="78"/>
      <c r="DV430" s="78"/>
      <c r="DW430" s="78"/>
      <c r="DX430" s="78"/>
      <c r="DY430" s="78"/>
      <c r="DZ430" s="78"/>
      <c r="EA430" s="78"/>
      <c r="EB430" s="78"/>
      <c r="EC430" s="78"/>
      <c r="ED430" s="78"/>
      <c r="EE430" s="78"/>
      <c r="EF430" s="78"/>
      <c r="EG430" s="78"/>
      <c r="EH430" s="78"/>
      <c r="EI430" s="78"/>
      <c r="EJ430" s="78"/>
      <c r="EK430" s="78"/>
      <c r="EL430" s="78"/>
      <c r="EM430" s="78"/>
      <c r="EN430" s="78"/>
      <c r="EO430" s="78"/>
      <c r="EP430" s="78"/>
      <c r="EQ430" s="78"/>
      <c r="ER430" s="78"/>
      <c r="ES430" s="78"/>
      <c r="ET430" s="78"/>
      <c r="EU430" s="78"/>
      <c r="EV430" s="78"/>
      <c r="EW430" s="78"/>
      <c r="EX430" s="78"/>
      <c r="EY430" s="78"/>
      <c r="EZ430" s="78"/>
      <c r="FA430" s="78"/>
      <c r="FB430" s="78"/>
      <c r="FC430" s="78"/>
      <c r="FD430" s="78"/>
      <c r="FE430" s="78"/>
      <c r="FF430" s="78"/>
      <c r="FG430" s="78"/>
      <c r="FH430" s="78"/>
      <c r="FI430" s="78"/>
      <c r="FJ430" s="78"/>
      <c r="FK430" s="78"/>
      <c r="FL430" s="78"/>
      <c r="FM430" s="78"/>
      <c r="FN430" s="78"/>
      <c r="FO430" s="78"/>
      <c r="FP430" s="78"/>
      <c r="FQ430" s="78"/>
      <c r="FR430" s="78"/>
      <c r="FS430" s="78"/>
      <c r="FT430" s="78"/>
      <c r="FU430" s="78"/>
      <c r="FV430" s="78"/>
      <c r="FW430" s="78"/>
      <c r="FX430" s="78">
        <v>8.2461193203926086E-2</v>
      </c>
      <c r="FY430" s="78">
        <v>6</v>
      </c>
      <c r="FZ430" s="78">
        <v>0</v>
      </c>
    </row>
    <row r="431" spans="1:182" x14ac:dyDescent="0.2">
      <c r="A431" t="s">
        <v>186</v>
      </c>
      <c r="B431" t="s">
        <v>245</v>
      </c>
      <c r="C431" t="s">
        <v>194</v>
      </c>
      <c r="D431" t="s">
        <v>203</v>
      </c>
      <c r="E431" t="s">
        <v>205</v>
      </c>
      <c r="F431" t="s">
        <v>1</v>
      </c>
      <c r="G431" t="s">
        <v>198</v>
      </c>
      <c r="H431" s="78">
        <v>5429</v>
      </c>
      <c r="I431" s="78">
        <v>0.91096127033233643</v>
      </c>
      <c r="J431" s="78">
        <v>0.85644400119781494</v>
      </c>
      <c r="K431" s="78">
        <v>0.82522672414779663</v>
      </c>
      <c r="L431" s="78">
        <v>0.67740720510482788</v>
      </c>
      <c r="M431" s="78">
        <v>0.64325964450836182</v>
      </c>
      <c r="N431" s="78">
        <v>0.61626505851745605</v>
      </c>
      <c r="O431" s="78">
        <v>0.63555550575256348</v>
      </c>
      <c r="P431" s="78">
        <v>0.6736903190612793</v>
      </c>
      <c r="Q431" s="78">
        <v>0.65465652942657471</v>
      </c>
      <c r="R431" s="78">
        <v>0.63359898328781128</v>
      </c>
      <c r="S431" s="78">
        <v>0.59879410266876221</v>
      </c>
      <c r="T431" s="78">
        <v>0.81091034412384033</v>
      </c>
      <c r="U431" s="78">
        <v>0.82961177825927734</v>
      </c>
      <c r="V431" s="78">
        <v>0.82624906301498413</v>
      </c>
      <c r="W431" s="78">
        <v>0.89909309148788452</v>
      </c>
      <c r="X431" s="78">
        <v>0.79572570323944092</v>
      </c>
      <c r="Y431" s="78">
        <v>0.85228270292282104</v>
      </c>
      <c r="Z431" s="78">
        <v>0.96059679985046387</v>
      </c>
      <c r="AA431" s="78">
        <v>1.0778210163116455</v>
      </c>
      <c r="AB431" s="78">
        <v>1.0569711923599243</v>
      </c>
      <c r="AC431" s="78">
        <v>1.0555925369262695</v>
      </c>
      <c r="AD431" s="78">
        <v>0.98722821474075317</v>
      </c>
      <c r="AE431" s="78">
        <v>0.89745759963989258</v>
      </c>
      <c r="AF431" s="78">
        <v>1.0325629711151123</v>
      </c>
      <c r="AG431" s="78">
        <v>-0.30934101343154907</v>
      </c>
      <c r="AH431" s="78">
        <v>-0.25457057356834412</v>
      </c>
      <c r="AI431" s="78">
        <v>-0.21426676213741302</v>
      </c>
      <c r="AJ431" s="78">
        <v>-0.20760960876941681</v>
      </c>
      <c r="AK431" s="78">
        <v>-0.16044025123119354</v>
      </c>
      <c r="AL431" s="78">
        <v>-0.13062629103660583</v>
      </c>
      <c r="AM431" s="78">
        <v>-7.6826147735118866E-2</v>
      </c>
      <c r="AN431" s="78">
        <v>-9.6564881503582001E-2</v>
      </c>
      <c r="AO431" s="78">
        <v>-0.2241402268409729</v>
      </c>
      <c r="AP431" s="78">
        <v>-0.27243882417678833</v>
      </c>
      <c r="AQ431" s="78">
        <v>-0.34582653641700745</v>
      </c>
      <c r="AR431" s="78">
        <v>-0.25199532508850098</v>
      </c>
      <c r="AS431" s="78">
        <v>-0.29474174976348877</v>
      </c>
      <c r="AT431" s="78">
        <v>-0.21708385646343231</v>
      </c>
      <c r="AU431" s="78">
        <v>-0.24822433292865753</v>
      </c>
      <c r="AV431" s="78">
        <v>-0.33832523226737976</v>
      </c>
      <c r="AW431" s="78">
        <v>-0.29141804575920105</v>
      </c>
      <c r="AX431" s="78">
        <v>-0.32424131035804749</v>
      </c>
      <c r="AY431" s="78">
        <v>-0.17485372722148895</v>
      </c>
      <c r="AZ431" s="78">
        <v>-0.27267804741859436</v>
      </c>
      <c r="BA431" s="78">
        <v>-0.30538985133171082</v>
      </c>
      <c r="BB431" s="78">
        <v>-0.30469837784767151</v>
      </c>
      <c r="BC431" s="78">
        <v>-0.21675112843513489</v>
      </c>
      <c r="BD431" s="78">
        <v>7.8407004475593567E-2</v>
      </c>
      <c r="BE431" s="78">
        <v>-0.17480434477329254</v>
      </c>
      <c r="BF431" s="78">
        <v>-0.12583169341087341</v>
      </c>
      <c r="BG431" s="78">
        <v>-9.7398675978183746E-2</v>
      </c>
      <c r="BH431" s="78">
        <v>-0.11130264401435852</v>
      </c>
      <c r="BI431" s="78">
        <v>-7.5923345983028412E-2</v>
      </c>
      <c r="BJ431" s="78">
        <v>-6.1088241636753082E-2</v>
      </c>
      <c r="BK431" s="78">
        <v>-1.6412915661931038E-2</v>
      </c>
      <c r="BL431" s="78">
        <v>-2.6642683893442154E-2</v>
      </c>
      <c r="BM431" s="78">
        <v>-0.15211594104766846</v>
      </c>
      <c r="BN431" s="78">
        <v>-0.19799128174781799</v>
      </c>
      <c r="BO431" s="78">
        <v>-0.27051562070846558</v>
      </c>
      <c r="BP431" s="78">
        <v>-0.16319750249385834</v>
      </c>
      <c r="BQ431" s="78">
        <v>-0.21165120601654053</v>
      </c>
      <c r="BR431" s="78">
        <v>-0.13175630569458008</v>
      </c>
      <c r="BS431" s="78">
        <v>-0.14819164574146271</v>
      </c>
      <c r="BT431" s="78">
        <v>-0.22391274571418762</v>
      </c>
      <c r="BU431" s="78">
        <v>-0.18304227292537689</v>
      </c>
      <c r="BV431" s="78">
        <v>-0.21654236316680908</v>
      </c>
      <c r="BW431" s="78">
        <v>-5.9714674949645996E-2</v>
      </c>
      <c r="BX431" s="78">
        <v>-0.13560841977596283</v>
      </c>
      <c r="BY431" s="78">
        <v>-0.17412370443344116</v>
      </c>
      <c r="BZ431" s="78">
        <v>-0.18565309047698975</v>
      </c>
      <c r="CA431" s="78">
        <v>-0.10827191174030304</v>
      </c>
      <c r="CB431" s="78">
        <v>0.18563927710056305</v>
      </c>
      <c r="CC431" s="78">
        <v>-8.1624694168567657E-2</v>
      </c>
      <c r="CD431" s="78">
        <v>-3.6667522042989731E-2</v>
      </c>
      <c r="CE431" s="78">
        <v>-1.6456186771392822E-2</v>
      </c>
      <c r="CF431" s="78">
        <v>-4.4600732624530792E-2</v>
      </c>
      <c r="CG431" s="78">
        <v>-1.7387200146913528E-2</v>
      </c>
      <c r="CH431" s="78">
        <v>-1.2926395982503891E-2</v>
      </c>
      <c r="CI431" s="78">
        <v>2.5429099798202515E-2</v>
      </c>
      <c r="CJ431" s="78">
        <v>2.1785221993923187E-2</v>
      </c>
      <c r="CK431" s="78">
        <v>-0.10223215073347092</v>
      </c>
      <c r="CL431" s="78">
        <v>-0.14642913639545441</v>
      </c>
      <c r="CM431" s="78">
        <v>-0.21835549175739288</v>
      </c>
      <c r="CN431" s="78">
        <v>-0.10169642418622971</v>
      </c>
      <c r="CO431" s="78">
        <v>-0.15410296618938446</v>
      </c>
      <c r="CP431" s="78">
        <v>-7.2658702731132507E-2</v>
      </c>
      <c r="CQ431" s="78">
        <v>-7.8909315168857574E-2</v>
      </c>
      <c r="CR431" s="78">
        <v>-0.14467103779315948</v>
      </c>
      <c r="CS431" s="78">
        <v>-0.10798152536153793</v>
      </c>
      <c r="CT431" s="78">
        <v>-0.14195041358470917</v>
      </c>
      <c r="CU431" s="78">
        <v>2.003028430044651E-2</v>
      </c>
      <c r="CV431" s="78">
        <v>-4.0674429386854172E-2</v>
      </c>
      <c r="CW431" s="78">
        <v>-8.3209186792373657E-2</v>
      </c>
      <c r="CX431" s="78">
        <v>-0.10320267081260681</v>
      </c>
      <c r="CY431" s="78">
        <v>-3.3139530569314957E-2</v>
      </c>
      <c r="CZ431" s="78">
        <v>0.25990802049636841</v>
      </c>
      <c r="DA431" s="78">
        <v>1.1554962955415249E-2</v>
      </c>
      <c r="DB431" s="78">
        <v>5.2496634423732758E-2</v>
      </c>
      <c r="DC431" s="78">
        <v>6.4486302435398102E-2</v>
      </c>
      <c r="DD431" s="78">
        <v>2.2101184353232384E-2</v>
      </c>
      <c r="DE431" s="78">
        <v>4.1148945689201355E-2</v>
      </c>
      <c r="DF431" s="78">
        <v>3.5235442221164703E-2</v>
      </c>
      <c r="DG431" s="78">
        <v>6.7271120846271515E-2</v>
      </c>
      <c r="DH431" s="78">
        <v>7.021312415599823E-2</v>
      </c>
      <c r="DI431" s="78">
        <v>-5.2348356693983078E-2</v>
      </c>
      <c r="DJ431" s="78">
        <v>-9.486699104309082E-2</v>
      </c>
      <c r="DK431" s="78">
        <v>-0.16619539260864258</v>
      </c>
      <c r="DL431" s="78">
        <v>-4.0195342153310776E-2</v>
      </c>
      <c r="DM431" s="78">
        <v>-9.65547114610672E-2</v>
      </c>
      <c r="DN431" s="78">
        <v>-1.356110256165266E-2</v>
      </c>
      <c r="DO431" s="78">
        <v>-9.626985527575016E-3</v>
      </c>
      <c r="DP431" s="78">
        <v>-6.5429307520389557E-2</v>
      </c>
      <c r="DQ431" s="78">
        <v>-3.2920785248279572E-2</v>
      </c>
      <c r="DR431" s="78">
        <v>-6.7358441650867462E-2</v>
      </c>
      <c r="DS431" s="78">
        <v>9.9775239825248718E-2</v>
      </c>
      <c r="DT431" s="78">
        <v>5.4259564727544785E-2</v>
      </c>
      <c r="DU431" s="78">
        <v>7.7053271234035492E-3</v>
      </c>
      <c r="DV431" s="78">
        <v>-2.0752249285578728E-2</v>
      </c>
      <c r="DW431" s="78">
        <v>4.1992843151092529E-2</v>
      </c>
      <c r="DX431" s="78">
        <v>0.33417674899101257</v>
      </c>
      <c r="DY431" s="78">
        <v>0.14609158039093018</v>
      </c>
      <c r="DZ431" s="78">
        <v>0.18123552203178406</v>
      </c>
      <c r="EA431" s="78">
        <v>0.18135438859462738</v>
      </c>
      <c r="EB431" s="78">
        <v>0.11840815842151642</v>
      </c>
      <c r="EC431" s="78">
        <v>0.12566584348678589</v>
      </c>
      <c r="ED431" s="78">
        <v>0.10477349162101746</v>
      </c>
      <c r="EE431" s="78">
        <v>0.1276843398809433</v>
      </c>
      <c r="EF431" s="78">
        <v>0.14013531804084778</v>
      </c>
      <c r="EG431" s="78">
        <v>1.9675916060805321E-2</v>
      </c>
      <c r="EH431" s="78">
        <v>-2.0419435575604439E-2</v>
      </c>
      <c r="EI431" s="78">
        <v>-9.0884469449520111E-2</v>
      </c>
      <c r="EJ431" s="78">
        <v>4.8602454364299774E-2</v>
      </c>
      <c r="EK431" s="78">
        <v>-1.3464172370731831E-2</v>
      </c>
      <c r="EL431" s="78">
        <v>7.17664435505867E-2</v>
      </c>
      <c r="EM431" s="78">
        <v>9.0405695140361786E-2</v>
      </c>
      <c r="EN431" s="78">
        <v>4.8983149230480194E-2</v>
      </c>
      <c r="EO431" s="78">
        <v>7.5454995036125183E-2</v>
      </c>
      <c r="EP431" s="78">
        <v>4.0340498089790344E-2</v>
      </c>
      <c r="EQ431" s="78">
        <v>0.21491429209709167</v>
      </c>
      <c r="ER431" s="78">
        <v>0.19132918119430542</v>
      </c>
      <c r="ES431" s="78">
        <v>0.13897144794464111</v>
      </c>
      <c r="ET431" s="78">
        <v>9.8293066024780273E-2</v>
      </c>
      <c r="EU431" s="78">
        <v>0.15047205984592438</v>
      </c>
      <c r="EV431" s="78">
        <v>0.44140905141830444</v>
      </c>
      <c r="EW431" s="78">
        <v>62.009792327880859</v>
      </c>
      <c r="EX431" s="78">
        <v>61.025302886962891</v>
      </c>
      <c r="EY431" s="78">
        <v>60.379421234130859</v>
      </c>
      <c r="EZ431" s="78">
        <v>59.034980773925781</v>
      </c>
      <c r="FA431" s="78">
        <v>58.160152435302734</v>
      </c>
      <c r="FB431" s="78">
        <v>57.844928741455078</v>
      </c>
      <c r="FC431" s="78">
        <v>57.400253295898438</v>
      </c>
      <c r="FD431" s="78">
        <v>59.357109069824219</v>
      </c>
      <c r="FE431" s="78">
        <v>64.198272705078125</v>
      </c>
      <c r="FF431" s="78">
        <v>68.655563354492188</v>
      </c>
      <c r="FG431" s="78">
        <v>72.812667846679688</v>
      </c>
      <c r="FH431" s="78">
        <v>75.724166870117188</v>
      </c>
      <c r="FI431" s="78">
        <v>78.157478332519531</v>
      </c>
      <c r="FJ431" s="78">
        <v>80.533737182617188</v>
      </c>
      <c r="FK431" s="78">
        <v>81.511573791503906</v>
      </c>
      <c r="FL431" s="78">
        <v>82.378005981445313</v>
      </c>
      <c r="FM431" s="78">
        <v>80.759605407714844</v>
      </c>
      <c r="FN431" s="78">
        <v>77.968788146972656</v>
      </c>
      <c r="FO431" s="78">
        <v>74.420211791992188</v>
      </c>
      <c r="FP431" s="78">
        <v>70.049507141113281</v>
      </c>
      <c r="FQ431" s="78">
        <v>65.674217224121094</v>
      </c>
      <c r="FR431" s="78">
        <v>63.504135131835938</v>
      </c>
      <c r="FS431" s="78">
        <v>62.727806091308594</v>
      </c>
      <c r="FT431" s="78">
        <v>61.355670928955078</v>
      </c>
      <c r="FU431" s="78">
        <v>4.6582076698541641E-2</v>
      </c>
      <c r="FV431" s="78">
        <v>8.9637748897075653E-2</v>
      </c>
      <c r="FW431" s="78">
        <v>4.8613213002681732E-2</v>
      </c>
      <c r="FX431" s="78">
        <v>7.5314067304134369E-2</v>
      </c>
      <c r="FY431" s="78">
        <v>335</v>
      </c>
      <c r="FZ431" s="78">
        <v>1</v>
      </c>
    </row>
    <row r="432" spans="1:182" x14ac:dyDescent="0.2">
      <c r="A432" t="s">
        <v>186</v>
      </c>
      <c r="B432" t="s">
        <v>245</v>
      </c>
      <c r="C432" t="s">
        <v>194</v>
      </c>
      <c r="D432" t="s">
        <v>203</v>
      </c>
      <c r="E432" t="s">
        <v>205</v>
      </c>
      <c r="F432" t="s">
        <v>1</v>
      </c>
      <c r="G432" t="s">
        <v>200</v>
      </c>
      <c r="H432" s="78">
        <v>164</v>
      </c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78"/>
      <c r="AS432" s="78"/>
      <c r="AT432" s="78"/>
      <c r="AU432" s="78"/>
      <c r="AV432" s="78"/>
      <c r="AW432" s="78"/>
      <c r="AX432" s="78"/>
      <c r="AY432" s="78"/>
      <c r="AZ432" s="78"/>
      <c r="BA432" s="78"/>
      <c r="BB432" s="78"/>
      <c r="BC432" s="78"/>
      <c r="BD432" s="78"/>
      <c r="BE432" s="78"/>
      <c r="BF432" s="78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  <c r="BU432" s="78"/>
      <c r="BV432" s="78"/>
      <c r="BW432" s="78"/>
      <c r="BX432" s="78"/>
      <c r="BY432" s="78"/>
      <c r="BZ432" s="78"/>
      <c r="CA432" s="78"/>
      <c r="CB432" s="78"/>
      <c r="CC432" s="78"/>
      <c r="CD432" s="78"/>
      <c r="CE432" s="78"/>
      <c r="CF432" s="78"/>
      <c r="CG432" s="78"/>
      <c r="CH432" s="78"/>
      <c r="CI432" s="78"/>
      <c r="CJ432" s="78"/>
      <c r="CK432" s="78"/>
      <c r="CL432" s="78"/>
      <c r="CM432" s="78"/>
      <c r="CN432" s="78"/>
      <c r="CO432" s="78"/>
      <c r="CP432" s="78"/>
      <c r="CQ432" s="78"/>
      <c r="CR432" s="78"/>
      <c r="CS432" s="78"/>
      <c r="CT432" s="78"/>
      <c r="CU432" s="78"/>
      <c r="CV432" s="78"/>
      <c r="CW432" s="78"/>
      <c r="CX432" s="78"/>
      <c r="CY432" s="78"/>
      <c r="CZ432" s="78"/>
      <c r="DA432" s="78"/>
      <c r="DB432" s="78"/>
      <c r="DC432" s="78"/>
      <c r="DD432" s="78"/>
      <c r="DE432" s="78"/>
      <c r="DF432" s="78"/>
      <c r="DG432" s="78"/>
      <c r="DH432" s="78"/>
      <c r="DI432" s="78"/>
      <c r="DJ432" s="78"/>
      <c r="DK432" s="78"/>
      <c r="DL432" s="78"/>
      <c r="DM432" s="78"/>
      <c r="DN432" s="78"/>
      <c r="DO432" s="78"/>
      <c r="DP432" s="78"/>
      <c r="DQ432" s="78"/>
      <c r="DR432" s="78"/>
      <c r="DS432" s="78"/>
      <c r="DT432" s="78"/>
      <c r="DU432" s="78"/>
      <c r="DV432" s="78"/>
      <c r="DW432" s="78"/>
      <c r="DX432" s="78"/>
      <c r="DY432" s="78"/>
      <c r="DZ432" s="78"/>
      <c r="EA432" s="78"/>
      <c r="EB432" s="78"/>
      <c r="EC432" s="78"/>
      <c r="ED432" s="78"/>
      <c r="EE432" s="78"/>
      <c r="EF432" s="78"/>
      <c r="EG432" s="78"/>
      <c r="EH432" s="78"/>
      <c r="EI432" s="78"/>
      <c r="EJ432" s="78"/>
      <c r="EK432" s="78"/>
      <c r="EL432" s="78"/>
      <c r="EM432" s="78"/>
      <c r="EN432" s="78"/>
      <c r="EO432" s="78"/>
      <c r="EP432" s="78"/>
      <c r="EQ432" s="78"/>
      <c r="ER432" s="78"/>
      <c r="ES432" s="78"/>
      <c r="ET432" s="78"/>
      <c r="EU432" s="78"/>
      <c r="EV432" s="78"/>
      <c r="EW432" s="78"/>
      <c r="EX432" s="78"/>
      <c r="EY432" s="78"/>
      <c r="EZ432" s="78"/>
      <c r="FA432" s="78"/>
      <c r="FB432" s="78"/>
      <c r="FC432" s="78"/>
      <c r="FD432" s="78"/>
      <c r="FE432" s="78"/>
      <c r="FF432" s="78"/>
      <c r="FG432" s="78"/>
      <c r="FH432" s="78"/>
      <c r="FI432" s="78"/>
      <c r="FJ432" s="78"/>
      <c r="FK432" s="78"/>
      <c r="FL432" s="78"/>
      <c r="FM432" s="78"/>
      <c r="FN432" s="78"/>
      <c r="FO432" s="78"/>
      <c r="FP432" s="78"/>
      <c r="FQ432" s="78"/>
      <c r="FR432" s="78"/>
      <c r="FS432" s="78"/>
      <c r="FT432" s="78"/>
      <c r="FU432" s="78"/>
      <c r="FV432" s="78"/>
      <c r="FW432" s="78"/>
      <c r="FX432" s="78">
        <v>5.9914171695709229E-2</v>
      </c>
      <c r="FY432" s="78">
        <v>22</v>
      </c>
      <c r="FZ432" s="78">
        <v>0</v>
      </c>
    </row>
    <row r="433" spans="1:182" x14ac:dyDescent="0.2">
      <c r="A433" t="s">
        <v>186</v>
      </c>
      <c r="B433" t="s">
        <v>245</v>
      </c>
      <c r="C433" t="s">
        <v>194</v>
      </c>
      <c r="D433" t="s">
        <v>203</v>
      </c>
      <c r="E433" t="s">
        <v>205</v>
      </c>
      <c r="F433" t="s">
        <v>1</v>
      </c>
      <c r="G433" t="s">
        <v>1</v>
      </c>
      <c r="H433" s="78">
        <v>5593</v>
      </c>
      <c r="I433" s="78">
        <v>0.91167324781417847</v>
      </c>
      <c r="J433" s="78">
        <v>0.85489392280578613</v>
      </c>
      <c r="K433" s="78">
        <v>0.81785756349563599</v>
      </c>
      <c r="L433" s="78">
        <v>0.67365336418151855</v>
      </c>
      <c r="M433" s="78">
        <v>0.64336210489273071</v>
      </c>
      <c r="N433" s="78">
        <v>0.61466598510742188</v>
      </c>
      <c r="O433" s="78">
        <v>0.63467925786972046</v>
      </c>
      <c r="P433" s="78">
        <v>0.67090284824371338</v>
      </c>
      <c r="Q433" s="78">
        <v>0.65032684803009033</v>
      </c>
      <c r="R433" s="78">
        <v>0.631672203540802</v>
      </c>
      <c r="S433" s="78">
        <v>0.60309243202209473</v>
      </c>
      <c r="T433" s="78">
        <v>0.81061762571334839</v>
      </c>
      <c r="U433" s="78">
        <v>0.82578110694885254</v>
      </c>
      <c r="V433" s="78">
        <v>0.82937157154083252</v>
      </c>
      <c r="W433" s="78">
        <v>0.89999592304229736</v>
      </c>
      <c r="X433" s="78">
        <v>0.80056846141815186</v>
      </c>
      <c r="Y433" s="78">
        <v>0.85096174478530884</v>
      </c>
      <c r="Z433" s="78">
        <v>0.95500189065933228</v>
      </c>
      <c r="AA433" s="78">
        <v>1.0804910659790039</v>
      </c>
      <c r="AB433" s="78">
        <v>1.0616557598114014</v>
      </c>
      <c r="AC433" s="78">
        <v>1.0630884170532227</v>
      </c>
      <c r="AD433" s="78">
        <v>0.98941463232040405</v>
      </c>
      <c r="AE433" s="78">
        <v>0.90552753210067749</v>
      </c>
      <c r="AF433" s="78">
        <v>1.0459039211273193</v>
      </c>
      <c r="AG433" s="78">
        <v>-0.30272763967514038</v>
      </c>
      <c r="AH433" s="78">
        <v>-0.24824219942092896</v>
      </c>
      <c r="AI433" s="78">
        <v>-0.20852191746234894</v>
      </c>
      <c r="AJ433" s="78">
        <v>-0.20287549495697021</v>
      </c>
      <c r="AK433" s="78">
        <v>-0.15628567337989807</v>
      </c>
      <c r="AL433" s="78">
        <v>-0.12720803916454315</v>
      </c>
      <c r="AM433" s="78">
        <v>-7.3856435716152191E-2</v>
      </c>
      <c r="AN433" s="78">
        <v>-9.3127749860286713E-2</v>
      </c>
      <c r="AO433" s="78">
        <v>-0.22059975564479828</v>
      </c>
      <c r="AP433" s="78">
        <v>-0.2687792181968689</v>
      </c>
      <c r="AQ433" s="78">
        <v>-0.34212449193000793</v>
      </c>
      <c r="AR433" s="78">
        <v>-0.24763029813766479</v>
      </c>
      <c r="AS433" s="78">
        <v>-0.29065731167793274</v>
      </c>
      <c r="AT433" s="78">
        <v>-0.21288944780826569</v>
      </c>
      <c r="AU433" s="78">
        <v>-0.24330706894397736</v>
      </c>
      <c r="AV433" s="78">
        <v>-0.33270108699798584</v>
      </c>
      <c r="AW433" s="78">
        <v>-0.28609064221382141</v>
      </c>
      <c r="AX433" s="78">
        <v>-0.3189471960067749</v>
      </c>
      <c r="AY433" s="78">
        <v>-0.16919387876987457</v>
      </c>
      <c r="AZ433" s="78">
        <v>-0.26594015955924988</v>
      </c>
      <c r="BA433" s="78">
        <v>-0.29893723130226135</v>
      </c>
      <c r="BB433" s="78">
        <v>-0.2988465428352356</v>
      </c>
      <c r="BC433" s="78">
        <v>-0.21141865849494934</v>
      </c>
      <c r="BD433" s="78">
        <v>8.3678185939788818E-2</v>
      </c>
      <c r="BE433" s="78">
        <v>-0.17209821939468384</v>
      </c>
      <c r="BF433" s="78">
        <v>-0.12324216216802597</v>
      </c>
      <c r="BG433" s="78">
        <v>-9.5047935843467712E-2</v>
      </c>
      <c r="BH433" s="78">
        <v>-0.10936548560857773</v>
      </c>
      <c r="BI433" s="78">
        <v>-7.4223332107067108E-2</v>
      </c>
      <c r="BJ433" s="78">
        <v>-5.9689518064260483E-2</v>
      </c>
      <c r="BK433" s="78">
        <v>-1.5197736211121082E-2</v>
      </c>
      <c r="BL433" s="78">
        <v>-2.5236234068870544E-2</v>
      </c>
      <c r="BM433" s="78">
        <v>-0.1506672203540802</v>
      </c>
      <c r="BN433" s="78">
        <v>-0.19649380445480347</v>
      </c>
      <c r="BO433" s="78">
        <v>-0.26900076866149902</v>
      </c>
      <c r="BP433" s="78">
        <v>-0.16141138970851898</v>
      </c>
      <c r="BQ433" s="78">
        <v>-0.20997989177703857</v>
      </c>
      <c r="BR433" s="78">
        <v>-0.13003998994827271</v>
      </c>
      <c r="BS433" s="78">
        <v>-0.14617952704429626</v>
      </c>
      <c r="BT433" s="78">
        <v>-0.22161141037940979</v>
      </c>
      <c r="BU433" s="78">
        <v>-0.18086233735084534</v>
      </c>
      <c r="BV433" s="78">
        <v>-0.2143760472536087</v>
      </c>
      <c r="BW433" s="78">
        <v>-5.7398714125156403E-2</v>
      </c>
      <c r="BX433" s="78">
        <v>-0.13285133242607117</v>
      </c>
      <c r="BY433" s="78">
        <v>-0.1714833527803421</v>
      </c>
      <c r="BZ433" s="78">
        <v>-0.18325856328010559</v>
      </c>
      <c r="CA433" s="78">
        <v>-0.10608990490436554</v>
      </c>
      <c r="CB433" s="78">
        <v>0.1877962201833725</v>
      </c>
      <c r="CC433" s="78">
        <v>-8.1624686717987061E-2</v>
      </c>
      <c r="CD433" s="78">
        <v>-3.6667522042989731E-2</v>
      </c>
      <c r="CE433" s="78">
        <v>-1.6456184908747673E-2</v>
      </c>
      <c r="CF433" s="78">
        <v>-4.4600732624530792E-2</v>
      </c>
      <c r="CG433" s="78">
        <v>-1.7387200146913528E-2</v>
      </c>
      <c r="CH433" s="78">
        <v>-1.2926395982503891E-2</v>
      </c>
      <c r="CI433" s="78">
        <v>2.5429099798202515E-2</v>
      </c>
      <c r="CJ433" s="78">
        <v>2.1785221993923187E-2</v>
      </c>
      <c r="CK433" s="78">
        <v>-0.10223215073347092</v>
      </c>
      <c r="CL433" s="78">
        <v>-0.14642912149429321</v>
      </c>
      <c r="CM433" s="78">
        <v>-0.21835550665855408</v>
      </c>
      <c r="CN433" s="78">
        <v>-0.10169642418622971</v>
      </c>
      <c r="CO433" s="78">
        <v>-0.15410295128822327</v>
      </c>
      <c r="CP433" s="78">
        <v>-7.2658710181713104E-2</v>
      </c>
      <c r="CQ433" s="78">
        <v>-7.8909307718276978E-2</v>
      </c>
      <c r="CR433" s="78">
        <v>-0.14467103779315948</v>
      </c>
      <c r="CS433" s="78">
        <v>-0.10798152536153793</v>
      </c>
      <c r="CT433" s="78">
        <v>-0.14195041358470917</v>
      </c>
      <c r="CU433" s="78">
        <v>2.003028430044651E-2</v>
      </c>
      <c r="CV433" s="78">
        <v>-4.0674429386854172E-2</v>
      </c>
      <c r="CW433" s="78">
        <v>-8.3209186792373657E-2</v>
      </c>
      <c r="CX433" s="78">
        <v>-0.10320267826318741</v>
      </c>
      <c r="CY433" s="78">
        <v>-3.3139530569314957E-2</v>
      </c>
      <c r="CZ433" s="78">
        <v>0.25990802049636841</v>
      </c>
      <c r="DA433" s="78">
        <v>8.8488310575485229E-3</v>
      </c>
      <c r="DB433" s="78">
        <v>4.9907121807336807E-2</v>
      </c>
      <c r="DC433" s="78">
        <v>6.2135566025972366E-2</v>
      </c>
      <c r="DD433" s="78">
        <v>2.0164020359516144E-2</v>
      </c>
      <c r="DE433" s="78">
        <v>3.9448931813240051E-2</v>
      </c>
      <c r="DF433" s="78">
        <v>3.3836722373962402E-2</v>
      </c>
      <c r="DG433" s="78">
        <v>6.6055931150913239E-2</v>
      </c>
      <c r="DH433" s="78">
        <v>6.8806678056716919E-2</v>
      </c>
      <c r="DI433" s="78">
        <v>-5.3797092288732529E-2</v>
      </c>
      <c r="DJ433" s="78">
        <v>-9.6364453434944153E-2</v>
      </c>
      <c r="DK433" s="78">
        <v>-0.16771024465560913</v>
      </c>
      <c r="DL433" s="78">
        <v>-4.1981462389230728E-2</v>
      </c>
      <c r="DM433" s="78">
        <v>-9.8226025700569153E-2</v>
      </c>
      <c r="DN433" s="78">
        <v>-1.5277424827218056E-2</v>
      </c>
      <c r="DO433" s="78">
        <v>-1.1639091186225414E-2</v>
      </c>
      <c r="DP433" s="78">
        <v>-6.7730657756328583E-2</v>
      </c>
      <c r="DQ433" s="78">
        <v>-3.5100705921649933E-2</v>
      </c>
      <c r="DR433" s="78">
        <v>-6.9524750113487244E-2</v>
      </c>
      <c r="DS433" s="78">
        <v>9.7459286451339722E-2</v>
      </c>
      <c r="DT433" s="78">
        <v>5.1502484828233719E-2</v>
      </c>
      <c r="DU433" s="78">
        <v>5.0649768672883511E-3</v>
      </c>
      <c r="DV433" s="78">
        <v>-2.3146791383624077E-2</v>
      </c>
      <c r="DW433" s="78">
        <v>3.9810843765735626E-2</v>
      </c>
      <c r="DX433" s="78">
        <v>0.33201983571052551</v>
      </c>
      <c r="DY433" s="78">
        <v>0.13947823643684387</v>
      </c>
      <c r="DZ433" s="78">
        <v>0.1749071478843689</v>
      </c>
      <c r="EA433" s="78">
        <v>0.17560955882072449</v>
      </c>
      <c r="EB433" s="78">
        <v>0.11367402970790863</v>
      </c>
      <c r="EC433" s="78">
        <v>0.12151128053665161</v>
      </c>
      <c r="ED433" s="78">
        <v>0.10135523974895477</v>
      </c>
      <c r="EE433" s="78">
        <v>0.12471464276313782</v>
      </c>
      <c r="EF433" s="78">
        <v>0.13669818639755249</v>
      </c>
      <c r="EG433" s="78">
        <v>1.6135446727275848E-2</v>
      </c>
      <c r="EH433" s="78">
        <v>-2.4079021066427231E-2</v>
      </c>
      <c r="EI433" s="78">
        <v>-9.4586513936519623E-2</v>
      </c>
      <c r="EJ433" s="78">
        <v>4.423745721578598E-2</v>
      </c>
      <c r="EK433" s="78">
        <v>-1.7548615112900734E-2</v>
      </c>
      <c r="EL433" s="78">
        <v>6.7572027444839478E-2</v>
      </c>
      <c r="EM433" s="78">
        <v>8.5488423705101013E-2</v>
      </c>
      <c r="EN433" s="78">
        <v>4.3359022587537766E-2</v>
      </c>
      <c r="EO433" s="78">
        <v>7.0127613842487335E-2</v>
      </c>
      <c r="EP433" s="78">
        <v>3.504638746380806E-2</v>
      </c>
      <c r="EQ433" s="78">
        <v>0.20925445854663849</v>
      </c>
      <c r="ER433" s="78">
        <v>0.18459130823612213</v>
      </c>
      <c r="ES433" s="78">
        <v>0.13251884281635284</v>
      </c>
      <c r="ET433" s="78">
        <v>9.2441201210021973E-2</v>
      </c>
      <c r="EU433" s="78">
        <v>0.14513958990573883</v>
      </c>
      <c r="EV433" s="78">
        <v>0.436137855052948</v>
      </c>
      <c r="EW433" s="78">
        <v>62.119113922119141</v>
      </c>
      <c r="EX433" s="78">
        <v>61.081195831298828</v>
      </c>
      <c r="EY433" s="78">
        <v>60.398292541503906</v>
      </c>
      <c r="EZ433" s="78">
        <v>59.077808380126953</v>
      </c>
      <c r="FA433" s="78">
        <v>58.189888000488281</v>
      </c>
      <c r="FB433" s="78">
        <v>57.869285583496094</v>
      </c>
      <c r="FC433" s="78">
        <v>57.430160522460938</v>
      </c>
      <c r="FD433" s="78">
        <v>59.379402160644531</v>
      </c>
      <c r="FE433" s="78">
        <v>64.192573547363281</v>
      </c>
      <c r="FF433" s="78">
        <v>68.641693115234375</v>
      </c>
      <c r="FG433" s="78">
        <v>72.814414978027344</v>
      </c>
      <c r="FH433" s="78">
        <v>75.739212036132813</v>
      </c>
      <c r="FI433" s="78">
        <v>78.181640625</v>
      </c>
      <c r="FJ433" s="78">
        <v>80.572509765625</v>
      </c>
      <c r="FK433" s="78">
        <v>81.54302978515625</v>
      </c>
      <c r="FL433" s="78">
        <v>82.438789367675781</v>
      </c>
      <c r="FM433" s="78">
        <v>80.814369201660156</v>
      </c>
      <c r="FN433" s="78">
        <v>78.011123657226563</v>
      </c>
      <c r="FO433" s="78">
        <v>74.549423217773438</v>
      </c>
      <c r="FP433" s="78">
        <v>70.21844482421875</v>
      </c>
      <c r="FQ433" s="78">
        <v>65.902946472167969</v>
      </c>
      <c r="FR433" s="78">
        <v>63.60870361328125</v>
      </c>
      <c r="FS433" s="78">
        <v>62.825019836425781</v>
      </c>
      <c r="FT433" s="78">
        <v>61.42486572265625</v>
      </c>
      <c r="FU433" s="78">
        <v>4.5229233801364899E-2</v>
      </c>
      <c r="FV433" s="78">
        <v>8.7034478783607483E-2</v>
      </c>
      <c r="FW433" s="78">
        <v>4.7201380133628845E-2</v>
      </c>
      <c r="FX433" s="78">
        <v>7.3126792907714844E-2</v>
      </c>
      <c r="FY433" s="78">
        <v>357</v>
      </c>
      <c r="FZ433" s="78">
        <v>1</v>
      </c>
    </row>
    <row r="434" spans="1:182" x14ac:dyDescent="0.2">
      <c r="A434" t="s">
        <v>186</v>
      </c>
      <c r="B434" t="s">
        <v>245</v>
      </c>
      <c r="C434" t="s">
        <v>194</v>
      </c>
      <c r="D434" t="s">
        <v>203</v>
      </c>
      <c r="E434" t="s">
        <v>205</v>
      </c>
      <c r="F434" t="s">
        <v>178</v>
      </c>
      <c r="G434" t="s">
        <v>1</v>
      </c>
      <c r="H434" s="78">
        <v>4073</v>
      </c>
      <c r="I434" s="78">
        <v>0.82919979095458984</v>
      </c>
      <c r="J434" s="78">
        <v>0.83285051584243774</v>
      </c>
      <c r="K434" s="78">
        <v>0.81408131122589111</v>
      </c>
      <c r="L434" s="78">
        <v>0.66256588697433472</v>
      </c>
      <c r="M434" s="78">
        <v>0.61562281847000122</v>
      </c>
      <c r="N434" s="78">
        <v>0.59776204824447632</v>
      </c>
      <c r="O434" s="78">
        <v>0.64950388669967651</v>
      </c>
      <c r="P434" s="78">
        <v>0.66209530830383301</v>
      </c>
      <c r="Q434" s="78">
        <v>0.62359505891799927</v>
      </c>
      <c r="R434" s="78">
        <v>0.62877398729324341</v>
      </c>
      <c r="S434" s="78">
        <v>0.58505111932754517</v>
      </c>
      <c r="T434" s="78">
        <v>0.80281251668930054</v>
      </c>
      <c r="U434" s="78">
        <v>0.83375799655914307</v>
      </c>
      <c r="V434" s="78">
        <v>0.83762693405151367</v>
      </c>
      <c r="W434" s="78">
        <v>0.8587532639503479</v>
      </c>
      <c r="X434" s="78">
        <v>0.80289137363433838</v>
      </c>
      <c r="Y434" s="78">
        <v>0.85591059923171997</v>
      </c>
      <c r="Z434" s="78">
        <v>0.89409661293029785</v>
      </c>
      <c r="AA434" s="78">
        <v>1.0314191579818726</v>
      </c>
      <c r="AB434" s="78">
        <v>1.042559027671814</v>
      </c>
      <c r="AC434" s="78">
        <v>1.1098314523696899</v>
      </c>
      <c r="AD434" s="78">
        <v>1.0339338779449463</v>
      </c>
      <c r="AE434" s="78">
        <v>0.88933736085891724</v>
      </c>
      <c r="AF434" s="78">
        <v>1.0432696342468262</v>
      </c>
      <c r="AG434" s="78">
        <v>-0.37941023707389832</v>
      </c>
      <c r="AH434" s="78">
        <v>-0.32162022590637207</v>
      </c>
      <c r="AI434" s="78">
        <v>-0.27513390779495239</v>
      </c>
      <c r="AJ434" s="78">
        <v>-0.25776812434196472</v>
      </c>
      <c r="AK434" s="78">
        <v>-0.20445825159549713</v>
      </c>
      <c r="AL434" s="78">
        <v>-0.16684302687644958</v>
      </c>
      <c r="AM434" s="78">
        <v>-0.10829049348831177</v>
      </c>
      <c r="AN434" s="78">
        <v>-0.13298168778419495</v>
      </c>
      <c r="AO434" s="78">
        <v>-0.26165184378623962</v>
      </c>
      <c r="AP434" s="78">
        <v>-0.31121253967285156</v>
      </c>
      <c r="AQ434" s="78">
        <v>-0.38504990935325623</v>
      </c>
      <c r="AR434" s="78">
        <v>-0.29824286699295044</v>
      </c>
      <c r="AS434" s="78">
        <v>-0.33801686763763428</v>
      </c>
      <c r="AT434" s="78">
        <v>-0.26152405142784119</v>
      </c>
      <c r="AU434" s="78">
        <v>-0.3003232479095459</v>
      </c>
      <c r="AV434" s="78">
        <v>-0.39791339635848999</v>
      </c>
      <c r="AW434" s="78">
        <v>-0.34786221385002136</v>
      </c>
      <c r="AX434" s="78">
        <v>-0.38033294677734375</v>
      </c>
      <c r="AY434" s="78">
        <v>-0.23482033610343933</v>
      </c>
      <c r="AZ434" s="78">
        <v>-0.34406647086143494</v>
      </c>
      <c r="BA434" s="78">
        <v>-0.37375572323799133</v>
      </c>
      <c r="BB434" s="78">
        <v>-0.3666994571685791</v>
      </c>
      <c r="BC434" s="78">
        <v>-0.27324917912483215</v>
      </c>
      <c r="BD434" s="78">
        <v>2.2558419033885002E-2</v>
      </c>
      <c r="BE434" s="78">
        <v>-0.20347611606121063</v>
      </c>
      <c r="BF434" s="78">
        <v>-0.15326784551143646</v>
      </c>
      <c r="BG434" s="78">
        <v>-0.1223050057888031</v>
      </c>
      <c r="BH434" s="78">
        <v>-0.13182710111141205</v>
      </c>
      <c r="BI434" s="78">
        <v>-9.3935161828994751E-2</v>
      </c>
      <c r="BJ434" s="78">
        <v>-7.5907833874225616E-2</v>
      </c>
      <c r="BK434" s="78">
        <v>-2.9287874698638916E-2</v>
      </c>
      <c r="BL434" s="78">
        <v>-4.1544146835803986E-2</v>
      </c>
      <c r="BM434" s="78">
        <v>-0.16746538877487183</v>
      </c>
      <c r="BN434" s="78">
        <v>-0.21385715901851654</v>
      </c>
      <c r="BO434" s="78">
        <v>-0.28656548261642456</v>
      </c>
      <c r="BP434" s="78">
        <v>-0.1821216493844986</v>
      </c>
      <c r="BQ434" s="78">
        <v>-0.22935903072357178</v>
      </c>
      <c r="BR434" s="78">
        <v>-0.14994087815284729</v>
      </c>
      <c r="BS434" s="78">
        <v>-0.16951009631156921</v>
      </c>
      <c r="BT434" s="78">
        <v>-0.24829575419425964</v>
      </c>
      <c r="BU434" s="78">
        <v>-0.20613875985145569</v>
      </c>
      <c r="BV434" s="78">
        <v>-0.23949460685253143</v>
      </c>
      <c r="BW434" s="78">
        <v>-8.4252528846263885E-2</v>
      </c>
      <c r="BX434" s="78">
        <v>-0.16482000052928925</v>
      </c>
      <c r="BY434" s="78">
        <v>-0.20209847390651703</v>
      </c>
      <c r="BZ434" s="78">
        <v>-0.21102343499660492</v>
      </c>
      <c r="CA434" s="78">
        <v>-0.13139043748378754</v>
      </c>
      <c r="CB434" s="78">
        <v>0.16278648376464844</v>
      </c>
      <c r="CC434" s="78">
        <v>-8.1624686717987061E-2</v>
      </c>
      <c r="CD434" s="78">
        <v>-3.6667518317699432E-2</v>
      </c>
      <c r="CE434" s="78">
        <v>-1.6456186771392822E-2</v>
      </c>
      <c r="CF434" s="78">
        <v>-4.4600728899240494E-2</v>
      </c>
      <c r="CG434" s="78">
        <v>-1.7387200146913528E-2</v>
      </c>
      <c r="CH434" s="78">
        <v>-1.2926395982503891E-2</v>
      </c>
      <c r="CI434" s="78">
        <v>2.5429101660847664E-2</v>
      </c>
      <c r="CJ434" s="78">
        <v>2.1785221993923187E-2</v>
      </c>
      <c r="CK434" s="78">
        <v>-0.10223215073347092</v>
      </c>
      <c r="CL434" s="78">
        <v>-0.14642912149429321</v>
      </c>
      <c r="CM434" s="78">
        <v>-0.21835550665855408</v>
      </c>
      <c r="CN434" s="78">
        <v>-0.10169642418622971</v>
      </c>
      <c r="CO434" s="78">
        <v>-0.15410296618938446</v>
      </c>
      <c r="CP434" s="78">
        <v>-7.2658702731132507E-2</v>
      </c>
      <c r="CQ434" s="78">
        <v>-7.8909307718276978E-2</v>
      </c>
      <c r="CR434" s="78">
        <v>-0.14467102289199829</v>
      </c>
      <c r="CS434" s="78">
        <v>-0.10798152536153793</v>
      </c>
      <c r="CT434" s="78">
        <v>-0.14195039868354797</v>
      </c>
      <c r="CU434" s="78">
        <v>2.003028616309166E-2</v>
      </c>
      <c r="CV434" s="78">
        <v>-4.0674425661563873E-2</v>
      </c>
      <c r="CW434" s="78">
        <v>-8.3209186792373657E-2</v>
      </c>
      <c r="CX434" s="78">
        <v>-0.10320267826318741</v>
      </c>
      <c r="CY434" s="78">
        <v>-3.3139534294605255E-2</v>
      </c>
      <c r="CZ434" s="78">
        <v>0.25990802049636841</v>
      </c>
      <c r="DA434" s="78">
        <v>4.0226723998785019E-2</v>
      </c>
      <c r="DB434" s="78">
        <v>7.9932808876037598E-2</v>
      </c>
      <c r="DC434" s="78">
        <v>8.9392632246017456E-2</v>
      </c>
      <c r="DD434" s="78">
        <v>4.2625635862350464E-2</v>
      </c>
      <c r="DE434" s="78">
        <v>5.9160757809877396E-2</v>
      </c>
      <c r="DF434" s="78">
        <v>5.0055038183927536E-2</v>
      </c>
      <c r="DG434" s="78">
        <v>8.0146074295043945E-2</v>
      </c>
      <c r="DH434" s="78">
        <v>8.511459082365036E-2</v>
      </c>
      <c r="DI434" s="78">
        <v>-3.6998908966779709E-2</v>
      </c>
      <c r="DJ434" s="78">
        <v>-7.9001106321811676E-2</v>
      </c>
      <c r="DK434" s="78">
        <v>-0.15014553070068359</v>
      </c>
      <c r="DL434" s="78">
        <v>-2.1271210163831711E-2</v>
      </c>
      <c r="DM434" s="78">
        <v>-7.8846871852874756E-2</v>
      </c>
      <c r="DN434" s="78">
        <v>4.6234671026468277E-3</v>
      </c>
      <c r="DO434" s="78">
        <v>1.1691468767821789E-2</v>
      </c>
      <c r="DP434" s="78">
        <v>-4.1046302765607834E-2</v>
      </c>
      <c r="DQ434" s="78">
        <v>-9.8242927342653275E-3</v>
      </c>
      <c r="DR434" s="78">
        <v>-4.4406186789274216E-2</v>
      </c>
      <c r="DS434" s="78">
        <v>0.12431308627128601</v>
      </c>
      <c r="DT434" s="78">
        <v>8.3471149206161499E-2</v>
      </c>
      <c r="DU434" s="78">
        <v>3.5680089145898819E-2</v>
      </c>
      <c r="DV434" s="78">
        <v>4.6180728822946548E-3</v>
      </c>
      <c r="DW434" s="78">
        <v>6.511138379573822E-2</v>
      </c>
      <c r="DX434" s="78">
        <v>0.35702958703041077</v>
      </c>
      <c r="DY434" s="78">
        <v>0.21616081893444061</v>
      </c>
      <c r="DZ434" s="78">
        <v>0.24828518927097321</v>
      </c>
      <c r="EA434" s="78">
        <v>0.24222150444984436</v>
      </c>
      <c r="EB434" s="78">
        <v>0.16856664419174194</v>
      </c>
      <c r="EC434" s="78">
        <v>0.16968384385108948</v>
      </c>
      <c r="ED434" s="78">
        <v>0.14099022746086121</v>
      </c>
      <c r="EE434" s="78">
        <v>0.1591486930847168</v>
      </c>
      <c r="EF434" s="78">
        <v>0.17655213177204132</v>
      </c>
      <c r="EG434" s="78">
        <v>5.7187523692846298E-2</v>
      </c>
      <c r="EH434" s="78">
        <v>1.8354261294007301E-2</v>
      </c>
      <c r="EI434" s="78">
        <v>-5.1661126315593719E-2</v>
      </c>
      <c r="EJ434" s="78">
        <v>9.4850033521652222E-2</v>
      </c>
      <c r="EK434" s="78">
        <v>2.9810957610607147E-2</v>
      </c>
      <c r="EL434" s="78">
        <v>0.11620665341615677</v>
      </c>
      <c r="EM434" s="78">
        <v>0.14250460267066956</v>
      </c>
      <c r="EN434" s="78">
        <v>0.10857133567333221</v>
      </c>
      <c r="EO434" s="78">
        <v>0.13189917802810669</v>
      </c>
      <c r="EP434" s="78">
        <v>9.64321568608284E-2</v>
      </c>
      <c r="EQ434" s="78">
        <v>0.27488091588020325</v>
      </c>
      <c r="ER434" s="78">
        <v>0.26271763443946838</v>
      </c>
      <c r="ES434" s="78">
        <v>0.20733731985092163</v>
      </c>
      <c r="ET434" s="78">
        <v>0.16029411554336548</v>
      </c>
      <c r="EU434" s="78">
        <v>0.20697009563446045</v>
      </c>
      <c r="EV434" s="78">
        <v>0.49725762009620667</v>
      </c>
      <c r="EW434" s="78">
        <v>61.505741119384766</v>
      </c>
      <c r="EX434" s="78">
        <v>60.543304443359375</v>
      </c>
      <c r="EY434" s="78">
        <v>59.893840789794922</v>
      </c>
      <c r="EZ434" s="78">
        <v>58.589244842529297</v>
      </c>
      <c r="FA434" s="78">
        <v>58.062671661376953</v>
      </c>
      <c r="FB434" s="78">
        <v>57.867435455322266</v>
      </c>
      <c r="FC434" s="78">
        <v>57.670406341552734</v>
      </c>
      <c r="FD434" s="78">
        <v>59.351642608642578</v>
      </c>
      <c r="FE434" s="78">
        <v>63.448249816894531</v>
      </c>
      <c r="FF434" s="78">
        <v>68.166481018066406</v>
      </c>
      <c r="FG434" s="78">
        <v>72.26898193359375</v>
      </c>
      <c r="FH434" s="78">
        <v>75.206474304199219</v>
      </c>
      <c r="FI434" s="78">
        <v>77.740470886230469</v>
      </c>
      <c r="FJ434" s="78">
        <v>79.800407409667969</v>
      </c>
      <c r="FK434" s="78">
        <v>80.491470336914063</v>
      </c>
      <c r="FL434" s="78">
        <v>81.233314514160156</v>
      </c>
      <c r="FM434" s="78">
        <v>79.283683776855469</v>
      </c>
      <c r="FN434" s="78">
        <v>75.4189453125</v>
      </c>
      <c r="FO434" s="78">
        <v>72.037834167480469</v>
      </c>
      <c r="FP434" s="78">
        <v>67.95794677734375</v>
      </c>
      <c r="FQ434" s="78">
        <v>64.46270751953125</v>
      </c>
      <c r="FR434" s="78">
        <v>62.337638854980469</v>
      </c>
      <c r="FS434" s="78">
        <v>61.096588134765625</v>
      </c>
      <c r="FT434" s="78">
        <v>60.019481658935547</v>
      </c>
      <c r="FU434" s="78">
        <v>6.0915570706129074E-2</v>
      </c>
      <c r="FV434" s="78">
        <v>0.11721964925527573</v>
      </c>
      <c r="FW434" s="78">
        <v>6.357169896364212E-2</v>
      </c>
      <c r="FX434" s="78">
        <v>9.8488517105579376E-2</v>
      </c>
      <c r="FY434" s="78">
        <v>275</v>
      </c>
      <c r="FZ434" s="78">
        <v>1</v>
      </c>
    </row>
    <row r="435" spans="1:182" x14ac:dyDescent="0.2">
      <c r="A435" t="s">
        <v>186</v>
      </c>
      <c r="B435" t="s">
        <v>245</v>
      </c>
      <c r="C435" t="s">
        <v>194</v>
      </c>
      <c r="D435" t="s">
        <v>203</v>
      </c>
      <c r="E435" t="s">
        <v>205</v>
      </c>
      <c r="F435" t="s">
        <v>179</v>
      </c>
      <c r="G435" t="s">
        <v>1</v>
      </c>
      <c r="H435" s="78">
        <v>96</v>
      </c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78"/>
      <c r="AM435" s="78"/>
      <c r="AN435" s="78"/>
      <c r="AO435" s="78"/>
      <c r="AP435" s="78"/>
      <c r="AQ435" s="78"/>
      <c r="AR435" s="78"/>
      <c r="AS435" s="78"/>
      <c r="AT435" s="78"/>
      <c r="AU435" s="78"/>
      <c r="AV435" s="78"/>
      <c r="AW435" s="78"/>
      <c r="AX435" s="78"/>
      <c r="AY435" s="78"/>
      <c r="AZ435" s="78"/>
      <c r="BA435" s="78"/>
      <c r="BB435" s="78"/>
      <c r="BC435" s="78"/>
      <c r="BD435" s="78"/>
      <c r="BE435" s="78"/>
      <c r="BF435" s="78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  <c r="BU435" s="78"/>
      <c r="BV435" s="78"/>
      <c r="BW435" s="78"/>
      <c r="BX435" s="78"/>
      <c r="BY435" s="78"/>
      <c r="BZ435" s="78"/>
      <c r="CA435" s="78"/>
      <c r="CB435" s="78"/>
      <c r="CC435" s="78"/>
      <c r="CD435" s="78"/>
      <c r="CE435" s="78"/>
      <c r="CF435" s="78"/>
      <c r="CG435" s="78"/>
      <c r="CH435" s="78"/>
      <c r="CI435" s="78"/>
      <c r="CJ435" s="78"/>
      <c r="CK435" s="78"/>
      <c r="CL435" s="78"/>
      <c r="CM435" s="78"/>
      <c r="CN435" s="78"/>
      <c r="CO435" s="78"/>
      <c r="CP435" s="78"/>
      <c r="CQ435" s="78"/>
      <c r="CR435" s="78"/>
      <c r="CS435" s="78"/>
      <c r="CT435" s="78"/>
      <c r="CU435" s="78"/>
      <c r="CV435" s="78"/>
      <c r="CW435" s="78"/>
      <c r="CX435" s="78"/>
      <c r="CY435" s="78"/>
      <c r="CZ435" s="78"/>
      <c r="DA435" s="78"/>
      <c r="DB435" s="78"/>
      <c r="DC435" s="78"/>
      <c r="DD435" s="78"/>
      <c r="DE435" s="78"/>
      <c r="DF435" s="78"/>
      <c r="DG435" s="78"/>
      <c r="DH435" s="78"/>
      <c r="DI435" s="78"/>
      <c r="DJ435" s="78"/>
      <c r="DK435" s="78"/>
      <c r="DL435" s="78"/>
      <c r="DM435" s="78"/>
      <c r="DN435" s="78"/>
      <c r="DO435" s="78"/>
      <c r="DP435" s="78"/>
      <c r="DQ435" s="78"/>
      <c r="DR435" s="78"/>
      <c r="DS435" s="78"/>
      <c r="DT435" s="78"/>
      <c r="DU435" s="78"/>
      <c r="DV435" s="78"/>
      <c r="DW435" s="78"/>
      <c r="DX435" s="78"/>
      <c r="DY435" s="78"/>
      <c r="DZ435" s="78"/>
      <c r="EA435" s="78"/>
      <c r="EB435" s="78"/>
      <c r="EC435" s="78"/>
      <c r="ED435" s="78"/>
      <c r="EE435" s="78"/>
      <c r="EF435" s="78"/>
      <c r="EG435" s="78"/>
      <c r="EH435" s="78"/>
      <c r="EI435" s="78"/>
      <c r="EJ435" s="78"/>
      <c r="EK435" s="78"/>
      <c r="EL435" s="78"/>
      <c r="EM435" s="78"/>
      <c r="EN435" s="78"/>
      <c r="EO435" s="78"/>
      <c r="EP435" s="78"/>
      <c r="EQ435" s="78"/>
      <c r="ER435" s="78"/>
      <c r="ES435" s="78"/>
      <c r="ET435" s="78"/>
      <c r="EU435" s="78"/>
      <c r="EV435" s="78"/>
      <c r="EW435" s="78"/>
      <c r="EX435" s="78"/>
      <c r="EY435" s="78"/>
      <c r="EZ435" s="78"/>
      <c r="FA435" s="78"/>
      <c r="FB435" s="78"/>
      <c r="FC435" s="78"/>
      <c r="FD435" s="78"/>
      <c r="FE435" s="78"/>
      <c r="FF435" s="78"/>
      <c r="FG435" s="78"/>
      <c r="FH435" s="78"/>
      <c r="FI435" s="78"/>
      <c r="FJ435" s="78"/>
      <c r="FK435" s="78"/>
      <c r="FL435" s="78"/>
      <c r="FM435" s="78"/>
      <c r="FN435" s="78"/>
      <c r="FO435" s="78"/>
      <c r="FP435" s="78"/>
      <c r="FQ435" s="78"/>
      <c r="FR435" s="78"/>
      <c r="FS435" s="78"/>
      <c r="FT435" s="78"/>
      <c r="FU435" s="78"/>
      <c r="FV435" s="78"/>
      <c r="FW435" s="78"/>
      <c r="FX435" s="78">
        <v>9.2723652720451355E-2</v>
      </c>
      <c r="FY435" s="78">
        <v>8</v>
      </c>
      <c r="FZ435" s="78">
        <v>0</v>
      </c>
    </row>
    <row r="436" spans="1:182" x14ac:dyDescent="0.2">
      <c r="A436" t="s">
        <v>186</v>
      </c>
      <c r="B436" t="s">
        <v>245</v>
      </c>
      <c r="C436" t="s">
        <v>194</v>
      </c>
      <c r="D436" t="s">
        <v>203</v>
      </c>
      <c r="E436" t="s">
        <v>205</v>
      </c>
      <c r="F436" t="s">
        <v>180</v>
      </c>
      <c r="G436" t="s">
        <v>1</v>
      </c>
      <c r="H436" s="78">
        <v>58</v>
      </c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78"/>
      <c r="AM436" s="78"/>
      <c r="AN436" s="78"/>
      <c r="AO436" s="78"/>
      <c r="AP436" s="78"/>
      <c r="AQ436" s="78"/>
      <c r="AR436" s="78"/>
      <c r="AS436" s="78"/>
      <c r="AT436" s="78"/>
      <c r="AU436" s="78"/>
      <c r="AV436" s="78"/>
      <c r="AW436" s="78"/>
      <c r="AX436" s="78"/>
      <c r="AY436" s="78"/>
      <c r="AZ436" s="78"/>
      <c r="BA436" s="78"/>
      <c r="BB436" s="78"/>
      <c r="BC436" s="78"/>
      <c r="BD436" s="78"/>
      <c r="BE436" s="78"/>
      <c r="BF436" s="78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  <c r="BU436" s="78"/>
      <c r="BV436" s="78"/>
      <c r="BW436" s="78"/>
      <c r="BX436" s="78"/>
      <c r="BY436" s="78"/>
      <c r="BZ436" s="78"/>
      <c r="CA436" s="78"/>
      <c r="CB436" s="78"/>
      <c r="CC436" s="78"/>
      <c r="CD436" s="78"/>
      <c r="CE436" s="78"/>
      <c r="CF436" s="78"/>
      <c r="CG436" s="78"/>
      <c r="CH436" s="78"/>
      <c r="CI436" s="78"/>
      <c r="CJ436" s="78"/>
      <c r="CK436" s="78"/>
      <c r="CL436" s="78"/>
      <c r="CM436" s="78"/>
      <c r="CN436" s="78"/>
      <c r="CO436" s="78"/>
      <c r="CP436" s="78"/>
      <c r="CQ436" s="78"/>
      <c r="CR436" s="78"/>
      <c r="CS436" s="78"/>
      <c r="CT436" s="78"/>
      <c r="CU436" s="78"/>
      <c r="CV436" s="78"/>
      <c r="CW436" s="78"/>
      <c r="CX436" s="78"/>
      <c r="CY436" s="78"/>
      <c r="CZ436" s="78"/>
      <c r="DA436" s="78"/>
      <c r="DB436" s="78"/>
      <c r="DC436" s="78"/>
      <c r="DD436" s="78"/>
      <c r="DE436" s="78"/>
      <c r="DF436" s="78"/>
      <c r="DG436" s="78"/>
      <c r="DH436" s="78"/>
      <c r="DI436" s="78"/>
      <c r="DJ436" s="78"/>
      <c r="DK436" s="78"/>
      <c r="DL436" s="78"/>
      <c r="DM436" s="78"/>
      <c r="DN436" s="78"/>
      <c r="DO436" s="78"/>
      <c r="DP436" s="78"/>
      <c r="DQ436" s="78"/>
      <c r="DR436" s="78"/>
      <c r="DS436" s="78"/>
      <c r="DT436" s="78"/>
      <c r="DU436" s="78"/>
      <c r="DV436" s="78"/>
      <c r="DW436" s="78"/>
      <c r="DX436" s="78"/>
      <c r="DY436" s="78"/>
      <c r="DZ436" s="78"/>
      <c r="EA436" s="78"/>
      <c r="EB436" s="78"/>
      <c r="EC436" s="78"/>
      <c r="ED436" s="78"/>
      <c r="EE436" s="78"/>
      <c r="EF436" s="78"/>
      <c r="EG436" s="78"/>
      <c r="EH436" s="78"/>
      <c r="EI436" s="78"/>
      <c r="EJ436" s="78"/>
      <c r="EK436" s="78"/>
      <c r="EL436" s="78"/>
      <c r="EM436" s="78"/>
      <c r="EN436" s="78"/>
      <c r="EO436" s="78"/>
      <c r="EP436" s="78"/>
      <c r="EQ436" s="78"/>
      <c r="ER436" s="78"/>
      <c r="ES436" s="78"/>
      <c r="ET436" s="78"/>
      <c r="EU436" s="78"/>
      <c r="EV436" s="78"/>
      <c r="EW436" s="78"/>
      <c r="EX436" s="78"/>
      <c r="EY436" s="78"/>
      <c r="EZ436" s="78"/>
      <c r="FA436" s="78"/>
      <c r="FB436" s="78"/>
      <c r="FC436" s="78"/>
      <c r="FD436" s="78"/>
      <c r="FE436" s="78"/>
      <c r="FF436" s="78"/>
      <c r="FG436" s="78"/>
      <c r="FH436" s="78"/>
      <c r="FI436" s="78"/>
      <c r="FJ436" s="78"/>
      <c r="FK436" s="78"/>
      <c r="FL436" s="78"/>
      <c r="FM436" s="78"/>
      <c r="FN436" s="78"/>
      <c r="FO436" s="78"/>
      <c r="FP436" s="78"/>
      <c r="FQ436" s="78"/>
      <c r="FR436" s="78"/>
      <c r="FS436" s="78"/>
      <c r="FT436" s="78"/>
      <c r="FU436" s="78"/>
      <c r="FV436" s="78"/>
      <c r="FW436" s="78"/>
      <c r="FX436" s="78">
        <v>8.9410148561000824E-2</v>
      </c>
      <c r="FY436" s="78">
        <v>3</v>
      </c>
      <c r="FZ436" s="78">
        <v>0</v>
      </c>
    </row>
    <row r="437" spans="1:182" x14ac:dyDescent="0.2">
      <c r="A437" t="s">
        <v>186</v>
      </c>
      <c r="B437" t="s">
        <v>245</v>
      </c>
      <c r="C437" t="s">
        <v>194</v>
      </c>
      <c r="D437" t="s">
        <v>203</v>
      </c>
      <c r="E437" t="s">
        <v>205</v>
      </c>
      <c r="F437" t="s">
        <v>181</v>
      </c>
      <c r="G437" t="s">
        <v>1</v>
      </c>
      <c r="H437" s="78">
        <v>17</v>
      </c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78"/>
      <c r="AM437" s="78"/>
      <c r="AN437" s="78"/>
      <c r="AO437" s="78"/>
      <c r="AP437" s="78"/>
      <c r="AQ437" s="78"/>
      <c r="AR437" s="78"/>
      <c r="AS437" s="78"/>
      <c r="AT437" s="78"/>
      <c r="AU437" s="78"/>
      <c r="AV437" s="78"/>
      <c r="AW437" s="78"/>
      <c r="AX437" s="78"/>
      <c r="AY437" s="78"/>
      <c r="AZ437" s="78"/>
      <c r="BA437" s="78"/>
      <c r="BB437" s="78"/>
      <c r="BC437" s="78"/>
      <c r="BD437" s="78"/>
      <c r="BE437" s="78"/>
      <c r="BF437" s="78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  <c r="BW437" s="78"/>
      <c r="BX437" s="78"/>
      <c r="BY437" s="78"/>
      <c r="BZ437" s="78"/>
      <c r="CA437" s="78"/>
      <c r="CB437" s="78"/>
      <c r="CC437" s="78"/>
      <c r="CD437" s="78"/>
      <c r="CE437" s="78"/>
      <c r="CF437" s="78"/>
      <c r="CG437" s="78"/>
      <c r="CH437" s="78"/>
      <c r="CI437" s="78"/>
      <c r="CJ437" s="78"/>
      <c r="CK437" s="78"/>
      <c r="CL437" s="78"/>
      <c r="CM437" s="78"/>
      <c r="CN437" s="78"/>
      <c r="CO437" s="78"/>
      <c r="CP437" s="78"/>
      <c r="CQ437" s="78"/>
      <c r="CR437" s="78"/>
      <c r="CS437" s="78"/>
      <c r="CT437" s="78"/>
      <c r="CU437" s="78"/>
      <c r="CV437" s="78"/>
      <c r="CW437" s="78"/>
      <c r="CX437" s="78"/>
      <c r="CY437" s="78"/>
      <c r="CZ437" s="78"/>
      <c r="DA437" s="78"/>
      <c r="DB437" s="78"/>
      <c r="DC437" s="78"/>
      <c r="DD437" s="78"/>
      <c r="DE437" s="78"/>
      <c r="DF437" s="78"/>
      <c r="DG437" s="78"/>
      <c r="DH437" s="78"/>
      <c r="DI437" s="78"/>
      <c r="DJ437" s="78"/>
      <c r="DK437" s="78"/>
      <c r="DL437" s="78"/>
      <c r="DM437" s="78"/>
      <c r="DN437" s="78"/>
      <c r="DO437" s="78"/>
      <c r="DP437" s="78"/>
      <c r="DQ437" s="78"/>
      <c r="DR437" s="78"/>
      <c r="DS437" s="78"/>
      <c r="DT437" s="78"/>
      <c r="DU437" s="78"/>
      <c r="DV437" s="78"/>
      <c r="DW437" s="78"/>
      <c r="DX437" s="78"/>
      <c r="DY437" s="78"/>
      <c r="DZ437" s="78"/>
      <c r="EA437" s="78"/>
      <c r="EB437" s="78"/>
      <c r="EC437" s="78"/>
      <c r="ED437" s="78"/>
      <c r="EE437" s="78"/>
      <c r="EF437" s="78"/>
      <c r="EG437" s="78"/>
      <c r="EH437" s="78"/>
      <c r="EI437" s="78"/>
      <c r="EJ437" s="78"/>
      <c r="EK437" s="78"/>
      <c r="EL437" s="78"/>
      <c r="EM437" s="78"/>
      <c r="EN437" s="78"/>
      <c r="EO437" s="78"/>
      <c r="EP437" s="78"/>
      <c r="EQ437" s="78"/>
      <c r="ER437" s="78"/>
      <c r="ES437" s="78"/>
      <c r="ET437" s="78"/>
      <c r="EU437" s="78"/>
      <c r="EV437" s="78"/>
      <c r="EW437" s="78"/>
      <c r="EX437" s="78"/>
      <c r="EY437" s="78"/>
      <c r="EZ437" s="78"/>
      <c r="FA437" s="78"/>
      <c r="FB437" s="78"/>
      <c r="FC437" s="78"/>
      <c r="FD437" s="78"/>
      <c r="FE437" s="78"/>
      <c r="FF437" s="78"/>
      <c r="FG437" s="78"/>
      <c r="FH437" s="78"/>
      <c r="FI437" s="78"/>
      <c r="FJ437" s="78"/>
      <c r="FK437" s="78"/>
      <c r="FL437" s="78"/>
      <c r="FM437" s="78"/>
      <c r="FN437" s="78"/>
      <c r="FO437" s="78"/>
      <c r="FP437" s="78"/>
      <c r="FQ437" s="78"/>
      <c r="FR437" s="78"/>
      <c r="FS437" s="78"/>
      <c r="FT437" s="78"/>
      <c r="FU437" s="78"/>
      <c r="FV437" s="78"/>
      <c r="FW437" s="78"/>
      <c r="FX437" s="78">
        <v>8.0598846077919006E-2</v>
      </c>
      <c r="FY437" s="78">
        <v>0</v>
      </c>
      <c r="FZ437" s="78">
        <v>0</v>
      </c>
    </row>
    <row r="438" spans="1:182" x14ac:dyDescent="0.2">
      <c r="A438" t="s">
        <v>186</v>
      </c>
      <c r="B438" t="s">
        <v>245</v>
      </c>
      <c r="C438" t="s">
        <v>194</v>
      </c>
      <c r="D438" t="s">
        <v>203</v>
      </c>
      <c r="E438" t="s">
        <v>205</v>
      </c>
      <c r="F438" t="s">
        <v>182</v>
      </c>
      <c r="G438" t="s">
        <v>1</v>
      </c>
      <c r="H438" s="78">
        <v>541</v>
      </c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  <c r="BX438" s="78"/>
      <c r="BY438" s="78"/>
      <c r="BZ438" s="78"/>
      <c r="CA438" s="78"/>
      <c r="CB438" s="78"/>
      <c r="CC438" s="78"/>
      <c r="CD438" s="78"/>
      <c r="CE438" s="78"/>
      <c r="CF438" s="78"/>
      <c r="CG438" s="78"/>
      <c r="CH438" s="78"/>
      <c r="CI438" s="78"/>
      <c r="CJ438" s="78"/>
      <c r="CK438" s="78"/>
      <c r="CL438" s="78"/>
      <c r="CM438" s="78"/>
      <c r="CN438" s="78"/>
      <c r="CO438" s="78"/>
      <c r="CP438" s="78"/>
      <c r="CQ438" s="78"/>
      <c r="CR438" s="78"/>
      <c r="CS438" s="78"/>
      <c r="CT438" s="78"/>
      <c r="CU438" s="78"/>
      <c r="CV438" s="78"/>
      <c r="CW438" s="78"/>
      <c r="CX438" s="78"/>
      <c r="CY438" s="78"/>
      <c r="CZ438" s="78"/>
      <c r="DA438" s="78"/>
      <c r="DB438" s="78"/>
      <c r="DC438" s="78"/>
      <c r="DD438" s="78"/>
      <c r="DE438" s="78"/>
      <c r="DF438" s="78"/>
      <c r="DG438" s="78"/>
      <c r="DH438" s="78"/>
      <c r="DI438" s="78"/>
      <c r="DJ438" s="78"/>
      <c r="DK438" s="78"/>
      <c r="DL438" s="78"/>
      <c r="DM438" s="78"/>
      <c r="DN438" s="78"/>
      <c r="DO438" s="78"/>
      <c r="DP438" s="78"/>
      <c r="DQ438" s="78"/>
      <c r="DR438" s="78"/>
      <c r="DS438" s="78"/>
      <c r="DT438" s="78"/>
      <c r="DU438" s="78"/>
      <c r="DV438" s="78"/>
      <c r="DW438" s="78"/>
      <c r="DX438" s="78"/>
      <c r="DY438" s="78"/>
      <c r="DZ438" s="78"/>
      <c r="EA438" s="78"/>
      <c r="EB438" s="78"/>
      <c r="EC438" s="78"/>
      <c r="ED438" s="78"/>
      <c r="EE438" s="78"/>
      <c r="EF438" s="78"/>
      <c r="EG438" s="78"/>
      <c r="EH438" s="78"/>
      <c r="EI438" s="78"/>
      <c r="EJ438" s="78"/>
      <c r="EK438" s="78"/>
      <c r="EL438" s="78"/>
      <c r="EM438" s="78"/>
      <c r="EN438" s="78"/>
      <c r="EO438" s="78"/>
      <c r="EP438" s="78"/>
      <c r="EQ438" s="78"/>
      <c r="ER438" s="78"/>
      <c r="ES438" s="78"/>
      <c r="ET438" s="78"/>
      <c r="EU438" s="78"/>
      <c r="EV438" s="78"/>
      <c r="EW438" s="78"/>
      <c r="EX438" s="78"/>
      <c r="EY438" s="78"/>
      <c r="EZ438" s="78"/>
      <c r="FA438" s="78"/>
      <c r="FB438" s="78"/>
      <c r="FC438" s="78"/>
      <c r="FD438" s="78"/>
      <c r="FE438" s="78"/>
      <c r="FF438" s="78"/>
      <c r="FG438" s="78"/>
      <c r="FH438" s="78"/>
      <c r="FI438" s="78"/>
      <c r="FJ438" s="78"/>
      <c r="FK438" s="78"/>
      <c r="FL438" s="78"/>
      <c r="FM438" s="78"/>
      <c r="FN438" s="78"/>
      <c r="FO438" s="78"/>
      <c r="FP438" s="78"/>
      <c r="FQ438" s="78"/>
      <c r="FR438" s="78"/>
      <c r="FS438" s="78"/>
      <c r="FT438" s="78"/>
      <c r="FU438" s="78"/>
      <c r="FV438" s="78"/>
      <c r="FW438" s="78"/>
      <c r="FX438" s="78">
        <v>9.7803749144077301E-2</v>
      </c>
      <c r="FY438" s="78">
        <v>38</v>
      </c>
      <c r="FZ438" s="78">
        <v>0</v>
      </c>
    </row>
    <row r="439" spans="1:182" x14ac:dyDescent="0.2">
      <c r="A439" t="s">
        <v>186</v>
      </c>
      <c r="B439" t="s">
        <v>245</v>
      </c>
      <c r="C439" t="s">
        <v>194</v>
      </c>
      <c r="D439" t="s">
        <v>203</v>
      </c>
      <c r="E439" t="s">
        <v>205</v>
      </c>
      <c r="F439" t="s">
        <v>183</v>
      </c>
      <c r="G439" t="s">
        <v>1</v>
      </c>
      <c r="H439" s="78">
        <v>578</v>
      </c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  <c r="BX439" s="78"/>
      <c r="BY439" s="78"/>
      <c r="BZ439" s="78"/>
      <c r="CA439" s="78"/>
      <c r="CB439" s="78"/>
      <c r="CC439" s="78"/>
      <c r="CD439" s="78"/>
      <c r="CE439" s="78"/>
      <c r="CF439" s="78"/>
      <c r="CG439" s="78"/>
      <c r="CH439" s="78"/>
      <c r="CI439" s="78"/>
      <c r="CJ439" s="78"/>
      <c r="CK439" s="78"/>
      <c r="CL439" s="78"/>
      <c r="CM439" s="78"/>
      <c r="CN439" s="78"/>
      <c r="CO439" s="78"/>
      <c r="CP439" s="78"/>
      <c r="CQ439" s="78"/>
      <c r="CR439" s="78"/>
      <c r="CS439" s="78"/>
      <c r="CT439" s="78"/>
      <c r="CU439" s="78"/>
      <c r="CV439" s="78"/>
      <c r="CW439" s="78"/>
      <c r="CX439" s="78"/>
      <c r="CY439" s="78"/>
      <c r="CZ439" s="78"/>
      <c r="DA439" s="78"/>
      <c r="DB439" s="78"/>
      <c r="DC439" s="78"/>
      <c r="DD439" s="78"/>
      <c r="DE439" s="78"/>
      <c r="DF439" s="78"/>
      <c r="DG439" s="78"/>
      <c r="DH439" s="78"/>
      <c r="DI439" s="78"/>
      <c r="DJ439" s="78"/>
      <c r="DK439" s="78"/>
      <c r="DL439" s="78"/>
      <c r="DM439" s="78"/>
      <c r="DN439" s="78"/>
      <c r="DO439" s="78"/>
      <c r="DP439" s="78"/>
      <c r="DQ439" s="78"/>
      <c r="DR439" s="78"/>
      <c r="DS439" s="78"/>
      <c r="DT439" s="78"/>
      <c r="DU439" s="78"/>
      <c r="DV439" s="78"/>
      <c r="DW439" s="78"/>
      <c r="DX439" s="78"/>
      <c r="DY439" s="78"/>
      <c r="DZ439" s="78"/>
      <c r="EA439" s="78"/>
      <c r="EB439" s="78"/>
      <c r="EC439" s="78"/>
      <c r="ED439" s="78"/>
      <c r="EE439" s="78"/>
      <c r="EF439" s="78"/>
      <c r="EG439" s="78"/>
      <c r="EH439" s="78"/>
      <c r="EI439" s="78"/>
      <c r="EJ439" s="78"/>
      <c r="EK439" s="78"/>
      <c r="EL439" s="78"/>
      <c r="EM439" s="78"/>
      <c r="EN439" s="78"/>
      <c r="EO439" s="78"/>
      <c r="EP439" s="78"/>
      <c r="EQ439" s="78"/>
      <c r="ER439" s="78"/>
      <c r="ES439" s="78"/>
      <c r="ET439" s="78"/>
      <c r="EU439" s="78"/>
      <c r="EV439" s="78"/>
      <c r="EW439" s="78"/>
      <c r="EX439" s="78"/>
      <c r="EY439" s="78"/>
      <c r="EZ439" s="78"/>
      <c r="FA439" s="78"/>
      <c r="FB439" s="78"/>
      <c r="FC439" s="78"/>
      <c r="FD439" s="78"/>
      <c r="FE439" s="78"/>
      <c r="FF439" s="78"/>
      <c r="FG439" s="78"/>
      <c r="FH439" s="78"/>
      <c r="FI439" s="78"/>
      <c r="FJ439" s="78"/>
      <c r="FK439" s="78"/>
      <c r="FL439" s="78"/>
      <c r="FM439" s="78"/>
      <c r="FN439" s="78"/>
      <c r="FO439" s="78"/>
      <c r="FP439" s="78"/>
      <c r="FQ439" s="78"/>
      <c r="FR439" s="78"/>
      <c r="FS439" s="78"/>
      <c r="FT439" s="78"/>
      <c r="FU439" s="78"/>
      <c r="FV439" s="78"/>
      <c r="FW439" s="78"/>
      <c r="FX439" s="78">
        <v>9.6645347774028778E-2</v>
      </c>
      <c r="FY439" s="78">
        <v>12</v>
      </c>
      <c r="FZ439" s="78">
        <v>0</v>
      </c>
    </row>
    <row r="440" spans="1:182" x14ac:dyDescent="0.2">
      <c r="A440" t="s">
        <v>186</v>
      </c>
      <c r="B440" t="s">
        <v>245</v>
      </c>
      <c r="C440" t="s">
        <v>194</v>
      </c>
      <c r="D440" t="s">
        <v>203</v>
      </c>
      <c r="E440" t="s">
        <v>205</v>
      </c>
      <c r="F440" t="s">
        <v>184</v>
      </c>
      <c r="G440" t="s">
        <v>1</v>
      </c>
      <c r="H440" s="78">
        <v>185</v>
      </c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  <c r="BX440" s="78"/>
      <c r="BY440" s="78"/>
      <c r="BZ440" s="78"/>
      <c r="CA440" s="78"/>
      <c r="CB440" s="78"/>
      <c r="CC440" s="78"/>
      <c r="CD440" s="78"/>
      <c r="CE440" s="78"/>
      <c r="CF440" s="78"/>
      <c r="CG440" s="78"/>
      <c r="CH440" s="78"/>
      <c r="CI440" s="78"/>
      <c r="CJ440" s="78"/>
      <c r="CK440" s="78"/>
      <c r="CL440" s="78"/>
      <c r="CM440" s="78"/>
      <c r="CN440" s="78"/>
      <c r="CO440" s="78"/>
      <c r="CP440" s="78"/>
      <c r="CQ440" s="78"/>
      <c r="CR440" s="78"/>
      <c r="CS440" s="78"/>
      <c r="CT440" s="78"/>
      <c r="CU440" s="78"/>
      <c r="CV440" s="78"/>
      <c r="CW440" s="78"/>
      <c r="CX440" s="78"/>
      <c r="CY440" s="78"/>
      <c r="CZ440" s="78"/>
      <c r="DA440" s="78"/>
      <c r="DB440" s="78"/>
      <c r="DC440" s="78"/>
      <c r="DD440" s="78"/>
      <c r="DE440" s="78"/>
      <c r="DF440" s="78"/>
      <c r="DG440" s="78"/>
      <c r="DH440" s="78"/>
      <c r="DI440" s="78"/>
      <c r="DJ440" s="78"/>
      <c r="DK440" s="78"/>
      <c r="DL440" s="78"/>
      <c r="DM440" s="78"/>
      <c r="DN440" s="78"/>
      <c r="DO440" s="78"/>
      <c r="DP440" s="78"/>
      <c r="DQ440" s="78"/>
      <c r="DR440" s="78"/>
      <c r="DS440" s="78"/>
      <c r="DT440" s="78"/>
      <c r="DU440" s="78"/>
      <c r="DV440" s="78"/>
      <c r="DW440" s="78"/>
      <c r="DX440" s="78"/>
      <c r="DY440" s="78"/>
      <c r="DZ440" s="78"/>
      <c r="EA440" s="78"/>
      <c r="EB440" s="78"/>
      <c r="EC440" s="78"/>
      <c r="ED440" s="78"/>
      <c r="EE440" s="78"/>
      <c r="EF440" s="78"/>
      <c r="EG440" s="78"/>
      <c r="EH440" s="78"/>
      <c r="EI440" s="78"/>
      <c r="EJ440" s="78"/>
      <c r="EK440" s="78"/>
      <c r="EL440" s="78"/>
      <c r="EM440" s="78"/>
      <c r="EN440" s="78"/>
      <c r="EO440" s="78"/>
      <c r="EP440" s="78"/>
      <c r="EQ440" s="78"/>
      <c r="ER440" s="78"/>
      <c r="ES440" s="78"/>
      <c r="ET440" s="78"/>
      <c r="EU440" s="78"/>
      <c r="EV440" s="78"/>
      <c r="EW440" s="78"/>
      <c r="EX440" s="78"/>
      <c r="EY440" s="78"/>
      <c r="EZ440" s="78"/>
      <c r="FA440" s="78"/>
      <c r="FB440" s="78"/>
      <c r="FC440" s="78"/>
      <c r="FD440" s="78"/>
      <c r="FE440" s="78"/>
      <c r="FF440" s="78"/>
      <c r="FG440" s="78"/>
      <c r="FH440" s="78"/>
      <c r="FI440" s="78"/>
      <c r="FJ440" s="78"/>
      <c r="FK440" s="78"/>
      <c r="FL440" s="78"/>
      <c r="FM440" s="78"/>
      <c r="FN440" s="78"/>
      <c r="FO440" s="78"/>
      <c r="FP440" s="78"/>
      <c r="FQ440" s="78"/>
      <c r="FR440" s="78"/>
      <c r="FS440" s="78"/>
      <c r="FT440" s="78"/>
      <c r="FU440" s="78"/>
      <c r="FV440" s="78"/>
      <c r="FW440" s="78"/>
      <c r="FX440" s="78">
        <v>9.6479840576648712E-2</v>
      </c>
      <c r="FY440" s="78">
        <v>13</v>
      </c>
      <c r="FZ440" s="78">
        <v>0</v>
      </c>
    </row>
    <row r="441" spans="1:182" x14ac:dyDescent="0.2">
      <c r="A441" t="s">
        <v>186</v>
      </c>
      <c r="B441" t="s">
        <v>245</v>
      </c>
      <c r="C441" t="s">
        <v>194</v>
      </c>
      <c r="D441" t="s">
        <v>203</v>
      </c>
      <c r="E441" t="s">
        <v>205</v>
      </c>
      <c r="F441" t="s">
        <v>185</v>
      </c>
      <c r="G441" t="s">
        <v>1</v>
      </c>
      <c r="H441" s="78">
        <v>45</v>
      </c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78"/>
      <c r="CB441" s="78"/>
      <c r="CC441" s="78"/>
      <c r="CD441" s="78"/>
      <c r="CE441" s="78"/>
      <c r="CF441" s="78"/>
      <c r="CG441" s="78"/>
      <c r="CH441" s="78"/>
      <c r="CI441" s="78"/>
      <c r="CJ441" s="78"/>
      <c r="CK441" s="78"/>
      <c r="CL441" s="78"/>
      <c r="CM441" s="78"/>
      <c r="CN441" s="78"/>
      <c r="CO441" s="78"/>
      <c r="CP441" s="78"/>
      <c r="CQ441" s="78"/>
      <c r="CR441" s="78"/>
      <c r="CS441" s="78"/>
      <c r="CT441" s="78"/>
      <c r="CU441" s="78"/>
      <c r="CV441" s="78"/>
      <c r="CW441" s="78"/>
      <c r="CX441" s="78"/>
      <c r="CY441" s="78"/>
      <c r="CZ441" s="78"/>
      <c r="DA441" s="78"/>
      <c r="DB441" s="78"/>
      <c r="DC441" s="78"/>
      <c r="DD441" s="78"/>
      <c r="DE441" s="78"/>
      <c r="DF441" s="78"/>
      <c r="DG441" s="78"/>
      <c r="DH441" s="78"/>
      <c r="DI441" s="78"/>
      <c r="DJ441" s="78"/>
      <c r="DK441" s="78"/>
      <c r="DL441" s="78"/>
      <c r="DM441" s="78"/>
      <c r="DN441" s="78"/>
      <c r="DO441" s="78"/>
      <c r="DP441" s="78"/>
      <c r="DQ441" s="78"/>
      <c r="DR441" s="78"/>
      <c r="DS441" s="78"/>
      <c r="DT441" s="78"/>
      <c r="DU441" s="78"/>
      <c r="DV441" s="78"/>
      <c r="DW441" s="78"/>
      <c r="DX441" s="78"/>
      <c r="DY441" s="78"/>
      <c r="DZ441" s="78"/>
      <c r="EA441" s="78"/>
      <c r="EB441" s="78"/>
      <c r="EC441" s="78"/>
      <c r="ED441" s="78"/>
      <c r="EE441" s="78"/>
      <c r="EF441" s="78"/>
      <c r="EG441" s="78"/>
      <c r="EH441" s="78"/>
      <c r="EI441" s="78"/>
      <c r="EJ441" s="78"/>
      <c r="EK441" s="78"/>
      <c r="EL441" s="78"/>
      <c r="EM441" s="78"/>
      <c r="EN441" s="78"/>
      <c r="EO441" s="78"/>
      <c r="EP441" s="78"/>
      <c r="EQ441" s="78"/>
      <c r="ER441" s="78"/>
      <c r="ES441" s="78"/>
      <c r="ET441" s="78"/>
      <c r="EU441" s="78"/>
      <c r="EV441" s="78"/>
      <c r="EW441" s="78"/>
      <c r="EX441" s="78"/>
      <c r="EY441" s="78"/>
      <c r="EZ441" s="78"/>
      <c r="FA441" s="78"/>
      <c r="FB441" s="78"/>
      <c r="FC441" s="78"/>
      <c r="FD441" s="78"/>
      <c r="FE441" s="78"/>
      <c r="FF441" s="78"/>
      <c r="FG441" s="78"/>
      <c r="FH441" s="78"/>
      <c r="FI441" s="78"/>
      <c r="FJ441" s="78"/>
      <c r="FK441" s="78"/>
      <c r="FL441" s="78"/>
      <c r="FM441" s="78"/>
      <c r="FN441" s="78"/>
      <c r="FO441" s="78"/>
      <c r="FP441" s="78"/>
      <c r="FQ441" s="78"/>
      <c r="FR441" s="78"/>
      <c r="FS441" s="78"/>
      <c r="FT441" s="78"/>
      <c r="FU441" s="78"/>
      <c r="FV441" s="78"/>
      <c r="FW441" s="78"/>
      <c r="FX441" s="78">
        <v>9.02414470911026E-2</v>
      </c>
      <c r="FY441" s="78">
        <v>8</v>
      </c>
      <c r="FZ441" s="78">
        <v>0</v>
      </c>
    </row>
    <row r="442" spans="1:182" x14ac:dyDescent="0.2">
      <c r="A442" t="s">
        <v>186</v>
      </c>
      <c r="B442" t="s">
        <v>245</v>
      </c>
      <c r="C442" t="s">
        <v>194</v>
      </c>
      <c r="D442" t="s">
        <v>203</v>
      </c>
      <c r="E442" t="s">
        <v>206</v>
      </c>
      <c r="F442" t="s">
        <v>1</v>
      </c>
      <c r="G442" t="s">
        <v>198</v>
      </c>
      <c r="H442" s="78">
        <v>5329</v>
      </c>
      <c r="I442" s="78">
        <v>1.1080291271209717</v>
      </c>
      <c r="J442" s="78">
        <v>1.0570710897445679</v>
      </c>
      <c r="K442" s="78">
        <v>1.0070757865905762</v>
      </c>
      <c r="L442" s="78">
        <v>0.8968319296836853</v>
      </c>
      <c r="M442" s="78">
        <v>0.80270016193389893</v>
      </c>
      <c r="N442" s="78">
        <v>0.69751906394958496</v>
      </c>
      <c r="O442" s="78">
        <v>0.75318008661270142</v>
      </c>
      <c r="P442" s="78">
        <v>0.74099588394165039</v>
      </c>
      <c r="Q442" s="78">
        <v>0.94126373529434204</v>
      </c>
      <c r="R442" s="78">
        <v>0.99007922410964966</v>
      </c>
      <c r="S442" s="78">
        <v>1.1671411991119385</v>
      </c>
      <c r="T442" s="78">
        <v>1.4167327880859375</v>
      </c>
      <c r="U442" s="78">
        <v>1.6661200523376465</v>
      </c>
      <c r="V442" s="78">
        <v>2.0976877212524414</v>
      </c>
      <c r="W442" s="78">
        <v>2.2744967937469482</v>
      </c>
      <c r="X442" s="78">
        <v>2.2452516555786133</v>
      </c>
      <c r="Y442" s="78">
        <v>2.358989953994751</v>
      </c>
      <c r="Z442" s="78">
        <v>2.3531181812286377</v>
      </c>
      <c r="AA442" s="78">
        <v>2.2966654300689697</v>
      </c>
      <c r="AB442" s="78">
        <v>2.461381196975708</v>
      </c>
      <c r="AC442" s="78">
        <v>2.3607850074768066</v>
      </c>
      <c r="AD442" s="78">
        <v>2.300823450088501</v>
      </c>
      <c r="AE442" s="78">
        <v>1.9668596982955933</v>
      </c>
      <c r="AF442" s="78">
        <v>1.5583834648132324</v>
      </c>
      <c r="AG442" s="78">
        <v>-0.27563092112541199</v>
      </c>
      <c r="AH442" s="78">
        <v>-0.26455458998680115</v>
      </c>
      <c r="AI442" s="78">
        <v>-0.16602315008640289</v>
      </c>
      <c r="AJ442" s="78">
        <v>-0.2104324996471405</v>
      </c>
      <c r="AK442" s="78">
        <v>-0.27409183979034424</v>
      </c>
      <c r="AL442" s="78">
        <v>-0.25526240468025208</v>
      </c>
      <c r="AM442" s="78">
        <v>-0.11671878397464752</v>
      </c>
      <c r="AN442" s="78">
        <v>-0.16774138808250427</v>
      </c>
      <c r="AO442" s="78">
        <v>-8.9442603290081024E-2</v>
      </c>
      <c r="AP442" s="78">
        <v>-0.11256342381238937</v>
      </c>
      <c r="AQ442" s="78">
        <v>-8.3395250141620636E-2</v>
      </c>
      <c r="AR442" s="78">
        <v>-2.384396456182003E-2</v>
      </c>
      <c r="AS442" s="78">
        <v>-4.0744032710790634E-2</v>
      </c>
      <c r="AT442" s="78">
        <v>0.19256885349750519</v>
      </c>
      <c r="AU442" s="78">
        <v>0.17261163890361786</v>
      </c>
      <c r="AV442" s="78">
        <v>0.21729212999343872</v>
      </c>
      <c r="AW442" s="78">
        <v>0.15867312252521515</v>
      </c>
      <c r="AX442" s="78">
        <v>5.7018878869712353E-3</v>
      </c>
      <c r="AY442" s="78">
        <v>-4.1067775338888168E-2</v>
      </c>
      <c r="AZ442" s="78">
        <v>0.2269437313079834</v>
      </c>
      <c r="BA442" s="78">
        <v>0.24564863741397858</v>
      </c>
      <c r="BB442" s="78">
        <v>0.13346028327941895</v>
      </c>
      <c r="BC442" s="78">
        <v>6.5703187137842178E-3</v>
      </c>
      <c r="BD442" s="78">
        <v>-5.5019482970237732E-2</v>
      </c>
      <c r="BE442" s="78">
        <v>-0.12833508849143982</v>
      </c>
      <c r="BF442" s="78">
        <v>-0.11998403817415237</v>
      </c>
      <c r="BG442" s="78">
        <v>-3.4994862973690033E-2</v>
      </c>
      <c r="BH442" s="78">
        <v>-8.4999576210975647E-2</v>
      </c>
      <c r="BI442" s="78">
        <v>-0.15444380044937134</v>
      </c>
      <c r="BJ442" s="78">
        <v>-0.16766943037509918</v>
      </c>
      <c r="BK442" s="78">
        <v>-5.2252676337957382E-2</v>
      </c>
      <c r="BL442" s="78">
        <v>-0.1020117774605751</v>
      </c>
      <c r="BM442" s="78">
        <v>-8.0567710101604462E-3</v>
      </c>
      <c r="BN442" s="78">
        <v>-2.3560142144560814E-2</v>
      </c>
      <c r="BO442" s="78">
        <v>1.2096153572201729E-2</v>
      </c>
      <c r="BP442" s="78">
        <v>7.9542025923728943E-2</v>
      </c>
      <c r="BQ442" s="78">
        <v>7.3285207152366638E-2</v>
      </c>
      <c r="BR442" s="78">
        <v>0.32663571834564209</v>
      </c>
      <c r="BS442" s="78">
        <v>0.32108789682388306</v>
      </c>
      <c r="BT442" s="78">
        <v>0.36827701330184937</v>
      </c>
      <c r="BU442" s="78">
        <v>0.31047260761260986</v>
      </c>
      <c r="BV442" s="78">
        <v>0.16401186585426331</v>
      </c>
      <c r="BW442" s="78">
        <v>0.13007920980453491</v>
      </c>
      <c r="BX442" s="78">
        <v>0.40922439098358154</v>
      </c>
      <c r="BY442" s="78">
        <v>0.41900277137756348</v>
      </c>
      <c r="BZ442" s="78">
        <v>0.31230565905570984</v>
      </c>
      <c r="CA442" s="78">
        <v>0.16576309502124786</v>
      </c>
      <c r="CB442" s="78">
        <v>9.0745203197002411E-2</v>
      </c>
      <c r="CC442" s="78">
        <v>-2.6318442076444626E-2</v>
      </c>
      <c r="CD442" s="78">
        <v>-1.9854901358485222E-2</v>
      </c>
      <c r="CE442" s="78">
        <v>5.5754929780960083E-2</v>
      </c>
      <c r="CF442" s="78">
        <v>1.8748725997284055E-3</v>
      </c>
      <c r="CG442" s="78">
        <v>-7.1575924754142761E-2</v>
      </c>
      <c r="CH442" s="78">
        <v>-0.10700284689664841</v>
      </c>
      <c r="CI442" s="78">
        <v>-7.6036388054490089E-3</v>
      </c>
      <c r="CJ442" s="78">
        <v>-5.6487642228603363E-2</v>
      </c>
      <c r="CK442" s="78">
        <v>4.8310812562704086E-2</v>
      </c>
      <c r="CL442" s="78">
        <v>3.8083259016275406E-2</v>
      </c>
      <c r="CM442" s="78">
        <v>7.8233212232589722E-2</v>
      </c>
      <c r="CN442" s="78">
        <v>0.15114684402942657</v>
      </c>
      <c r="CO442" s="78">
        <v>0.15226152539253235</v>
      </c>
      <c r="CP442" s="78">
        <v>0.41949000954627991</v>
      </c>
      <c r="CQ442" s="78">
        <v>0.42392212152481079</v>
      </c>
      <c r="CR442" s="78">
        <v>0.47284868359565735</v>
      </c>
      <c r="CS442" s="78">
        <v>0.41560849547386169</v>
      </c>
      <c r="CT442" s="78">
        <v>0.27365687489509583</v>
      </c>
      <c r="CU442" s="78">
        <v>0.2486150711774826</v>
      </c>
      <c r="CV442" s="78">
        <v>0.53547143936157227</v>
      </c>
      <c r="CW442" s="78">
        <v>0.53906732797622681</v>
      </c>
      <c r="CX442" s="78">
        <v>0.43617343902587891</v>
      </c>
      <c r="CY442" s="78">
        <v>0.27601954340934753</v>
      </c>
      <c r="CZ442" s="78">
        <v>0.19170136749744415</v>
      </c>
      <c r="DA442" s="78">
        <v>7.5698196887969971E-2</v>
      </c>
      <c r="DB442" s="78">
        <v>8.0274239182472229E-2</v>
      </c>
      <c r="DC442" s="78">
        <v>0.1465047150850296</v>
      </c>
      <c r="DD442" s="78">
        <v>8.8749319314956665E-2</v>
      </c>
      <c r="DE442" s="78">
        <v>1.1291953735053539E-2</v>
      </c>
      <c r="DF442" s="78">
        <v>-4.6336237341165543E-2</v>
      </c>
      <c r="DG442" s="78">
        <v>3.7045396864414215E-2</v>
      </c>
      <c r="DH442" s="78">
        <v>-1.096351258456707E-2</v>
      </c>
      <c r="DI442" s="78">
        <v>0.10467839241027832</v>
      </c>
      <c r="DJ442" s="78">
        <v>9.9726669490337372E-2</v>
      </c>
      <c r="DK442" s="78">
        <v>0.14437025785446167</v>
      </c>
      <c r="DL442" s="78">
        <v>0.22275166213512421</v>
      </c>
      <c r="DM442" s="78">
        <v>0.23123781383037567</v>
      </c>
      <c r="DN442" s="78">
        <v>0.51234430074691772</v>
      </c>
      <c r="DO442" s="78">
        <v>0.52675628662109375</v>
      </c>
      <c r="DP442" s="78">
        <v>0.57742035388946533</v>
      </c>
      <c r="DQ442" s="78">
        <v>0.52074438333511353</v>
      </c>
      <c r="DR442" s="78">
        <v>0.38330191373825073</v>
      </c>
      <c r="DS442" s="78">
        <v>0.3671509325504303</v>
      </c>
      <c r="DT442" s="78">
        <v>0.66171848773956299</v>
      </c>
      <c r="DU442" s="78">
        <v>0.65913182497024536</v>
      </c>
      <c r="DV442" s="78">
        <v>0.56004124879837036</v>
      </c>
      <c r="DW442" s="78">
        <v>0.38627597689628601</v>
      </c>
      <c r="DX442" s="78">
        <v>0.29265755414962769</v>
      </c>
      <c r="DY442" s="78">
        <v>0.22299402952194214</v>
      </c>
      <c r="DZ442" s="78">
        <v>0.2248447984457016</v>
      </c>
      <c r="EA442" s="78">
        <v>0.27753299474716187</v>
      </c>
      <c r="EB442" s="78">
        <v>0.21418222784996033</v>
      </c>
      <c r="EC442" s="78">
        <v>0.13094000518321991</v>
      </c>
      <c r="ED442" s="78">
        <v>4.1256699711084366E-2</v>
      </c>
      <c r="EE442" s="78">
        <v>0.10151152312755585</v>
      </c>
      <c r="EF442" s="78">
        <v>5.4766099900007248E-2</v>
      </c>
      <c r="EG442" s="78">
        <v>0.1860642284154892</v>
      </c>
      <c r="EH442" s="78">
        <v>0.18872994184494019</v>
      </c>
      <c r="EI442" s="78">
        <v>0.23986166715621948</v>
      </c>
      <c r="EJ442" s="78">
        <v>0.32613763213157654</v>
      </c>
      <c r="EK442" s="78">
        <v>0.34526705741882324</v>
      </c>
      <c r="EL442" s="78">
        <v>0.64641112089157104</v>
      </c>
      <c r="EM442" s="78">
        <v>0.67523252964019775</v>
      </c>
      <c r="EN442" s="78">
        <v>0.72840523719787598</v>
      </c>
      <c r="EO442" s="78">
        <v>0.67254388332366943</v>
      </c>
      <c r="EP442" s="78">
        <v>0.54161185026168823</v>
      </c>
      <c r="EQ442" s="78">
        <v>0.53829795122146606</v>
      </c>
      <c r="ER442" s="78">
        <v>0.84399914741516113</v>
      </c>
      <c r="ES442" s="78">
        <v>0.83248603343963623</v>
      </c>
      <c r="ET442" s="78">
        <v>0.73888659477233887</v>
      </c>
      <c r="EU442" s="78">
        <v>0.54546874761581421</v>
      </c>
      <c r="EV442" s="78">
        <v>0.43842223286628723</v>
      </c>
      <c r="EW442" s="78">
        <v>69.195297241210938</v>
      </c>
      <c r="EX442" s="78">
        <v>67.261993408203125</v>
      </c>
      <c r="EY442" s="78">
        <v>65.860725402832031</v>
      </c>
      <c r="EZ442" s="78">
        <v>64.81787109375</v>
      </c>
      <c r="FA442" s="78">
        <v>63.951324462890625</v>
      </c>
      <c r="FB442" s="78">
        <v>63.829372406005859</v>
      </c>
      <c r="FC442" s="78">
        <v>63.652599334716797</v>
      </c>
      <c r="FD442" s="78">
        <v>67.089469909667969</v>
      </c>
      <c r="FE442" s="78">
        <v>71.655166625976563</v>
      </c>
      <c r="FF442" s="78">
        <v>76.644325256347656</v>
      </c>
      <c r="FG442" s="78">
        <v>81.547126770019531</v>
      </c>
      <c r="FH442" s="78">
        <v>86.308624267578125</v>
      </c>
      <c r="FI442" s="78">
        <v>90.27374267578125</v>
      </c>
      <c r="FJ442" s="78">
        <v>93.366287231445313</v>
      </c>
      <c r="FK442" s="78">
        <v>94.971809387207031</v>
      </c>
      <c r="FL442" s="78">
        <v>95.788932800292969</v>
      </c>
      <c r="FM442" s="78">
        <v>95.883872985839844</v>
      </c>
      <c r="FN442" s="78">
        <v>94.891365051269531</v>
      </c>
      <c r="FO442" s="78">
        <v>92.822700500488281</v>
      </c>
      <c r="FP442" s="78">
        <v>89.778854370117188</v>
      </c>
      <c r="FQ442" s="78">
        <v>85.042449951171875</v>
      </c>
      <c r="FR442" s="78">
        <v>81.173835754394531</v>
      </c>
      <c r="FS442" s="78">
        <v>78.734527587890625</v>
      </c>
      <c r="FT442" s="78">
        <v>76.919677734375</v>
      </c>
      <c r="FU442" s="78">
        <v>6.6737785935401917E-2</v>
      </c>
      <c r="FV442" s="78">
        <v>0.13638448715209961</v>
      </c>
      <c r="FW442" s="78">
        <v>6.2028344720602036E-2</v>
      </c>
      <c r="FX442" s="78">
        <v>0.12060803920030594</v>
      </c>
      <c r="FY442" s="78">
        <v>349</v>
      </c>
      <c r="FZ442" s="78">
        <v>1</v>
      </c>
    </row>
    <row r="443" spans="1:182" x14ac:dyDescent="0.2">
      <c r="A443" t="s">
        <v>186</v>
      </c>
      <c r="B443" t="s">
        <v>245</v>
      </c>
      <c r="C443" t="s">
        <v>194</v>
      </c>
      <c r="D443" t="s">
        <v>203</v>
      </c>
      <c r="E443" t="s">
        <v>206</v>
      </c>
      <c r="F443" t="s">
        <v>1</v>
      </c>
      <c r="G443" t="s">
        <v>200</v>
      </c>
      <c r="H443" s="78">
        <v>183</v>
      </c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  <c r="BX443" s="78"/>
      <c r="BY443" s="78"/>
      <c r="BZ443" s="78"/>
      <c r="CA443" s="78"/>
      <c r="CB443" s="78"/>
      <c r="CC443" s="78"/>
      <c r="CD443" s="78"/>
      <c r="CE443" s="78"/>
      <c r="CF443" s="78"/>
      <c r="CG443" s="78"/>
      <c r="CH443" s="78"/>
      <c r="CI443" s="78"/>
      <c r="CJ443" s="78"/>
      <c r="CK443" s="78"/>
      <c r="CL443" s="78"/>
      <c r="CM443" s="78"/>
      <c r="CN443" s="78"/>
      <c r="CO443" s="78"/>
      <c r="CP443" s="78"/>
      <c r="CQ443" s="78"/>
      <c r="CR443" s="78"/>
      <c r="CS443" s="78"/>
      <c r="CT443" s="78"/>
      <c r="CU443" s="78"/>
      <c r="CV443" s="78"/>
      <c r="CW443" s="78"/>
      <c r="CX443" s="78"/>
      <c r="CY443" s="78"/>
      <c r="CZ443" s="78"/>
      <c r="DA443" s="78"/>
      <c r="DB443" s="78"/>
      <c r="DC443" s="78"/>
      <c r="DD443" s="78"/>
      <c r="DE443" s="78"/>
      <c r="DF443" s="78"/>
      <c r="DG443" s="78"/>
      <c r="DH443" s="78"/>
      <c r="DI443" s="78"/>
      <c r="DJ443" s="78"/>
      <c r="DK443" s="78"/>
      <c r="DL443" s="78"/>
      <c r="DM443" s="78"/>
      <c r="DN443" s="78"/>
      <c r="DO443" s="78"/>
      <c r="DP443" s="78"/>
      <c r="DQ443" s="78"/>
      <c r="DR443" s="78"/>
      <c r="DS443" s="78"/>
      <c r="DT443" s="78"/>
      <c r="DU443" s="78"/>
      <c r="DV443" s="78"/>
      <c r="DW443" s="78"/>
      <c r="DX443" s="78"/>
      <c r="DY443" s="78"/>
      <c r="DZ443" s="78"/>
      <c r="EA443" s="78"/>
      <c r="EB443" s="78"/>
      <c r="EC443" s="78"/>
      <c r="ED443" s="78"/>
      <c r="EE443" s="78"/>
      <c r="EF443" s="78"/>
      <c r="EG443" s="78"/>
      <c r="EH443" s="78"/>
      <c r="EI443" s="78"/>
      <c r="EJ443" s="78"/>
      <c r="EK443" s="78"/>
      <c r="EL443" s="78"/>
      <c r="EM443" s="78"/>
      <c r="EN443" s="78"/>
      <c r="EO443" s="78"/>
      <c r="EP443" s="78"/>
      <c r="EQ443" s="78"/>
      <c r="ER443" s="78"/>
      <c r="ES443" s="78"/>
      <c r="ET443" s="78"/>
      <c r="EU443" s="78"/>
      <c r="EV443" s="78"/>
      <c r="EW443" s="78"/>
      <c r="EX443" s="78"/>
      <c r="EY443" s="78"/>
      <c r="EZ443" s="78"/>
      <c r="FA443" s="78"/>
      <c r="FB443" s="78"/>
      <c r="FC443" s="78"/>
      <c r="FD443" s="78"/>
      <c r="FE443" s="78"/>
      <c r="FF443" s="78"/>
      <c r="FG443" s="78"/>
      <c r="FH443" s="78"/>
      <c r="FI443" s="78"/>
      <c r="FJ443" s="78"/>
      <c r="FK443" s="78"/>
      <c r="FL443" s="78"/>
      <c r="FM443" s="78"/>
      <c r="FN443" s="78"/>
      <c r="FO443" s="78"/>
      <c r="FP443" s="78"/>
      <c r="FQ443" s="78"/>
      <c r="FR443" s="78"/>
      <c r="FS443" s="78"/>
      <c r="FT443" s="78"/>
      <c r="FU443" s="78"/>
      <c r="FV443" s="78"/>
      <c r="FW443" s="78"/>
      <c r="FX443" s="78">
        <v>9.6338227391242981E-2</v>
      </c>
      <c r="FY443" s="78">
        <v>25</v>
      </c>
      <c r="FZ443" s="78">
        <v>0</v>
      </c>
    </row>
    <row r="444" spans="1:182" x14ac:dyDescent="0.2">
      <c r="A444" t="s">
        <v>186</v>
      </c>
      <c r="B444" t="s">
        <v>245</v>
      </c>
      <c r="C444" t="s">
        <v>194</v>
      </c>
      <c r="D444" t="s">
        <v>203</v>
      </c>
      <c r="E444" t="s">
        <v>206</v>
      </c>
      <c r="F444" t="s">
        <v>1</v>
      </c>
      <c r="G444" t="s">
        <v>1</v>
      </c>
      <c r="H444" s="78">
        <v>5512</v>
      </c>
      <c r="I444" s="78">
        <v>1.1275066137313843</v>
      </c>
      <c r="J444" s="78">
        <v>1.0667722225189209</v>
      </c>
      <c r="K444" s="78">
        <v>1.0229734182357788</v>
      </c>
      <c r="L444" s="78">
        <v>0.91250282526016235</v>
      </c>
      <c r="M444" s="78">
        <v>0.79563337564468384</v>
      </c>
      <c r="N444" s="78">
        <v>0.69042283296585083</v>
      </c>
      <c r="O444" s="78">
        <v>0.74778634309768677</v>
      </c>
      <c r="P444" s="78">
        <v>0.73489701747894287</v>
      </c>
      <c r="Q444" s="78">
        <v>0.93361490964889526</v>
      </c>
      <c r="R444" s="78">
        <v>0.98231559991836548</v>
      </c>
      <c r="S444" s="78">
        <v>1.1611963510513306</v>
      </c>
      <c r="T444" s="78">
        <v>1.4111580848693848</v>
      </c>
      <c r="U444" s="78">
        <v>1.6607061624526978</v>
      </c>
      <c r="V444" s="78">
        <v>2.087723970413208</v>
      </c>
      <c r="W444" s="78">
        <v>2.2736072540283203</v>
      </c>
      <c r="X444" s="78">
        <v>2.2756431102752686</v>
      </c>
      <c r="Y444" s="78">
        <v>2.3880679607391357</v>
      </c>
      <c r="Z444" s="78">
        <v>2.383974552154541</v>
      </c>
      <c r="AA444" s="78">
        <v>2.3177409172058105</v>
      </c>
      <c r="AB444" s="78">
        <v>2.4661474227905273</v>
      </c>
      <c r="AC444" s="78">
        <v>2.3579254150390625</v>
      </c>
      <c r="AD444" s="78">
        <v>2.2885065078735352</v>
      </c>
      <c r="AE444" s="78">
        <v>1.9582717418670654</v>
      </c>
      <c r="AF444" s="78">
        <v>1.5633515119552612</v>
      </c>
      <c r="AG444" s="78">
        <v>-0.26744431257247925</v>
      </c>
      <c r="AH444" s="78">
        <v>-0.25651949644088745</v>
      </c>
      <c r="AI444" s="78">
        <v>-0.15874069929122925</v>
      </c>
      <c r="AJ444" s="78">
        <v>-0.20346103608608246</v>
      </c>
      <c r="AK444" s="78">
        <v>-0.26744189858436584</v>
      </c>
      <c r="AL444" s="78">
        <v>-0.25039404630661011</v>
      </c>
      <c r="AM444" s="78">
        <v>-0.11313582211732864</v>
      </c>
      <c r="AN444" s="78">
        <v>-0.164088174700737</v>
      </c>
      <c r="AO444" s="78">
        <v>-8.4919244050979614E-2</v>
      </c>
      <c r="AP444" s="78">
        <v>-0.10761669278144836</v>
      </c>
      <c r="AQ444" s="78">
        <v>-7.8087911009788513E-2</v>
      </c>
      <c r="AR444" s="78">
        <v>-1.8097849562764168E-2</v>
      </c>
      <c r="AS444" s="78">
        <v>-3.4406378865242004E-2</v>
      </c>
      <c r="AT444" s="78">
        <v>0.2000201940536499</v>
      </c>
      <c r="AU444" s="78">
        <v>0.18086382746696472</v>
      </c>
      <c r="AV444" s="78">
        <v>0.22568370401859283</v>
      </c>
      <c r="AW444" s="78">
        <v>0.16711004078388214</v>
      </c>
      <c r="AX444" s="78">
        <v>1.45006338134408E-2</v>
      </c>
      <c r="AY444" s="78">
        <v>-3.1555581837892532E-2</v>
      </c>
      <c r="AZ444" s="78">
        <v>0.23707474768161774</v>
      </c>
      <c r="BA444" s="78">
        <v>0.25528350472450256</v>
      </c>
      <c r="BB444" s="78">
        <v>0.14340035617351532</v>
      </c>
      <c r="BC444" s="78">
        <v>1.5418132767081261E-2</v>
      </c>
      <c r="BD444" s="78">
        <v>-4.6917993575334549E-2</v>
      </c>
      <c r="BE444" s="78">
        <v>-0.12498519569635391</v>
      </c>
      <c r="BF444" s="78">
        <v>-0.11669612675905228</v>
      </c>
      <c r="BG444" s="78">
        <v>-3.2014947384595871E-2</v>
      </c>
      <c r="BH444" s="78">
        <v>-8.2146912813186646E-2</v>
      </c>
      <c r="BI444" s="78">
        <v>-0.15172269940376282</v>
      </c>
      <c r="BJ444" s="78">
        <v>-0.16567736864089966</v>
      </c>
      <c r="BK444" s="78">
        <v>-5.0786551088094711E-2</v>
      </c>
      <c r="BL444" s="78">
        <v>-0.1005169078707695</v>
      </c>
      <c r="BM444" s="78">
        <v>-6.2058460898697376E-3</v>
      </c>
      <c r="BN444" s="78">
        <v>-2.1535981446504593E-2</v>
      </c>
      <c r="BO444" s="78">
        <v>1.4267873950302601E-2</v>
      </c>
      <c r="BP444" s="78">
        <v>8.1893287599086761E-2</v>
      </c>
      <c r="BQ444" s="78">
        <v>7.5878530740737915E-2</v>
      </c>
      <c r="BR444" s="78">
        <v>0.32968473434448242</v>
      </c>
      <c r="BS444" s="78">
        <v>0.32446464896202087</v>
      </c>
      <c r="BT444" s="78">
        <v>0.37171077728271484</v>
      </c>
      <c r="BU444" s="78">
        <v>0.31392496824264526</v>
      </c>
      <c r="BV444" s="78">
        <v>0.16761225461959839</v>
      </c>
      <c r="BW444" s="78">
        <v>0.13397151231765747</v>
      </c>
      <c r="BX444" s="78">
        <v>0.41336995363235474</v>
      </c>
      <c r="BY444" s="78">
        <v>0.42294526100158691</v>
      </c>
      <c r="BZ444" s="78">
        <v>0.3163730800151825</v>
      </c>
      <c r="CA444" s="78">
        <v>0.16938355565071106</v>
      </c>
      <c r="CB444" s="78">
        <v>9.4060271978378296E-2</v>
      </c>
      <c r="CC444" s="78">
        <v>-2.6318442076444626E-2</v>
      </c>
      <c r="CD444" s="78">
        <v>-1.9854901358485222E-2</v>
      </c>
      <c r="CE444" s="78">
        <v>5.5754929780960083E-2</v>
      </c>
      <c r="CF444" s="78">
        <v>1.8748725997284055E-3</v>
      </c>
      <c r="CG444" s="78">
        <v>-7.1575932204723358E-2</v>
      </c>
      <c r="CH444" s="78">
        <v>-0.107002854347229</v>
      </c>
      <c r="CI444" s="78">
        <v>-7.6036388054490089E-3</v>
      </c>
      <c r="CJ444" s="78">
        <v>-5.6487642228603363E-2</v>
      </c>
      <c r="CK444" s="78">
        <v>4.8310812562704086E-2</v>
      </c>
      <c r="CL444" s="78">
        <v>3.8083255290985107E-2</v>
      </c>
      <c r="CM444" s="78">
        <v>7.8233212232589722E-2</v>
      </c>
      <c r="CN444" s="78">
        <v>0.15114684402942657</v>
      </c>
      <c r="CO444" s="78">
        <v>0.15226152539253235</v>
      </c>
      <c r="CP444" s="78">
        <v>0.41949000954627991</v>
      </c>
      <c r="CQ444" s="78">
        <v>0.42392212152481079</v>
      </c>
      <c r="CR444" s="78">
        <v>0.47284865379333496</v>
      </c>
      <c r="CS444" s="78">
        <v>0.41560852527618408</v>
      </c>
      <c r="CT444" s="78">
        <v>0.27365687489509583</v>
      </c>
      <c r="CU444" s="78">
        <v>0.24861504137516022</v>
      </c>
      <c r="CV444" s="78">
        <v>0.53547143936157227</v>
      </c>
      <c r="CW444" s="78">
        <v>0.53906732797622681</v>
      </c>
      <c r="CX444" s="78">
        <v>0.43617343902587891</v>
      </c>
      <c r="CY444" s="78">
        <v>0.27601954340934753</v>
      </c>
      <c r="CZ444" s="78">
        <v>0.19170138239860535</v>
      </c>
      <c r="DA444" s="78">
        <v>7.2348311543464661E-2</v>
      </c>
      <c r="DB444" s="78">
        <v>7.6986335217952728E-2</v>
      </c>
      <c r="DC444" s="78">
        <v>0.14352481067180634</v>
      </c>
      <c r="DD444" s="78">
        <v>8.5896655917167664E-2</v>
      </c>
      <c r="DE444" s="78">
        <v>8.5708452388644218E-3</v>
      </c>
      <c r="DF444" s="78">
        <v>-4.8328332602977753E-2</v>
      </c>
      <c r="DG444" s="78">
        <v>3.5579271614551544E-2</v>
      </c>
      <c r="DH444" s="78">
        <v>-1.2458370998501778E-2</v>
      </c>
      <c r="DI444" s="78">
        <v>0.10282747447490692</v>
      </c>
      <c r="DJ444" s="78">
        <v>9.7702503204345703E-2</v>
      </c>
      <c r="DK444" s="78">
        <v>0.14219854772090912</v>
      </c>
      <c r="DL444" s="78">
        <v>0.22040040791034698</v>
      </c>
      <c r="DM444" s="78">
        <v>0.22864449024200439</v>
      </c>
      <c r="DN444" s="78">
        <v>0.50929528474807739</v>
      </c>
      <c r="DO444" s="78">
        <v>0.5233796238899231</v>
      </c>
      <c r="DP444" s="78">
        <v>0.57398653030395508</v>
      </c>
      <c r="DQ444" s="78">
        <v>0.51729214191436768</v>
      </c>
      <c r="DR444" s="78">
        <v>0.37970152497291565</v>
      </c>
      <c r="DS444" s="78">
        <v>0.36325863003730774</v>
      </c>
      <c r="DT444" s="78">
        <v>0.65757292509078979</v>
      </c>
      <c r="DU444" s="78">
        <v>0.65518933534622192</v>
      </c>
      <c r="DV444" s="78">
        <v>0.55597376823425293</v>
      </c>
      <c r="DW444" s="78">
        <v>0.38265550136566162</v>
      </c>
      <c r="DX444" s="78">
        <v>0.28934252262115479</v>
      </c>
      <c r="DY444" s="78">
        <v>0.21480743587017059</v>
      </c>
      <c r="DZ444" s="78">
        <v>0.21680968999862671</v>
      </c>
      <c r="EA444" s="78">
        <v>0.27025055885314941</v>
      </c>
      <c r="EB444" s="78">
        <v>0.20721077919006348</v>
      </c>
      <c r="EC444" s="78">
        <v>0.12429006397724152</v>
      </c>
      <c r="ED444" s="78">
        <v>3.6388345062732697E-2</v>
      </c>
      <c r="EE444" s="78">
        <v>9.7928538918495178E-2</v>
      </c>
      <c r="EF444" s="78">
        <v>5.1112905144691467E-2</v>
      </c>
      <c r="EG444" s="78">
        <v>0.18154086172580719</v>
      </c>
      <c r="EH444" s="78">
        <v>0.18378321826457977</v>
      </c>
      <c r="EI444" s="78">
        <v>0.23455433547496796</v>
      </c>
      <c r="EJ444" s="78">
        <v>0.32039153575897217</v>
      </c>
      <c r="EK444" s="78">
        <v>0.33892938494682312</v>
      </c>
      <c r="EL444" s="78">
        <v>0.63895982503890991</v>
      </c>
      <c r="EM444" s="78">
        <v>0.66698038578033447</v>
      </c>
      <c r="EN444" s="78">
        <v>0.72001355886459351</v>
      </c>
      <c r="EO444" s="78">
        <v>0.66410696506500244</v>
      </c>
      <c r="EP444" s="78">
        <v>0.53281313180923462</v>
      </c>
      <c r="EQ444" s="78">
        <v>0.52878576517105103</v>
      </c>
      <c r="ER444" s="78">
        <v>0.83386808633804321</v>
      </c>
      <c r="ES444" s="78">
        <v>0.82285112142562866</v>
      </c>
      <c r="ET444" s="78">
        <v>0.72894644737243652</v>
      </c>
      <c r="EU444" s="78">
        <v>0.53662091493606567</v>
      </c>
      <c r="EV444" s="78">
        <v>0.43032073974609375</v>
      </c>
      <c r="EW444" s="78">
        <v>69.218025207519531</v>
      </c>
      <c r="EX444" s="78">
        <v>67.310859680175781</v>
      </c>
      <c r="EY444" s="78">
        <v>65.915443420410156</v>
      </c>
      <c r="EZ444" s="78">
        <v>64.908088684082031</v>
      </c>
      <c r="FA444" s="78">
        <v>63.978172302246094</v>
      </c>
      <c r="FB444" s="78">
        <v>63.856456756591797</v>
      </c>
      <c r="FC444" s="78">
        <v>63.661369323730469</v>
      </c>
      <c r="FD444" s="78">
        <v>67.121513366699219</v>
      </c>
      <c r="FE444" s="78">
        <v>71.653564453125</v>
      </c>
      <c r="FF444" s="78">
        <v>76.663192749023438</v>
      </c>
      <c r="FG444" s="78">
        <v>81.571159362792969</v>
      </c>
      <c r="FH444" s="78">
        <v>86.304801940917969</v>
      </c>
      <c r="FI444" s="78">
        <v>90.273040771484375</v>
      </c>
      <c r="FJ444" s="78">
        <v>93.367118835449219</v>
      </c>
      <c r="FK444" s="78">
        <v>94.988410949707031</v>
      </c>
      <c r="FL444" s="78">
        <v>95.863853454589844</v>
      </c>
      <c r="FM444" s="78">
        <v>95.980155944824219</v>
      </c>
      <c r="FN444" s="78">
        <v>94.965690612792969</v>
      </c>
      <c r="FO444" s="78">
        <v>92.95953369140625</v>
      </c>
      <c r="FP444" s="78">
        <v>89.862205505371094</v>
      </c>
      <c r="FQ444" s="78">
        <v>85.10064697265625</v>
      </c>
      <c r="FR444" s="78">
        <v>81.215843200683594</v>
      </c>
      <c r="FS444" s="78">
        <v>78.790130615234375</v>
      </c>
      <c r="FT444" s="78">
        <v>77.034049987792969</v>
      </c>
      <c r="FU444" s="78">
        <v>6.4546339213848114E-2</v>
      </c>
      <c r="FV444" s="78">
        <v>0.13190607726573944</v>
      </c>
      <c r="FW444" s="78">
        <v>5.9991542249917984E-2</v>
      </c>
      <c r="FX444" s="78">
        <v>0.11664767563343048</v>
      </c>
      <c r="FY444" s="78">
        <v>374</v>
      </c>
      <c r="FZ444" s="78">
        <v>1</v>
      </c>
    </row>
    <row r="445" spans="1:182" x14ac:dyDescent="0.2">
      <c r="A445" t="s">
        <v>186</v>
      </c>
      <c r="B445" t="s">
        <v>245</v>
      </c>
      <c r="C445" t="s">
        <v>194</v>
      </c>
      <c r="D445" t="s">
        <v>203</v>
      </c>
      <c r="E445" t="s">
        <v>206</v>
      </c>
      <c r="F445" t="s">
        <v>178</v>
      </c>
      <c r="G445" t="s">
        <v>1</v>
      </c>
      <c r="H445" s="78">
        <v>4024</v>
      </c>
      <c r="I445" s="78">
        <v>1.1618106365203857</v>
      </c>
      <c r="J445" s="78">
        <v>1.10300612449646</v>
      </c>
      <c r="K445" s="78">
        <v>1.0440218448638916</v>
      </c>
      <c r="L445" s="78">
        <v>0.92490583658218384</v>
      </c>
      <c r="M445" s="78">
        <v>0.80625683069229126</v>
      </c>
      <c r="N445" s="78">
        <v>0.70127123594284058</v>
      </c>
      <c r="O445" s="78">
        <v>0.77348434925079346</v>
      </c>
      <c r="P445" s="78">
        <v>0.72014164924621582</v>
      </c>
      <c r="Q445" s="78">
        <v>0.93826234340667725</v>
      </c>
      <c r="R445" s="78">
        <v>0.97552353143692017</v>
      </c>
      <c r="S445" s="78">
        <v>1.1870206594467163</v>
      </c>
      <c r="T445" s="78">
        <v>1.4559750556945801</v>
      </c>
      <c r="U445" s="78">
        <v>1.6868393421173096</v>
      </c>
      <c r="V445" s="78">
        <v>2.0148510932922363</v>
      </c>
      <c r="W445" s="78">
        <v>2.2006726264953613</v>
      </c>
      <c r="X445" s="78">
        <v>2.2661705017089844</v>
      </c>
      <c r="Y445" s="78">
        <v>2.4087743759155273</v>
      </c>
      <c r="Z445" s="78">
        <v>2.3800396919250488</v>
      </c>
      <c r="AA445" s="78">
        <v>2.3402323722839355</v>
      </c>
      <c r="AB445" s="78">
        <v>2.5523467063903809</v>
      </c>
      <c r="AC445" s="78">
        <v>2.4346644878387451</v>
      </c>
      <c r="AD445" s="78">
        <v>2.4194571971893311</v>
      </c>
      <c r="AE445" s="78">
        <v>2.0638272762298584</v>
      </c>
      <c r="AF445" s="78">
        <v>1.5739923715591431</v>
      </c>
      <c r="AG445" s="78">
        <v>-0.35052740573883057</v>
      </c>
      <c r="AH445" s="78">
        <v>-0.33806541562080383</v>
      </c>
      <c r="AI445" s="78">
        <v>-0.23264800012111664</v>
      </c>
      <c r="AJ445" s="78">
        <v>-0.27421224117279053</v>
      </c>
      <c r="AK445" s="78">
        <v>-0.33493015170097351</v>
      </c>
      <c r="AL445" s="78">
        <v>-0.29980137944221497</v>
      </c>
      <c r="AM445" s="78">
        <v>-0.14949832856655121</v>
      </c>
      <c r="AN445" s="78">
        <v>-0.20116338133811951</v>
      </c>
      <c r="AO445" s="78">
        <v>-0.13082543015480042</v>
      </c>
      <c r="AP445" s="78">
        <v>-0.15781955420970917</v>
      </c>
      <c r="AQ445" s="78">
        <v>-0.13195043802261353</v>
      </c>
      <c r="AR445" s="78">
        <v>-7.6413340866565704E-2</v>
      </c>
      <c r="AS445" s="78">
        <v>-9.8725266754627228E-2</v>
      </c>
      <c r="AT445" s="78">
        <v>0.12439896911382675</v>
      </c>
      <c r="AU445" s="78">
        <v>9.7114898264408112E-2</v>
      </c>
      <c r="AV445" s="78">
        <v>0.14051976799964905</v>
      </c>
      <c r="AW445" s="78">
        <v>8.1486567854881287E-2</v>
      </c>
      <c r="AX445" s="78">
        <v>-7.4795074760913849E-2</v>
      </c>
      <c r="AY445" s="78">
        <v>-0.12809208035469055</v>
      </c>
      <c r="AZ445" s="78">
        <v>0.13425819575786591</v>
      </c>
      <c r="BA445" s="78">
        <v>0.15750202536582947</v>
      </c>
      <c r="BB445" s="78">
        <v>4.2521543800830841E-2</v>
      </c>
      <c r="BC445" s="78">
        <v>-7.4375517666339874E-2</v>
      </c>
      <c r="BD445" s="78">
        <v>-0.12913747131824493</v>
      </c>
      <c r="BE445" s="78">
        <v>-0.15898212790489197</v>
      </c>
      <c r="BF445" s="78">
        <v>-0.15006405115127563</v>
      </c>
      <c r="BG445" s="78">
        <v>-6.2257211655378342E-2</v>
      </c>
      <c r="BH445" s="78">
        <v>-0.11109773069620132</v>
      </c>
      <c r="BI445" s="78">
        <v>-0.17933832108974457</v>
      </c>
      <c r="BJ445" s="78">
        <v>-0.1858944445848465</v>
      </c>
      <c r="BK445" s="78">
        <v>-6.5665796399116516E-2</v>
      </c>
      <c r="BL445" s="78">
        <v>-0.1156877800822258</v>
      </c>
      <c r="BM445" s="78">
        <v>-2.4990284815430641E-2</v>
      </c>
      <c r="BN445" s="78">
        <v>-4.2078576982021332E-2</v>
      </c>
      <c r="BO445" s="78">
        <v>-7.7722333371639252E-3</v>
      </c>
      <c r="BP445" s="78">
        <v>5.803106352686882E-2</v>
      </c>
      <c r="BQ445" s="78">
        <v>4.9559764564037323E-2</v>
      </c>
      <c r="BR445" s="78">
        <v>0.29874116182327271</v>
      </c>
      <c r="BS445" s="78">
        <v>0.29019525647163391</v>
      </c>
      <c r="BT445" s="78">
        <v>0.33686238527297974</v>
      </c>
      <c r="BU445" s="78">
        <v>0.27888849377632141</v>
      </c>
      <c r="BV445" s="78">
        <v>0.13107317686080933</v>
      </c>
      <c r="BW445" s="78">
        <v>9.4469554722309113E-2</v>
      </c>
      <c r="BX445" s="78">
        <v>0.37129822373390198</v>
      </c>
      <c r="BY445" s="78">
        <v>0.38293388485908508</v>
      </c>
      <c r="BZ445" s="78">
        <v>0.27509427070617676</v>
      </c>
      <c r="CA445" s="78">
        <v>0.13264073431491852</v>
      </c>
      <c r="CB445" s="78">
        <v>6.0416728258132935E-2</v>
      </c>
      <c r="CC445" s="78">
        <v>-2.6318443939089775E-2</v>
      </c>
      <c r="CD445" s="78">
        <v>-1.9854901358485222E-2</v>
      </c>
      <c r="CE445" s="78">
        <v>5.5754929780960083E-2</v>
      </c>
      <c r="CF445" s="78">
        <v>1.8748725997284055E-3</v>
      </c>
      <c r="CG445" s="78">
        <v>-7.1575932204723358E-2</v>
      </c>
      <c r="CH445" s="78">
        <v>-0.10700284689664841</v>
      </c>
      <c r="CI445" s="78">
        <v>-7.6036388054490089E-3</v>
      </c>
      <c r="CJ445" s="78">
        <v>-5.6487638503313065E-2</v>
      </c>
      <c r="CK445" s="78">
        <v>4.8310812562704086E-2</v>
      </c>
      <c r="CL445" s="78">
        <v>3.8083259016275406E-2</v>
      </c>
      <c r="CM445" s="78">
        <v>7.8233204782009125E-2</v>
      </c>
      <c r="CN445" s="78">
        <v>0.15114684402942657</v>
      </c>
      <c r="CO445" s="78">
        <v>0.15226152539253235</v>
      </c>
      <c r="CP445" s="78">
        <v>0.41948997974395752</v>
      </c>
      <c r="CQ445" s="78">
        <v>0.42392212152481079</v>
      </c>
      <c r="CR445" s="78">
        <v>0.47284868359565735</v>
      </c>
      <c r="CS445" s="78">
        <v>0.41560849547386169</v>
      </c>
      <c r="CT445" s="78">
        <v>0.27365687489509583</v>
      </c>
      <c r="CU445" s="78">
        <v>0.24861504137516022</v>
      </c>
      <c r="CV445" s="78">
        <v>0.53547143936157227</v>
      </c>
      <c r="CW445" s="78">
        <v>0.53906732797622681</v>
      </c>
      <c r="CX445" s="78">
        <v>0.43617346882820129</v>
      </c>
      <c r="CY445" s="78">
        <v>0.27601954340934753</v>
      </c>
      <c r="CZ445" s="78">
        <v>0.19170138239860535</v>
      </c>
      <c r="DA445" s="78">
        <v>0.10634525120258331</v>
      </c>
      <c r="DB445" s="78">
        <v>0.11035425215959549</v>
      </c>
      <c r="DC445" s="78">
        <v>0.17376708984375</v>
      </c>
      <c r="DD445" s="78">
        <v>0.11484747380018234</v>
      </c>
      <c r="DE445" s="78">
        <v>3.6186475306749344E-2</v>
      </c>
      <c r="DF445" s="78">
        <v>-2.8111251071095467E-2</v>
      </c>
      <c r="DG445" s="78">
        <v>5.0458513200283051E-2</v>
      </c>
      <c r="DH445" s="78">
        <v>2.712498651817441E-3</v>
      </c>
      <c r="DI445" s="78">
        <v>0.12161191552877426</v>
      </c>
      <c r="DJ445" s="78">
        <v>0.11824510246515274</v>
      </c>
      <c r="DK445" s="78">
        <v>0.16423864662647247</v>
      </c>
      <c r="DL445" s="78">
        <v>0.24426263570785522</v>
      </c>
      <c r="DM445" s="78">
        <v>0.25496327877044678</v>
      </c>
      <c r="DN445" s="78">
        <v>0.54023885726928711</v>
      </c>
      <c r="DO445" s="78">
        <v>0.55764895677566528</v>
      </c>
      <c r="DP445" s="78">
        <v>0.60883498191833496</v>
      </c>
      <c r="DQ445" s="78">
        <v>0.55232846736907959</v>
      </c>
      <c r="DR445" s="78">
        <v>0.4162406325340271</v>
      </c>
      <c r="DS445" s="78">
        <v>0.40276056528091431</v>
      </c>
      <c r="DT445" s="78">
        <v>0.69964462518692017</v>
      </c>
      <c r="DU445" s="78">
        <v>0.69520074129104614</v>
      </c>
      <c r="DV445" s="78">
        <v>0.59725260734558105</v>
      </c>
      <c r="DW445" s="78">
        <v>0.41939836740493774</v>
      </c>
      <c r="DX445" s="78">
        <v>0.32298603653907776</v>
      </c>
      <c r="DY445" s="78">
        <v>0.29789054393768311</v>
      </c>
      <c r="DZ445" s="78">
        <v>0.29835560917854309</v>
      </c>
      <c r="EA445" s="78">
        <v>0.34415784478187561</v>
      </c>
      <c r="EB445" s="78">
        <v>0.27796193957328796</v>
      </c>
      <c r="EC445" s="78">
        <v>0.19177825748920441</v>
      </c>
      <c r="ED445" s="78">
        <v>8.5795678198337555E-2</v>
      </c>
      <c r="EE445" s="78">
        <v>0.13429105281829834</v>
      </c>
      <c r="EF445" s="78">
        <v>8.8188089430332184E-2</v>
      </c>
      <c r="EG445" s="78">
        <v>0.22744704782962799</v>
      </c>
      <c r="EH445" s="78">
        <v>0.23398606479167938</v>
      </c>
      <c r="EI445" s="78">
        <v>0.28841683268547058</v>
      </c>
      <c r="EJ445" s="78">
        <v>0.37870702147483826</v>
      </c>
      <c r="EK445" s="78">
        <v>0.40324831008911133</v>
      </c>
      <c r="EL445" s="78">
        <v>0.71458101272583008</v>
      </c>
      <c r="EM445" s="78">
        <v>0.75072932243347168</v>
      </c>
      <c r="EN445" s="78">
        <v>0.80517756938934326</v>
      </c>
      <c r="EO445" s="78">
        <v>0.74973046779632568</v>
      </c>
      <c r="EP445" s="78">
        <v>0.62210887670516968</v>
      </c>
      <c r="EQ445" s="78">
        <v>0.62532222270965576</v>
      </c>
      <c r="ER445" s="78">
        <v>0.93668460845947266</v>
      </c>
      <c r="ES445" s="78">
        <v>0.92063260078430176</v>
      </c>
      <c r="ET445" s="78">
        <v>0.82982534170150757</v>
      </c>
      <c r="EU445" s="78">
        <v>0.62641459703445435</v>
      </c>
      <c r="EV445" s="78">
        <v>0.51254022121429443</v>
      </c>
      <c r="EW445" s="78">
        <v>69.384162902832031</v>
      </c>
      <c r="EX445" s="78">
        <v>67.481513977050781</v>
      </c>
      <c r="EY445" s="78">
        <v>66.38153076171875</v>
      </c>
      <c r="EZ445" s="78">
        <v>65.160453796386719</v>
      </c>
      <c r="FA445" s="78">
        <v>64.116676330566406</v>
      </c>
      <c r="FB445" s="78">
        <v>63.749412536621094</v>
      </c>
      <c r="FC445" s="78">
        <v>63.457939147949219</v>
      </c>
      <c r="FD445" s="78">
        <v>66.884620666503906</v>
      </c>
      <c r="FE445" s="78">
        <v>71.264663696289063</v>
      </c>
      <c r="FF445" s="78">
        <v>76.035255432128906</v>
      </c>
      <c r="FG445" s="78">
        <v>81.017158508300781</v>
      </c>
      <c r="FH445" s="78">
        <v>85.847923278808594</v>
      </c>
      <c r="FI445" s="78">
        <v>90.088165283203125</v>
      </c>
      <c r="FJ445" s="78">
        <v>93.138092041015625</v>
      </c>
      <c r="FK445" s="78">
        <v>94.72357177734375</v>
      </c>
      <c r="FL445" s="78">
        <v>95.572196960449219</v>
      </c>
      <c r="FM445" s="78">
        <v>95.414009094238281</v>
      </c>
      <c r="FN445" s="78">
        <v>94.320671081542969</v>
      </c>
      <c r="FO445" s="78">
        <v>92.058082580566406</v>
      </c>
      <c r="FP445" s="78">
        <v>88.953056335449219</v>
      </c>
      <c r="FQ445" s="78">
        <v>84.569084167480469</v>
      </c>
      <c r="FR445" s="78">
        <v>81.353561401367188</v>
      </c>
      <c r="FS445" s="78">
        <v>79.360214233398438</v>
      </c>
      <c r="FT445" s="78">
        <v>77.498138427734375</v>
      </c>
      <c r="FU445" s="78">
        <v>8.6786635220050812E-2</v>
      </c>
      <c r="FV445" s="78">
        <v>0.1773560643196106</v>
      </c>
      <c r="FW445" s="78">
        <v>8.0662421882152557E-2</v>
      </c>
      <c r="FX445" s="78">
        <v>0.15684017539024353</v>
      </c>
      <c r="FY445" s="78">
        <v>289</v>
      </c>
      <c r="FZ445" s="78">
        <v>1</v>
      </c>
    </row>
    <row r="446" spans="1:182" x14ac:dyDescent="0.2">
      <c r="A446" t="s">
        <v>186</v>
      </c>
      <c r="B446" t="s">
        <v>245</v>
      </c>
      <c r="C446" t="s">
        <v>194</v>
      </c>
      <c r="D446" t="s">
        <v>203</v>
      </c>
      <c r="E446" t="s">
        <v>206</v>
      </c>
      <c r="F446" t="s">
        <v>179</v>
      </c>
      <c r="G446" t="s">
        <v>1</v>
      </c>
      <c r="H446" s="78">
        <v>97</v>
      </c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78"/>
      <c r="CB446" s="78"/>
      <c r="CC446" s="78"/>
      <c r="CD446" s="78"/>
      <c r="CE446" s="78"/>
      <c r="CF446" s="78"/>
      <c r="CG446" s="78"/>
      <c r="CH446" s="78"/>
      <c r="CI446" s="78"/>
      <c r="CJ446" s="78"/>
      <c r="CK446" s="78"/>
      <c r="CL446" s="78"/>
      <c r="CM446" s="78"/>
      <c r="CN446" s="78"/>
      <c r="CO446" s="78"/>
      <c r="CP446" s="78"/>
      <c r="CQ446" s="78"/>
      <c r="CR446" s="78"/>
      <c r="CS446" s="78"/>
      <c r="CT446" s="78"/>
      <c r="CU446" s="78"/>
      <c r="CV446" s="78"/>
      <c r="CW446" s="78"/>
      <c r="CX446" s="78"/>
      <c r="CY446" s="78"/>
      <c r="CZ446" s="78"/>
      <c r="DA446" s="78"/>
      <c r="DB446" s="78"/>
      <c r="DC446" s="78"/>
      <c r="DD446" s="78"/>
      <c r="DE446" s="78"/>
      <c r="DF446" s="78"/>
      <c r="DG446" s="78"/>
      <c r="DH446" s="78"/>
      <c r="DI446" s="78"/>
      <c r="DJ446" s="78"/>
      <c r="DK446" s="78"/>
      <c r="DL446" s="78"/>
      <c r="DM446" s="78"/>
      <c r="DN446" s="78"/>
      <c r="DO446" s="78"/>
      <c r="DP446" s="78"/>
      <c r="DQ446" s="78"/>
      <c r="DR446" s="78"/>
      <c r="DS446" s="78"/>
      <c r="DT446" s="78"/>
      <c r="DU446" s="78"/>
      <c r="DV446" s="78"/>
      <c r="DW446" s="78"/>
      <c r="DX446" s="78"/>
      <c r="DY446" s="78"/>
      <c r="DZ446" s="78"/>
      <c r="EA446" s="78"/>
      <c r="EB446" s="78"/>
      <c r="EC446" s="78"/>
      <c r="ED446" s="78"/>
      <c r="EE446" s="78"/>
      <c r="EF446" s="78"/>
      <c r="EG446" s="78"/>
      <c r="EH446" s="78"/>
      <c r="EI446" s="78"/>
      <c r="EJ446" s="78"/>
      <c r="EK446" s="78"/>
      <c r="EL446" s="78"/>
      <c r="EM446" s="78"/>
      <c r="EN446" s="78"/>
      <c r="EO446" s="78"/>
      <c r="EP446" s="78"/>
      <c r="EQ446" s="78"/>
      <c r="ER446" s="78"/>
      <c r="ES446" s="78"/>
      <c r="ET446" s="78"/>
      <c r="EU446" s="78"/>
      <c r="EV446" s="78"/>
      <c r="EW446" s="78"/>
      <c r="EX446" s="78"/>
      <c r="EY446" s="78"/>
      <c r="EZ446" s="78"/>
      <c r="FA446" s="78"/>
      <c r="FB446" s="78"/>
      <c r="FC446" s="78"/>
      <c r="FD446" s="78"/>
      <c r="FE446" s="78"/>
      <c r="FF446" s="78"/>
      <c r="FG446" s="78"/>
      <c r="FH446" s="78"/>
      <c r="FI446" s="78"/>
      <c r="FJ446" s="78"/>
      <c r="FK446" s="78"/>
      <c r="FL446" s="78"/>
      <c r="FM446" s="78"/>
      <c r="FN446" s="78"/>
      <c r="FO446" s="78"/>
      <c r="FP446" s="78"/>
      <c r="FQ446" s="78"/>
      <c r="FR446" s="78"/>
      <c r="FS446" s="78"/>
      <c r="FT446" s="78"/>
      <c r="FU446" s="78"/>
      <c r="FV446" s="78"/>
      <c r="FW446" s="78"/>
      <c r="FX446" s="78">
        <v>0.14974386990070343</v>
      </c>
      <c r="FY446" s="78">
        <v>8</v>
      </c>
      <c r="FZ446" s="78">
        <v>0</v>
      </c>
    </row>
    <row r="447" spans="1:182" x14ac:dyDescent="0.2">
      <c r="A447" t="s">
        <v>186</v>
      </c>
      <c r="B447" t="s">
        <v>245</v>
      </c>
      <c r="C447" t="s">
        <v>194</v>
      </c>
      <c r="D447" t="s">
        <v>203</v>
      </c>
      <c r="E447" t="s">
        <v>206</v>
      </c>
      <c r="F447" t="s">
        <v>180</v>
      </c>
      <c r="G447" t="s">
        <v>1</v>
      </c>
      <c r="H447" s="78">
        <v>59</v>
      </c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78"/>
      <c r="CB447" s="78"/>
      <c r="CC447" s="78"/>
      <c r="CD447" s="78"/>
      <c r="CE447" s="78"/>
      <c r="CF447" s="78"/>
      <c r="CG447" s="78"/>
      <c r="CH447" s="78"/>
      <c r="CI447" s="78"/>
      <c r="CJ447" s="78"/>
      <c r="CK447" s="78"/>
      <c r="CL447" s="78"/>
      <c r="CM447" s="78"/>
      <c r="CN447" s="78"/>
      <c r="CO447" s="78"/>
      <c r="CP447" s="78"/>
      <c r="CQ447" s="78"/>
      <c r="CR447" s="78"/>
      <c r="CS447" s="78"/>
      <c r="CT447" s="78"/>
      <c r="CU447" s="78"/>
      <c r="CV447" s="78"/>
      <c r="CW447" s="78"/>
      <c r="CX447" s="78"/>
      <c r="CY447" s="78"/>
      <c r="CZ447" s="78"/>
      <c r="DA447" s="78"/>
      <c r="DB447" s="78"/>
      <c r="DC447" s="78"/>
      <c r="DD447" s="78"/>
      <c r="DE447" s="78"/>
      <c r="DF447" s="78"/>
      <c r="DG447" s="78"/>
      <c r="DH447" s="78"/>
      <c r="DI447" s="78"/>
      <c r="DJ447" s="78"/>
      <c r="DK447" s="78"/>
      <c r="DL447" s="78"/>
      <c r="DM447" s="78"/>
      <c r="DN447" s="78"/>
      <c r="DO447" s="78"/>
      <c r="DP447" s="78"/>
      <c r="DQ447" s="78"/>
      <c r="DR447" s="78"/>
      <c r="DS447" s="78"/>
      <c r="DT447" s="78"/>
      <c r="DU447" s="78"/>
      <c r="DV447" s="78"/>
      <c r="DW447" s="78"/>
      <c r="DX447" s="78"/>
      <c r="DY447" s="78"/>
      <c r="DZ447" s="78"/>
      <c r="EA447" s="78"/>
      <c r="EB447" s="78"/>
      <c r="EC447" s="78"/>
      <c r="ED447" s="78"/>
      <c r="EE447" s="78"/>
      <c r="EF447" s="78"/>
      <c r="EG447" s="78"/>
      <c r="EH447" s="78"/>
      <c r="EI447" s="78"/>
      <c r="EJ447" s="78"/>
      <c r="EK447" s="78"/>
      <c r="EL447" s="78"/>
      <c r="EM447" s="78"/>
      <c r="EN447" s="78"/>
      <c r="EO447" s="78"/>
      <c r="EP447" s="78"/>
      <c r="EQ447" s="78"/>
      <c r="ER447" s="78"/>
      <c r="ES447" s="78"/>
      <c r="ET447" s="78"/>
      <c r="EU447" s="78"/>
      <c r="EV447" s="78"/>
      <c r="EW447" s="78"/>
      <c r="EX447" s="78"/>
      <c r="EY447" s="78"/>
      <c r="EZ447" s="78"/>
      <c r="FA447" s="78"/>
      <c r="FB447" s="78"/>
      <c r="FC447" s="78"/>
      <c r="FD447" s="78"/>
      <c r="FE447" s="78"/>
      <c r="FF447" s="78"/>
      <c r="FG447" s="78"/>
      <c r="FH447" s="78"/>
      <c r="FI447" s="78"/>
      <c r="FJ447" s="78"/>
      <c r="FK447" s="78"/>
      <c r="FL447" s="78"/>
      <c r="FM447" s="78"/>
      <c r="FN447" s="78"/>
      <c r="FO447" s="78"/>
      <c r="FP447" s="78"/>
      <c r="FQ447" s="78"/>
      <c r="FR447" s="78"/>
      <c r="FS447" s="78"/>
      <c r="FT447" s="78"/>
      <c r="FU447" s="78"/>
      <c r="FV447" s="78"/>
      <c r="FW447" s="78"/>
      <c r="FX447" s="78">
        <v>0.14309345185756683</v>
      </c>
      <c r="FY447" s="78">
        <v>3</v>
      </c>
      <c r="FZ447" s="78">
        <v>0</v>
      </c>
    </row>
    <row r="448" spans="1:182" x14ac:dyDescent="0.2">
      <c r="A448" t="s">
        <v>186</v>
      </c>
      <c r="B448" t="s">
        <v>245</v>
      </c>
      <c r="C448" t="s">
        <v>194</v>
      </c>
      <c r="D448" t="s">
        <v>203</v>
      </c>
      <c r="E448" t="s">
        <v>206</v>
      </c>
      <c r="F448" t="s">
        <v>181</v>
      </c>
      <c r="G448" t="s">
        <v>1</v>
      </c>
      <c r="H448" s="78">
        <v>19</v>
      </c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78"/>
      <c r="CB448" s="78"/>
      <c r="CC448" s="78"/>
      <c r="CD448" s="78"/>
      <c r="CE448" s="78"/>
      <c r="CF448" s="78"/>
      <c r="CG448" s="78"/>
      <c r="CH448" s="78"/>
      <c r="CI448" s="78"/>
      <c r="CJ448" s="78"/>
      <c r="CK448" s="78"/>
      <c r="CL448" s="78"/>
      <c r="CM448" s="78"/>
      <c r="CN448" s="78"/>
      <c r="CO448" s="78"/>
      <c r="CP448" s="78"/>
      <c r="CQ448" s="78"/>
      <c r="CR448" s="78"/>
      <c r="CS448" s="78"/>
      <c r="CT448" s="78"/>
      <c r="CU448" s="78"/>
      <c r="CV448" s="78"/>
      <c r="CW448" s="78"/>
      <c r="CX448" s="78"/>
      <c r="CY448" s="78"/>
      <c r="CZ448" s="78"/>
      <c r="DA448" s="78"/>
      <c r="DB448" s="78"/>
      <c r="DC448" s="78"/>
      <c r="DD448" s="78"/>
      <c r="DE448" s="78"/>
      <c r="DF448" s="78"/>
      <c r="DG448" s="78"/>
      <c r="DH448" s="78"/>
      <c r="DI448" s="78"/>
      <c r="DJ448" s="78"/>
      <c r="DK448" s="78"/>
      <c r="DL448" s="78"/>
      <c r="DM448" s="78"/>
      <c r="DN448" s="78"/>
      <c r="DO448" s="78"/>
      <c r="DP448" s="78"/>
      <c r="DQ448" s="78"/>
      <c r="DR448" s="78"/>
      <c r="DS448" s="78"/>
      <c r="DT448" s="78"/>
      <c r="DU448" s="78"/>
      <c r="DV448" s="78"/>
      <c r="DW448" s="78"/>
      <c r="DX448" s="78"/>
      <c r="DY448" s="78"/>
      <c r="DZ448" s="78"/>
      <c r="EA448" s="78"/>
      <c r="EB448" s="78"/>
      <c r="EC448" s="78"/>
      <c r="ED448" s="78"/>
      <c r="EE448" s="78"/>
      <c r="EF448" s="78"/>
      <c r="EG448" s="78"/>
      <c r="EH448" s="78"/>
      <c r="EI448" s="78"/>
      <c r="EJ448" s="78"/>
      <c r="EK448" s="78"/>
      <c r="EL448" s="78"/>
      <c r="EM448" s="78"/>
      <c r="EN448" s="78"/>
      <c r="EO448" s="78"/>
      <c r="EP448" s="78"/>
      <c r="EQ448" s="78"/>
      <c r="ER448" s="78"/>
      <c r="ES448" s="78"/>
      <c r="ET448" s="78"/>
      <c r="EU448" s="78"/>
      <c r="EV448" s="78"/>
      <c r="EW448" s="78"/>
      <c r="EX448" s="78"/>
      <c r="EY448" s="78"/>
      <c r="EZ448" s="78"/>
      <c r="FA448" s="78"/>
      <c r="FB448" s="78"/>
      <c r="FC448" s="78"/>
      <c r="FD448" s="78"/>
      <c r="FE448" s="78"/>
      <c r="FF448" s="78"/>
      <c r="FG448" s="78"/>
      <c r="FH448" s="78"/>
      <c r="FI448" s="78"/>
      <c r="FJ448" s="78"/>
      <c r="FK448" s="78"/>
      <c r="FL448" s="78"/>
      <c r="FM448" s="78"/>
      <c r="FN448" s="78"/>
      <c r="FO448" s="78"/>
      <c r="FP448" s="78"/>
      <c r="FQ448" s="78"/>
      <c r="FR448" s="78"/>
      <c r="FS448" s="78"/>
      <c r="FT448" s="78"/>
      <c r="FU448" s="78"/>
      <c r="FV448" s="78"/>
      <c r="FW448" s="78"/>
      <c r="FX448" s="78">
        <v>0.12589578330516815</v>
      </c>
      <c r="FY448" s="78">
        <v>0</v>
      </c>
      <c r="FZ448" s="78">
        <v>0</v>
      </c>
    </row>
    <row r="449" spans="1:182" x14ac:dyDescent="0.2">
      <c r="A449" t="s">
        <v>186</v>
      </c>
      <c r="B449" t="s">
        <v>245</v>
      </c>
      <c r="C449" t="s">
        <v>194</v>
      </c>
      <c r="D449" t="s">
        <v>203</v>
      </c>
      <c r="E449" t="s">
        <v>206</v>
      </c>
      <c r="F449" t="s">
        <v>182</v>
      </c>
      <c r="G449" t="s">
        <v>1</v>
      </c>
      <c r="H449" s="78">
        <v>534</v>
      </c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  <c r="BX449" s="78"/>
      <c r="BY449" s="78"/>
      <c r="BZ449" s="78"/>
      <c r="CA449" s="78"/>
      <c r="CB449" s="78"/>
      <c r="CC449" s="78"/>
      <c r="CD449" s="78"/>
      <c r="CE449" s="78"/>
      <c r="CF449" s="78"/>
      <c r="CG449" s="78"/>
      <c r="CH449" s="78"/>
      <c r="CI449" s="78"/>
      <c r="CJ449" s="78"/>
      <c r="CK449" s="78"/>
      <c r="CL449" s="78"/>
      <c r="CM449" s="78"/>
      <c r="CN449" s="78"/>
      <c r="CO449" s="78"/>
      <c r="CP449" s="78"/>
      <c r="CQ449" s="78"/>
      <c r="CR449" s="78"/>
      <c r="CS449" s="78"/>
      <c r="CT449" s="78"/>
      <c r="CU449" s="78"/>
      <c r="CV449" s="78"/>
      <c r="CW449" s="78"/>
      <c r="CX449" s="78"/>
      <c r="CY449" s="78"/>
      <c r="CZ449" s="78"/>
      <c r="DA449" s="78"/>
      <c r="DB449" s="78"/>
      <c r="DC449" s="78"/>
      <c r="DD449" s="78"/>
      <c r="DE449" s="78"/>
      <c r="DF449" s="78"/>
      <c r="DG449" s="78"/>
      <c r="DH449" s="78"/>
      <c r="DI449" s="78"/>
      <c r="DJ449" s="78"/>
      <c r="DK449" s="78"/>
      <c r="DL449" s="78"/>
      <c r="DM449" s="78"/>
      <c r="DN449" s="78"/>
      <c r="DO449" s="78"/>
      <c r="DP449" s="78"/>
      <c r="DQ449" s="78"/>
      <c r="DR449" s="78"/>
      <c r="DS449" s="78"/>
      <c r="DT449" s="78"/>
      <c r="DU449" s="78"/>
      <c r="DV449" s="78"/>
      <c r="DW449" s="78"/>
      <c r="DX449" s="78"/>
      <c r="DY449" s="78"/>
      <c r="DZ449" s="78"/>
      <c r="EA449" s="78"/>
      <c r="EB449" s="78"/>
      <c r="EC449" s="78"/>
      <c r="ED449" s="78"/>
      <c r="EE449" s="78"/>
      <c r="EF449" s="78"/>
      <c r="EG449" s="78"/>
      <c r="EH449" s="78"/>
      <c r="EI449" s="78"/>
      <c r="EJ449" s="78"/>
      <c r="EK449" s="78"/>
      <c r="EL449" s="78"/>
      <c r="EM449" s="78"/>
      <c r="EN449" s="78"/>
      <c r="EO449" s="78"/>
      <c r="EP449" s="78"/>
      <c r="EQ449" s="78"/>
      <c r="ER449" s="78"/>
      <c r="ES449" s="78"/>
      <c r="ET449" s="78"/>
      <c r="EU449" s="78"/>
      <c r="EV449" s="78"/>
      <c r="EW449" s="78"/>
      <c r="EX449" s="78"/>
      <c r="EY449" s="78"/>
      <c r="EZ449" s="78"/>
      <c r="FA449" s="78"/>
      <c r="FB449" s="78"/>
      <c r="FC449" s="78"/>
      <c r="FD449" s="78"/>
      <c r="FE449" s="78"/>
      <c r="FF449" s="78"/>
      <c r="FG449" s="78"/>
      <c r="FH449" s="78"/>
      <c r="FI449" s="78"/>
      <c r="FJ449" s="78"/>
      <c r="FK449" s="78"/>
      <c r="FL449" s="78"/>
      <c r="FM449" s="78"/>
      <c r="FN449" s="78"/>
      <c r="FO449" s="78"/>
      <c r="FP449" s="78"/>
      <c r="FQ449" s="78"/>
      <c r="FR449" s="78"/>
      <c r="FS449" s="78"/>
      <c r="FT449" s="78"/>
      <c r="FU449" s="78"/>
      <c r="FV449" s="78"/>
      <c r="FW449" s="78"/>
      <c r="FX449" s="78">
        <v>0.15499548614025116</v>
      </c>
      <c r="FY449" s="78">
        <v>40</v>
      </c>
      <c r="FZ449" s="78">
        <v>0</v>
      </c>
    </row>
    <row r="450" spans="1:182" x14ac:dyDescent="0.2">
      <c r="A450" t="s">
        <v>186</v>
      </c>
      <c r="B450" t="s">
        <v>245</v>
      </c>
      <c r="C450" t="s">
        <v>194</v>
      </c>
      <c r="D450" t="s">
        <v>203</v>
      </c>
      <c r="E450" t="s">
        <v>206</v>
      </c>
      <c r="F450" t="s">
        <v>183</v>
      </c>
      <c r="G450" t="s">
        <v>1</v>
      </c>
      <c r="H450" s="78">
        <v>552</v>
      </c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  <c r="BX450" s="78"/>
      <c r="BY450" s="78"/>
      <c r="BZ450" s="78"/>
      <c r="CA450" s="78"/>
      <c r="CB450" s="78"/>
      <c r="CC450" s="78"/>
      <c r="CD450" s="78"/>
      <c r="CE450" s="78"/>
      <c r="CF450" s="78"/>
      <c r="CG450" s="78"/>
      <c r="CH450" s="78"/>
      <c r="CI450" s="78"/>
      <c r="CJ450" s="78"/>
      <c r="CK450" s="78"/>
      <c r="CL450" s="78"/>
      <c r="CM450" s="78"/>
      <c r="CN450" s="78"/>
      <c r="CO450" s="78"/>
      <c r="CP450" s="78"/>
      <c r="CQ450" s="78"/>
      <c r="CR450" s="78"/>
      <c r="CS450" s="78"/>
      <c r="CT450" s="78"/>
      <c r="CU450" s="78"/>
      <c r="CV450" s="78"/>
      <c r="CW450" s="78"/>
      <c r="CX450" s="78"/>
      <c r="CY450" s="78"/>
      <c r="CZ450" s="78"/>
      <c r="DA450" s="78"/>
      <c r="DB450" s="78"/>
      <c r="DC450" s="78"/>
      <c r="DD450" s="78"/>
      <c r="DE450" s="78"/>
      <c r="DF450" s="78"/>
      <c r="DG450" s="78"/>
      <c r="DH450" s="78"/>
      <c r="DI450" s="78"/>
      <c r="DJ450" s="78"/>
      <c r="DK450" s="78"/>
      <c r="DL450" s="78"/>
      <c r="DM450" s="78"/>
      <c r="DN450" s="78"/>
      <c r="DO450" s="78"/>
      <c r="DP450" s="78"/>
      <c r="DQ450" s="78"/>
      <c r="DR450" s="78"/>
      <c r="DS450" s="78"/>
      <c r="DT450" s="78"/>
      <c r="DU450" s="78"/>
      <c r="DV450" s="78"/>
      <c r="DW450" s="78"/>
      <c r="DX450" s="78"/>
      <c r="DY450" s="78"/>
      <c r="DZ450" s="78"/>
      <c r="EA450" s="78"/>
      <c r="EB450" s="78"/>
      <c r="EC450" s="78"/>
      <c r="ED450" s="78"/>
      <c r="EE450" s="78"/>
      <c r="EF450" s="78"/>
      <c r="EG450" s="78"/>
      <c r="EH450" s="78"/>
      <c r="EI450" s="78"/>
      <c r="EJ450" s="78"/>
      <c r="EK450" s="78"/>
      <c r="EL450" s="78"/>
      <c r="EM450" s="78"/>
      <c r="EN450" s="78"/>
      <c r="EO450" s="78"/>
      <c r="EP450" s="78"/>
      <c r="EQ450" s="78"/>
      <c r="ER450" s="78"/>
      <c r="ES450" s="78"/>
      <c r="ET450" s="78"/>
      <c r="EU450" s="78"/>
      <c r="EV450" s="78"/>
      <c r="EW450" s="78"/>
      <c r="EX450" s="78"/>
      <c r="EY450" s="78"/>
      <c r="EZ450" s="78"/>
      <c r="FA450" s="78"/>
      <c r="FB450" s="78"/>
      <c r="FC450" s="78"/>
      <c r="FD450" s="78"/>
      <c r="FE450" s="78"/>
      <c r="FF450" s="78"/>
      <c r="FG450" s="78"/>
      <c r="FH450" s="78"/>
      <c r="FI450" s="78"/>
      <c r="FJ450" s="78"/>
      <c r="FK450" s="78"/>
      <c r="FL450" s="78"/>
      <c r="FM450" s="78"/>
      <c r="FN450" s="78"/>
      <c r="FO450" s="78"/>
      <c r="FP450" s="78"/>
      <c r="FQ450" s="78"/>
      <c r="FR450" s="78"/>
      <c r="FS450" s="78"/>
      <c r="FT450" s="78"/>
      <c r="FU450" s="78"/>
      <c r="FV450" s="78"/>
      <c r="FW450" s="78"/>
      <c r="FX450" s="78">
        <v>0.15296074748039246</v>
      </c>
      <c r="FY450" s="78">
        <v>12</v>
      </c>
      <c r="FZ450" s="78">
        <v>0</v>
      </c>
    </row>
    <row r="451" spans="1:182" x14ac:dyDescent="0.2">
      <c r="A451" t="s">
        <v>186</v>
      </c>
      <c r="B451" t="s">
        <v>245</v>
      </c>
      <c r="C451" t="s">
        <v>194</v>
      </c>
      <c r="D451" t="s">
        <v>203</v>
      </c>
      <c r="E451" t="s">
        <v>206</v>
      </c>
      <c r="F451" t="s">
        <v>184</v>
      </c>
      <c r="G451" t="s">
        <v>1</v>
      </c>
      <c r="H451" s="78">
        <v>180</v>
      </c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  <c r="BX451" s="78"/>
      <c r="BY451" s="78"/>
      <c r="BZ451" s="78"/>
      <c r="CA451" s="78"/>
      <c r="CB451" s="78"/>
      <c r="CC451" s="78"/>
      <c r="CD451" s="78"/>
      <c r="CE451" s="78"/>
      <c r="CF451" s="78"/>
      <c r="CG451" s="78"/>
      <c r="CH451" s="78"/>
      <c r="CI451" s="78"/>
      <c r="CJ451" s="78"/>
      <c r="CK451" s="78"/>
      <c r="CL451" s="78"/>
      <c r="CM451" s="78"/>
      <c r="CN451" s="78"/>
      <c r="CO451" s="78"/>
      <c r="CP451" s="78"/>
      <c r="CQ451" s="78"/>
      <c r="CR451" s="78"/>
      <c r="CS451" s="78"/>
      <c r="CT451" s="78"/>
      <c r="CU451" s="78"/>
      <c r="CV451" s="78"/>
      <c r="CW451" s="78"/>
      <c r="CX451" s="78"/>
      <c r="CY451" s="78"/>
      <c r="CZ451" s="78"/>
      <c r="DA451" s="78"/>
      <c r="DB451" s="78"/>
      <c r="DC451" s="78"/>
      <c r="DD451" s="78"/>
      <c r="DE451" s="78"/>
      <c r="DF451" s="78"/>
      <c r="DG451" s="78"/>
      <c r="DH451" s="78"/>
      <c r="DI451" s="78"/>
      <c r="DJ451" s="78"/>
      <c r="DK451" s="78"/>
      <c r="DL451" s="78"/>
      <c r="DM451" s="78"/>
      <c r="DN451" s="78"/>
      <c r="DO451" s="78"/>
      <c r="DP451" s="78"/>
      <c r="DQ451" s="78"/>
      <c r="DR451" s="78"/>
      <c r="DS451" s="78"/>
      <c r="DT451" s="78"/>
      <c r="DU451" s="78"/>
      <c r="DV451" s="78"/>
      <c r="DW451" s="78"/>
      <c r="DX451" s="78"/>
      <c r="DY451" s="78"/>
      <c r="DZ451" s="78"/>
      <c r="EA451" s="78"/>
      <c r="EB451" s="78"/>
      <c r="EC451" s="78"/>
      <c r="ED451" s="78"/>
      <c r="EE451" s="78"/>
      <c r="EF451" s="78"/>
      <c r="EG451" s="78"/>
      <c r="EH451" s="78"/>
      <c r="EI451" s="78"/>
      <c r="EJ451" s="78"/>
      <c r="EK451" s="78"/>
      <c r="EL451" s="78"/>
      <c r="EM451" s="78"/>
      <c r="EN451" s="78"/>
      <c r="EO451" s="78"/>
      <c r="EP451" s="78"/>
      <c r="EQ451" s="78"/>
      <c r="ER451" s="78"/>
      <c r="ES451" s="78"/>
      <c r="ET451" s="78"/>
      <c r="EU451" s="78"/>
      <c r="EV451" s="78"/>
      <c r="EW451" s="78"/>
      <c r="EX451" s="78"/>
      <c r="EY451" s="78"/>
      <c r="EZ451" s="78"/>
      <c r="FA451" s="78"/>
      <c r="FB451" s="78"/>
      <c r="FC451" s="78"/>
      <c r="FD451" s="78"/>
      <c r="FE451" s="78"/>
      <c r="FF451" s="78"/>
      <c r="FG451" s="78"/>
      <c r="FH451" s="78"/>
      <c r="FI451" s="78"/>
      <c r="FJ451" s="78"/>
      <c r="FK451" s="78"/>
      <c r="FL451" s="78"/>
      <c r="FM451" s="78"/>
      <c r="FN451" s="78"/>
      <c r="FO451" s="78"/>
      <c r="FP451" s="78"/>
      <c r="FQ451" s="78"/>
      <c r="FR451" s="78"/>
      <c r="FS451" s="78"/>
      <c r="FT451" s="78"/>
      <c r="FU451" s="78"/>
      <c r="FV451" s="78"/>
      <c r="FW451" s="78"/>
      <c r="FX451" s="78">
        <v>0.15391957759857178</v>
      </c>
      <c r="FY451" s="78">
        <v>14</v>
      </c>
      <c r="FZ451" s="78">
        <v>0</v>
      </c>
    </row>
    <row r="452" spans="1:182" x14ac:dyDescent="0.2">
      <c r="A452" t="s">
        <v>186</v>
      </c>
      <c r="B452" t="s">
        <v>245</v>
      </c>
      <c r="C452" t="s">
        <v>194</v>
      </c>
      <c r="D452" t="s">
        <v>203</v>
      </c>
      <c r="E452" t="s">
        <v>206</v>
      </c>
      <c r="F452" t="s">
        <v>185</v>
      </c>
      <c r="G452" t="s">
        <v>1</v>
      </c>
      <c r="H452" s="78">
        <v>47</v>
      </c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78"/>
      <c r="CB452" s="78"/>
      <c r="CC452" s="78"/>
      <c r="CD452" s="78"/>
      <c r="CE452" s="78"/>
      <c r="CF452" s="78"/>
      <c r="CG452" s="78"/>
      <c r="CH452" s="78"/>
      <c r="CI452" s="78"/>
      <c r="CJ452" s="78"/>
      <c r="CK452" s="78"/>
      <c r="CL452" s="78"/>
      <c r="CM452" s="78"/>
      <c r="CN452" s="78"/>
      <c r="CO452" s="78"/>
      <c r="CP452" s="78"/>
      <c r="CQ452" s="78"/>
      <c r="CR452" s="78"/>
      <c r="CS452" s="78"/>
      <c r="CT452" s="78"/>
      <c r="CU452" s="78"/>
      <c r="CV452" s="78"/>
      <c r="CW452" s="78"/>
      <c r="CX452" s="78"/>
      <c r="CY452" s="78"/>
      <c r="CZ452" s="78"/>
      <c r="DA452" s="78"/>
      <c r="DB452" s="78"/>
      <c r="DC452" s="78"/>
      <c r="DD452" s="78"/>
      <c r="DE452" s="78"/>
      <c r="DF452" s="78"/>
      <c r="DG452" s="78"/>
      <c r="DH452" s="78"/>
      <c r="DI452" s="78"/>
      <c r="DJ452" s="78"/>
      <c r="DK452" s="78"/>
      <c r="DL452" s="78"/>
      <c r="DM452" s="78"/>
      <c r="DN452" s="78"/>
      <c r="DO452" s="78"/>
      <c r="DP452" s="78"/>
      <c r="DQ452" s="78"/>
      <c r="DR452" s="78"/>
      <c r="DS452" s="78"/>
      <c r="DT452" s="78"/>
      <c r="DU452" s="78"/>
      <c r="DV452" s="78"/>
      <c r="DW452" s="78"/>
      <c r="DX452" s="78"/>
      <c r="DY452" s="78"/>
      <c r="DZ452" s="78"/>
      <c r="EA452" s="78"/>
      <c r="EB452" s="78"/>
      <c r="EC452" s="78"/>
      <c r="ED452" s="78"/>
      <c r="EE452" s="78"/>
      <c r="EF452" s="78"/>
      <c r="EG452" s="78"/>
      <c r="EH452" s="78"/>
      <c r="EI452" s="78"/>
      <c r="EJ452" s="78"/>
      <c r="EK452" s="78"/>
      <c r="EL452" s="78"/>
      <c r="EM452" s="78"/>
      <c r="EN452" s="78"/>
      <c r="EO452" s="78"/>
      <c r="EP452" s="78"/>
      <c r="EQ452" s="78"/>
      <c r="ER452" s="78"/>
      <c r="ES452" s="78"/>
      <c r="ET452" s="78"/>
      <c r="EU452" s="78"/>
      <c r="EV452" s="78"/>
      <c r="EW452" s="78"/>
      <c r="EX452" s="78"/>
      <c r="EY452" s="78"/>
      <c r="EZ452" s="78"/>
      <c r="FA452" s="78"/>
      <c r="FB452" s="78"/>
      <c r="FC452" s="78"/>
      <c r="FD452" s="78"/>
      <c r="FE452" s="78"/>
      <c r="FF452" s="78"/>
      <c r="FG452" s="78"/>
      <c r="FH452" s="78"/>
      <c r="FI452" s="78"/>
      <c r="FJ452" s="78"/>
      <c r="FK452" s="78"/>
      <c r="FL452" s="78"/>
      <c r="FM452" s="78"/>
      <c r="FN452" s="78"/>
      <c r="FO452" s="78"/>
      <c r="FP452" s="78"/>
      <c r="FQ452" s="78"/>
      <c r="FR452" s="78"/>
      <c r="FS452" s="78"/>
      <c r="FT452" s="78"/>
      <c r="FU452" s="78"/>
      <c r="FV452" s="78"/>
      <c r="FW452" s="78"/>
      <c r="FX452" s="78">
        <v>0.14480248093605042</v>
      </c>
      <c r="FY452" s="78">
        <v>8</v>
      </c>
      <c r="FZ452" s="78">
        <v>0</v>
      </c>
    </row>
    <row r="453" spans="1:182" x14ac:dyDescent="0.2">
      <c r="A453" t="s">
        <v>186</v>
      </c>
      <c r="B453" t="s">
        <v>245</v>
      </c>
      <c r="C453" t="s">
        <v>194</v>
      </c>
      <c r="D453" t="s">
        <v>203</v>
      </c>
      <c r="E453" t="s">
        <v>207</v>
      </c>
      <c r="F453" t="s">
        <v>1</v>
      </c>
      <c r="G453" t="s">
        <v>198</v>
      </c>
      <c r="H453" s="78">
        <v>6231</v>
      </c>
      <c r="I453" s="78">
        <v>0.93064051866531372</v>
      </c>
      <c r="J453" s="78">
        <v>0.78607404232025146</v>
      </c>
      <c r="K453" s="78">
        <v>0.87006360292434692</v>
      </c>
      <c r="L453" s="78">
        <v>0.80400627851486206</v>
      </c>
      <c r="M453" s="78">
        <v>0.75016325712203979</v>
      </c>
      <c r="N453" s="78">
        <v>0.62317806482315063</v>
      </c>
      <c r="O453" s="78">
        <v>0.5850985050201416</v>
      </c>
      <c r="P453" s="78">
        <v>0.70110207796096802</v>
      </c>
      <c r="Q453" s="78">
        <v>0.77507328987121582</v>
      </c>
      <c r="R453" s="78">
        <v>0.94208610057830811</v>
      </c>
      <c r="S453" s="78">
        <v>0.89656233787536621</v>
      </c>
      <c r="T453" s="78">
        <v>1.0303664207458496</v>
      </c>
      <c r="U453" s="78">
        <v>1.2092170715332031</v>
      </c>
      <c r="V453" s="78">
        <v>1.485906720161438</v>
      </c>
      <c r="W453" s="78">
        <v>1.6033602952957153</v>
      </c>
      <c r="X453" s="78">
        <v>1.8439705371856689</v>
      </c>
      <c r="Y453" s="78">
        <v>1.6776329278945923</v>
      </c>
      <c r="Z453" s="78">
        <v>2.0073106288909912</v>
      </c>
      <c r="AA453" s="78">
        <v>1.9962103366851807</v>
      </c>
      <c r="AB453" s="78">
        <v>1.7766218185424805</v>
      </c>
      <c r="AC453" s="78">
        <v>1.7858551740646362</v>
      </c>
      <c r="AD453" s="78">
        <v>1.559823751449585</v>
      </c>
      <c r="AE453" s="78">
        <v>1.502625584602356</v>
      </c>
      <c r="AF453" s="78">
        <v>1.1391888856887817</v>
      </c>
      <c r="AG453" s="78">
        <v>-0.69516944885253906</v>
      </c>
      <c r="AH453" s="78">
        <v>-0.80956029891967773</v>
      </c>
      <c r="AI453" s="78">
        <v>-0.58645671606063843</v>
      </c>
      <c r="AJ453" s="78">
        <v>-0.43820714950561523</v>
      </c>
      <c r="AK453" s="78">
        <v>-0.2942982017993927</v>
      </c>
      <c r="AL453" s="78">
        <v>-0.28822162747383118</v>
      </c>
      <c r="AM453" s="78">
        <v>-0.31819179654121399</v>
      </c>
      <c r="AN453" s="78">
        <v>-0.28850218653678894</v>
      </c>
      <c r="AO453" s="78">
        <v>-0.40876829624176025</v>
      </c>
      <c r="AP453" s="78">
        <v>-0.34919458627700806</v>
      </c>
      <c r="AQ453" s="78">
        <v>-0.53205025196075439</v>
      </c>
      <c r="AR453" s="78">
        <v>-0.56034904718399048</v>
      </c>
      <c r="AS453" s="78">
        <v>-0.66863429546356201</v>
      </c>
      <c r="AT453" s="78">
        <v>-0.47105666995048523</v>
      </c>
      <c r="AU453" s="78">
        <v>-0.50901126861572266</v>
      </c>
      <c r="AV453" s="78">
        <v>-0.35465124249458313</v>
      </c>
      <c r="AW453" s="78">
        <v>-0.61006927490234375</v>
      </c>
      <c r="AX453" s="78">
        <v>-0.46414381265640259</v>
      </c>
      <c r="AY453" s="78">
        <v>-0.38726106286048889</v>
      </c>
      <c r="AZ453" s="78">
        <v>-0.45446035265922546</v>
      </c>
      <c r="BA453" s="78">
        <v>-0.26369687914848328</v>
      </c>
      <c r="BB453" s="78">
        <v>-0.31899014115333557</v>
      </c>
      <c r="BC453" s="78">
        <v>-0.10870764404535294</v>
      </c>
      <c r="BD453" s="78">
        <v>-0.23632523417472839</v>
      </c>
      <c r="BE453" s="78">
        <v>-0.52781659364700317</v>
      </c>
      <c r="BF453" s="78">
        <v>-0.64737468957901001</v>
      </c>
      <c r="BG453" s="78">
        <v>-0.42882189154624939</v>
      </c>
      <c r="BH453" s="78">
        <v>-0.29371371865272522</v>
      </c>
      <c r="BI453" s="78">
        <v>-0.18292635679244995</v>
      </c>
      <c r="BJ453" s="78">
        <v>-0.20497572422027588</v>
      </c>
      <c r="BK453" s="78">
        <v>-0.24170422554016113</v>
      </c>
      <c r="BL453" s="78">
        <v>-0.2150128185749054</v>
      </c>
      <c r="BM453" s="78">
        <v>-0.31107369065284729</v>
      </c>
      <c r="BN453" s="78">
        <v>-0.24342913925647736</v>
      </c>
      <c r="BO453" s="78">
        <v>-0.41301491856575012</v>
      </c>
      <c r="BP453" s="78">
        <v>-0.44641232490539551</v>
      </c>
      <c r="BQ453" s="78">
        <v>-0.52966994047164917</v>
      </c>
      <c r="BR453" s="78">
        <v>-0.33309018611907959</v>
      </c>
      <c r="BS453" s="78">
        <v>-0.36328065395355225</v>
      </c>
      <c r="BT453" s="78">
        <v>-0.2100796103477478</v>
      </c>
      <c r="BU453" s="78">
        <v>-0.46814712882041931</v>
      </c>
      <c r="BV453" s="78">
        <v>-0.30285647511482239</v>
      </c>
      <c r="BW453" s="78">
        <v>-0.22477065026760101</v>
      </c>
      <c r="BX453" s="78">
        <v>-0.28596904873847961</v>
      </c>
      <c r="BY453" s="78">
        <v>-0.12103512138128281</v>
      </c>
      <c r="BZ453" s="78">
        <v>-0.1727222204208374</v>
      </c>
      <c r="CA453" s="78">
        <v>2.8496209532022476E-2</v>
      </c>
      <c r="CB453" s="78">
        <v>-9.2950157821178436E-2</v>
      </c>
      <c r="CC453" s="78">
        <v>-0.41190847754478455</v>
      </c>
      <c r="CD453" s="78">
        <v>-0.53504538536071777</v>
      </c>
      <c r="CE453" s="78">
        <v>-0.31964445114135742</v>
      </c>
      <c r="CF453" s="78">
        <v>-0.19363801181316376</v>
      </c>
      <c r="CG453" s="78">
        <v>-0.10579055547714233</v>
      </c>
      <c r="CH453" s="78">
        <v>-0.14731985330581665</v>
      </c>
      <c r="CI453" s="78">
        <v>-0.18872916698455811</v>
      </c>
      <c r="CJ453" s="78">
        <v>-0.16411429643630981</v>
      </c>
      <c r="CK453" s="78">
        <v>-0.24341072142124176</v>
      </c>
      <c r="CL453" s="78">
        <v>-0.17017629742622375</v>
      </c>
      <c r="CM453" s="78">
        <v>-0.33057147264480591</v>
      </c>
      <c r="CN453" s="78">
        <v>-0.36750009655952454</v>
      </c>
      <c r="CO453" s="78">
        <v>-0.43342360854148865</v>
      </c>
      <c r="CP453" s="78">
        <v>-0.2375350147485733</v>
      </c>
      <c r="CQ453" s="78">
        <v>-0.26234808564186096</v>
      </c>
      <c r="CR453" s="78">
        <v>-0.10994972288608551</v>
      </c>
      <c r="CS453" s="78">
        <v>-0.36985230445861816</v>
      </c>
      <c r="CT453" s="78">
        <v>-0.19114936888217926</v>
      </c>
      <c r="CU453" s="78">
        <v>-0.11223027855157852</v>
      </c>
      <c r="CV453" s="78">
        <v>-0.16927249729633331</v>
      </c>
      <c r="CW453" s="78">
        <v>-2.2228021174669266E-2</v>
      </c>
      <c r="CX453" s="78">
        <v>-7.1417510509490967E-2</v>
      </c>
      <c r="CY453" s="78">
        <v>0.12352317571640015</v>
      </c>
      <c r="CZ453" s="78">
        <v>6.3509722240269184E-3</v>
      </c>
      <c r="DA453" s="78">
        <v>-0.29600039124488831</v>
      </c>
      <c r="DB453" s="78">
        <v>-0.42271611094474792</v>
      </c>
      <c r="DC453" s="78">
        <v>-0.21046705543994904</v>
      </c>
      <c r="DD453" s="78">
        <v>-9.3562312424182892E-2</v>
      </c>
      <c r="DE453" s="78">
        <v>-2.8654752299189568E-2</v>
      </c>
      <c r="DF453" s="78">
        <v>-8.9663982391357422E-2</v>
      </c>
      <c r="DG453" s="78">
        <v>-0.13575413823127747</v>
      </c>
      <c r="DH453" s="78">
        <v>-0.11321578919887543</v>
      </c>
      <c r="DI453" s="78">
        <v>-0.17574772238731384</v>
      </c>
      <c r="DJ453" s="78">
        <v>-9.6923470497131348E-2</v>
      </c>
      <c r="DK453" s="78">
        <v>-0.24812799692153931</v>
      </c>
      <c r="DL453" s="78">
        <v>-0.28858789801597595</v>
      </c>
      <c r="DM453" s="78">
        <v>-0.3371773362159729</v>
      </c>
      <c r="DN453" s="78">
        <v>-0.14197984337806702</v>
      </c>
      <c r="DO453" s="78">
        <v>-0.16141551733016968</v>
      </c>
      <c r="DP453" s="78">
        <v>-9.8198400810360909E-3</v>
      </c>
      <c r="DQ453" s="78">
        <v>-0.27155748009681702</v>
      </c>
      <c r="DR453" s="78">
        <v>-7.944227010011673E-2</v>
      </c>
      <c r="DS453" s="78">
        <v>3.1008967198431492E-4</v>
      </c>
      <c r="DT453" s="78">
        <v>-5.2575912326574326E-2</v>
      </c>
      <c r="DU453" s="78">
        <v>7.6579079031944275E-2</v>
      </c>
      <c r="DV453" s="78">
        <v>2.9887212440371513E-2</v>
      </c>
      <c r="DW453" s="78">
        <v>0.21855014562606812</v>
      </c>
      <c r="DX453" s="78">
        <v>0.1056521087884903</v>
      </c>
      <c r="DY453" s="78">
        <v>-0.12864753603935242</v>
      </c>
      <c r="DZ453" s="78">
        <v>-0.26053044199943542</v>
      </c>
      <c r="EA453" s="78">
        <v>-5.2832212299108505E-2</v>
      </c>
      <c r="EB453" s="78">
        <v>5.0931110978126526E-2</v>
      </c>
      <c r="EC453" s="78">
        <v>8.2717090845108032E-2</v>
      </c>
      <c r="ED453" s="78">
        <v>-6.4180735498666763E-3</v>
      </c>
      <c r="EE453" s="78">
        <v>-5.9266559779644012E-2</v>
      </c>
      <c r="EF453" s="78">
        <v>-3.9726428687572479E-2</v>
      </c>
      <c r="EG453" s="78">
        <v>-7.8053124248981476E-2</v>
      </c>
      <c r="EH453" s="78">
        <v>8.8419932872056961E-3</v>
      </c>
      <c r="EI453" s="78">
        <v>-0.12909269332885742</v>
      </c>
      <c r="EJ453" s="78">
        <v>-0.17465120553970337</v>
      </c>
      <c r="EK453" s="78">
        <v>-0.19821296632289886</v>
      </c>
      <c r="EL453" s="78">
        <v>-4.0133688598871231E-3</v>
      </c>
      <c r="EM453" s="78">
        <v>-1.5684910118579865E-2</v>
      </c>
      <c r="EN453" s="78">
        <v>0.1347518116235733</v>
      </c>
      <c r="EO453" s="78">
        <v>-0.12963536381721497</v>
      </c>
      <c r="EP453" s="78">
        <v>8.1845059990882874E-2</v>
      </c>
      <c r="EQ453" s="78">
        <v>0.16280049085617065</v>
      </c>
      <c r="ER453" s="78">
        <v>0.11591540277004242</v>
      </c>
      <c r="ES453" s="78">
        <v>0.21924082934856415</v>
      </c>
      <c r="ET453" s="78">
        <v>0.17615513503551483</v>
      </c>
      <c r="EU453" s="78">
        <v>0.35575398802757263</v>
      </c>
      <c r="EV453" s="78">
        <v>0.24902719259262085</v>
      </c>
      <c r="EW453" s="78">
        <v>69.546333312988281</v>
      </c>
      <c r="EX453" s="78">
        <v>68.205543518066406</v>
      </c>
      <c r="EY453" s="78">
        <v>66.432792663574219</v>
      </c>
      <c r="EZ453" s="78">
        <v>65.05340576171875</v>
      </c>
      <c r="FA453" s="78">
        <v>63.817630767822266</v>
      </c>
      <c r="FB453" s="78">
        <v>63.472068786621094</v>
      </c>
      <c r="FC453" s="78">
        <v>63.712375640869141</v>
      </c>
      <c r="FD453" s="78">
        <v>69.044914245605469</v>
      </c>
      <c r="FE453" s="78">
        <v>73.971641540527344</v>
      </c>
      <c r="FF453" s="78">
        <v>79.051284790039063</v>
      </c>
      <c r="FG453" s="78">
        <v>83.229568481445313</v>
      </c>
      <c r="FH453" s="78">
        <v>87.174339294433594</v>
      </c>
      <c r="FI453" s="78">
        <v>90.707527160644531</v>
      </c>
      <c r="FJ453" s="78">
        <v>93.243431091308594</v>
      </c>
      <c r="FK453" s="78">
        <v>95.222709655761719</v>
      </c>
      <c r="FL453" s="78">
        <v>95.957107543945313</v>
      </c>
      <c r="FM453" s="78">
        <v>95.270095825195313</v>
      </c>
      <c r="FN453" s="78">
        <v>93.258796691894531</v>
      </c>
      <c r="FO453" s="78">
        <v>90.810661315917969</v>
      </c>
      <c r="FP453" s="78">
        <v>87.131431579589844</v>
      </c>
      <c r="FQ453" s="78">
        <v>81.433929443359375</v>
      </c>
      <c r="FR453" s="78">
        <v>77.198654174804688</v>
      </c>
      <c r="FS453" s="78">
        <v>73.549537658691406</v>
      </c>
      <c r="FT453" s="78">
        <v>70.735244750976563</v>
      </c>
      <c r="FU453" s="78">
        <v>5.787389725446701E-2</v>
      </c>
      <c r="FV453" s="78">
        <v>0.12126284837722778</v>
      </c>
      <c r="FW453" s="78">
        <v>6.3903331756591797E-2</v>
      </c>
      <c r="FX453" s="78">
        <v>9.860704094171524E-2</v>
      </c>
      <c r="FY453" s="78">
        <v>351</v>
      </c>
      <c r="FZ453" s="78">
        <v>1</v>
      </c>
    </row>
    <row r="454" spans="1:182" x14ac:dyDescent="0.2">
      <c r="A454" t="s">
        <v>186</v>
      </c>
      <c r="B454" t="s">
        <v>245</v>
      </c>
      <c r="C454" t="s">
        <v>194</v>
      </c>
      <c r="D454" t="s">
        <v>203</v>
      </c>
      <c r="E454" t="s">
        <v>207</v>
      </c>
      <c r="F454" t="s">
        <v>1</v>
      </c>
      <c r="G454" t="s">
        <v>200</v>
      </c>
      <c r="H454" s="78">
        <v>234</v>
      </c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  <c r="BX454" s="78"/>
      <c r="BY454" s="78"/>
      <c r="BZ454" s="78"/>
      <c r="CA454" s="78"/>
      <c r="CB454" s="78"/>
      <c r="CC454" s="78"/>
      <c r="CD454" s="78"/>
      <c r="CE454" s="78"/>
      <c r="CF454" s="78"/>
      <c r="CG454" s="78"/>
      <c r="CH454" s="78"/>
      <c r="CI454" s="78"/>
      <c r="CJ454" s="78"/>
      <c r="CK454" s="78"/>
      <c r="CL454" s="78"/>
      <c r="CM454" s="78"/>
      <c r="CN454" s="78"/>
      <c r="CO454" s="78"/>
      <c r="CP454" s="78"/>
      <c r="CQ454" s="78"/>
      <c r="CR454" s="78"/>
      <c r="CS454" s="78"/>
      <c r="CT454" s="78"/>
      <c r="CU454" s="78"/>
      <c r="CV454" s="78"/>
      <c r="CW454" s="78"/>
      <c r="CX454" s="78"/>
      <c r="CY454" s="78"/>
      <c r="CZ454" s="78"/>
      <c r="DA454" s="78"/>
      <c r="DB454" s="78"/>
      <c r="DC454" s="78"/>
      <c r="DD454" s="78"/>
      <c r="DE454" s="78"/>
      <c r="DF454" s="78"/>
      <c r="DG454" s="78"/>
      <c r="DH454" s="78"/>
      <c r="DI454" s="78"/>
      <c r="DJ454" s="78"/>
      <c r="DK454" s="78"/>
      <c r="DL454" s="78"/>
      <c r="DM454" s="78"/>
      <c r="DN454" s="78"/>
      <c r="DO454" s="78"/>
      <c r="DP454" s="78"/>
      <c r="DQ454" s="78"/>
      <c r="DR454" s="78"/>
      <c r="DS454" s="78"/>
      <c r="DT454" s="78"/>
      <c r="DU454" s="78"/>
      <c r="DV454" s="78"/>
      <c r="DW454" s="78"/>
      <c r="DX454" s="78"/>
      <c r="DY454" s="78"/>
      <c r="DZ454" s="78"/>
      <c r="EA454" s="78"/>
      <c r="EB454" s="78"/>
      <c r="EC454" s="78"/>
      <c r="ED454" s="78"/>
      <c r="EE454" s="78"/>
      <c r="EF454" s="78"/>
      <c r="EG454" s="78"/>
      <c r="EH454" s="78"/>
      <c r="EI454" s="78"/>
      <c r="EJ454" s="78"/>
      <c r="EK454" s="78"/>
      <c r="EL454" s="78"/>
      <c r="EM454" s="78"/>
      <c r="EN454" s="78"/>
      <c r="EO454" s="78"/>
      <c r="EP454" s="78"/>
      <c r="EQ454" s="78"/>
      <c r="ER454" s="78"/>
      <c r="ES454" s="78"/>
      <c r="ET454" s="78"/>
      <c r="EU454" s="78"/>
      <c r="EV454" s="78"/>
      <c r="EW454" s="78"/>
      <c r="EX454" s="78"/>
      <c r="EY454" s="78"/>
      <c r="EZ454" s="78"/>
      <c r="FA454" s="78"/>
      <c r="FB454" s="78"/>
      <c r="FC454" s="78"/>
      <c r="FD454" s="78"/>
      <c r="FE454" s="78"/>
      <c r="FF454" s="78"/>
      <c r="FG454" s="78"/>
      <c r="FH454" s="78"/>
      <c r="FI454" s="78"/>
      <c r="FJ454" s="78"/>
      <c r="FK454" s="78"/>
      <c r="FL454" s="78"/>
      <c r="FM454" s="78"/>
      <c r="FN454" s="78"/>
      <c r="FO454" s="78"/>
      <c r="FP454" s="78"/>
      <c r="FQ454" s="78"/>
      <c r="FR454" s="78"/>
      <c r="FS454" s="78"/>
      <c r="FT454" s="78"/>
      <c r="FU454" s="78"/>
      <c r="FV454" s="78"/>
      <c r="FW454" s="78"/>
      <c r="FX454" s="78">
        <v>7.2655066847801208E-2</v>
      </c>
      <c r="FY454" s="78">
        <v>25</v>
      </c>
      <c r="FZ454" s="78">
        <v>0</v>
      </c>
    </row>
    <row r="455" spans="1:182" x14ac:dyDescent="0.2">
      <c r="A455" t="s">
        <v>186</v>
      </c>
      <c r="B455" t="s">
        <v>245</v>
      </c>
      <c r="C455" t="s">
        <v>194</v>
      </c>
      <c r="D455" t="s">
        <v>203</v>
      </c>
      <c r="E455" t="s">
        <v>207</v>
      </c>
      <c r="F455" t="s">
        <v>1</v>
      </c>
      <c r="G455" t="s">
        <v>1</v>
      </c>
      <c r="H455" s="78">
        <v>6465</v>
      </c>
      <c r="I455" s="78">
        <v>0.93912297487258911</v>
      </c>
      <c r="J455" s="78">
        <v>0.79628264904022217</v>
      </c>
      <c r="K455" s="78">
        <v>0.88611608743667603</v>
      </c>
      <c r="L455" s="78">
        <v>0.82292807102203369</v>
      </c>
      <c r="M455" s="78">
        <v>0.75894629955291748</v>
      </c>
      <c r="N455" s="78">
        <v>0.61243301630020142</v>
      </c>
      <c r="O455" s="78">
        <v>0.5753675103187561</v>
      </c>
      <c r="P455" s="78">
        <v>0.68508577346801758</v>
      </c>
      <c r="Q455" s="78">
        <v>0.75808566808700562</v>
      </c>
      <c r="R455" s="78">
        <v>0.92261093854904175</v>
      </c>
      <c r="S455" s="78">
        <v>0.87898868322372437</v>
      </c>
      <c r="T455" s="78">
        <v>1.0112357139587402</v>
      </c>
      <c r="U455" s="78">
        <v>1.1971416473388672</v>
      </c>
      <c r="V455" s="78">
        <v>1.4784374237060547</v>
      </c>
      <c r="W455" s="78">
        <v>1.6021212339401245</v>
      </c>
      <c r="X455" s="78">
        <v>1.8342492580413818</v>
      </c>
      <c r="Y455" s="78">
        <v>1.6736034154891968</v>
      </c>
      <c r="Z455" s="78">
        <v>2.0028982162475586</v>
      </c>
      <c r="AA455" s="78">
        <v>1.9853515625</v>
      </c>
      <c r="AB455" s="78">
        <v>1.7621064186096191</v>
      </c>
      <c r="AC455" s="78">
        <v>1.7730556726455688</v>
      </c>
      <c r="AD455" s="78">
        <v>1.5565837621688843</v>
      </c>
      <c r="AE455" s="78">
        <v>1.5098905563354492</v>
      </c>
      <c r="AF455" s="78">
        <v>1.1699749231338501</v>
      </c>
      <c r="AG455" s="78">
        <v>-0.68502134084701538</v>
      </c>
      <c r="AH455" s="78">
        <v>-0.79972553253173828</v>
      </c>
      <c r="AI455" s="78">
        <v>-0.57689791917800903</v>
      </c>
      <c r="AJ455" s="78">
        <v>-0.42944523692131042</v>
      </c>
      <c r="AK455" s="78">
        <v>-0.28754469752311707</v>
      </c>
      <c r="AL455" s="78">
        <v>-0.28317365050315857</v>
      </c>
      <c r="AM455" s="78">
        <v>-0.31355366110801697</v>
      </c>
      <c r="AN455" s="78">
        <v>-0.28404587507247925</v>
      </c>
      <c r="AO455" s="78">
        <v>-0.40284419059753418</v>
      </c>
      <c r="AP455" s="78">
        <v>-0.34278106689453125</v>
      </c>
      <c r="AQ455" s="78">
        <v>-0.52483212947845459</v>
      </c>
      <c r="AR455" s="78">
        <v>-0.55344003438949585</v>
      </c>
      <c r="AS455" s="78">
        <v>-0.66020762920379639</v>
      </c>
      <c r="AT455" s="78">
        <v>-0.46269053220748901</v>
      </c>
      <c r="AU455" s="78">
        <v>-0.50017434358596802</v>
      </c>
      <c r="AV455" s="78">
        <v>-0.34588459134101868</v>
      </c>
      <c r="AW455" s="78">
        <v>-0.6014631986618042</v>
      </c>
      <c r="AX455" s="78">
        <v>-0.45436349511146545</v>
      </c>
      <c r="AY455" s="78">
        <v>-0.37740778923034668</v>
      </c>
      <c r="AZ455" s="78">
        <v>-0.44424322247505188</v>
      </c>
      <c r="BA455" s="78">
        <v>-0.25504601001739502</v>
      </c>
      <c r="BB455" s="78">
        <v>-0.31012061238288879</v>
      </c>
      <c r="BC455" s="78">
        <v>-0.10038773715496063</v>
      </c>
      <c r="BD455" s="78">
        <v>-0.2276311069726944</v>
      </c>
      <c r="BE455" s="78">
        <v>-0.52366405725479126</v>
      </c>
      <c r="BF455" s="78">
        <v>-0.64335042238235474</v>
      </c>
      <c r="BG455" s="78">
        <v>-0.42491051554679871</v>
      </c>
      <c r="BH455" s="78">
        <v>-0.29012840986251831</v>
      </c>
      <c r="BI455" s="78">
        <v>-0.18016287684440613</v>
      </c>
      <c r="BJ455" s="78">
        <v>-0.20291012525558472</v>
      </c>
      <c r="BK455" s="78">
        <v>-0.23980635404586792</v>
      </c>
      <c r="BL455" s="78">
        <v>-0.21318934857845306</v>
      </c>
      <c r="BM455" s="78">
        <v>-0.30864959955215454</v>
      </c>
      <c r="BN455" s="78">
        <v>-0.24080477654933929</v>
      </c>
      <c r="BO455" s="78">
        <v>-0.41006132960319519</v>
      </c>
      <c r="BP455" s="78">
        <v>-0.44358518719673157</v>
      </c>
      <c r="BQ455" s="78">
        <v>-0.52622181177139282</v>
      </c>
      <c r="BR455" s="78">
        <v>-0.3296668529510498</v>
      </c>
      <c r="BS455" s="78">
        <v>-0.3596646785736084</v>
      </c>
      <c r="BT455" s="78">
        <v>-0.20649236440658569</v>
      </c>
      <c r="BU455" s="78">
        <v>-0.46462559700012207</v>
      </c>
      <c r="BV455" s="78">
        <v>-0.29885447025299072</v>
      </c>
      <c r="BW455" s="78">
        <v>-0.22073875367641449</v>
      </c>
      <c r="BX455" s="78">
        <v>-0.28178828954696655</v>
      </c>
      <c r="BY455" s="78">
        <v>-0.11749525368213654</v>
      </c>
      <c r="BZ455" s="78">
        <v>-0.16909289360046387</v>
      </c>
      <c r="CA455" s="78">
        <v>3.1900648027658463E-2</v>
      </c>
      <c r="CB455" s="78">
        <v>-8.9392602443695068E-2</v>
      </c>
      <c r="CC455" s="78">
        <v>-0.41190844774246216</v>
      </c>
      <c r="CD455" s="78">
        <v>-0.53504538536071777</v>
      </c>
      <c r="CE455" s="78">
        <v>-0.31964448094367981</v>
      </c>
      <c r="CF455" s="78">
        <v>-0.19363801181316376</v>
      </c>
      <c r="CG455" s="78">
        <v>-0.10579055547714233</v>
      </c>
      <c r="CH455" s="78">
        <v>-0.14731985330581665</v>
      </c>
      <c r="CI455" s="78">
        <v>-0.18872916698455811</v>
      </c>
      <c r="CJ455" s="78">
        <v>-0.16411431133747101</v>
      </c>
      <c r="CK455" s="78">
        <v>-0.24341072142124176</v>
      </c>
      <c r="CL455" s="78">
        <v>-0.17017631232738495</v>
      </c>
      <c r="CM455" s="78">
        <v>-0.33057147264480591</v>
      </c>
      <c r="CN455" s="78">
        <v>-0.36750009655952454</v>
      </c>
      <c r="CO455" s="78">
        <v>-0.43342360854148865</v>
      </c>
      <c r="CP455" s="78">
        <v>-0.2375350296497345</v>
      </c>
      <c r="CQ455" s="78">
        <v>-0.26234808564186096</v>
      </c>
      <c r="CR455" s="78">
        <v>-0.10994972288608551</v>
      </c>
      <c r="CS455" s="78">
        <v>-0.36985227465629578</v>
      </c>
      <c r="CT455" s="78">
        <v>-0.19114936888217926</v>
      </c>
      <c r="CU455" s="78">
        <v>-0.11223027110099792</v>
      </c>
      <c r="CV455" s="78">
        <v>-0.16927249729633331</v>
      </c>
      <c r="CW455" s="78">
        <v>-2.2228021174669266E-2</v>
      </c>
      <c r="CX455" s="78">
        <v>-7.1417510509490967E-2</v>
      </c>
      <c r="CY455" s="78">
        <v>0.12352317571640015</v>
      </c>
      <c r="CZ455" s="78">
        <v>6.3509722240269184E-3</v>
      </c>
      <c r="DA455" s="78">
        <v>-0.30015289783477783</v>
      </c>
      <c r="DB455" s="78">
        <v>-0.42674040794372559</v>
      </c>
      <c r="DC455" s="78">
        <v>-0.21437846124172211</v>
      </c>
      <c r="DD455" s="78">
        <v>-9.7147628664970398E-2</v>
      </c>
      <c r="DE455" s="78">
        <v>-3.1418222934007645E-2</v>
      </c>
      <c r="DF455" s="78">
        <v>-9.1729551553726196E-2</v>
      </c>
      <c r="DG455" s="78">
        <v>-0.13765200972557068</v>
      </c>
      <c r="DH455" s="78">
        <v>-0.11503929644823074</v>
      </c>
      <c r="DI455" s="78">
        <v>-0.17817182838916779</v>
      </c>
      <c r="DJ455" s="78">
        <v>-9.9547825753688812E-2</v>
      </c>
      <c r="DK455" s="78">
        <v>-0.25108158588409424</v>
      </c>
      <c r="DL455" s="78">
        <v>-0.2914150059223175</v>
      </c>
      <c r="DM455" s="78">
        <v>-0.34062543511390686</v>
      </c>
      <c r="DN455" s="78">
        <v>-0.14540322124958038</v>
      </c>
      <c r="DO455" s="78">
        <v>-0.16503153741359711</v>
      </c>
      <c r="DP455" s="78">
        <v>-1.3407090678811073E-2</v>
      </c>
      <c r="DQ455" s="78">
        <v>-0.27507895231246948</v>
      </c>
      <c r="DR455" s="78">
        <v>-8.3444289863109589E-2</v>
      </c>
      <c r="DS455" s="78">
        <v>-3.7217782810330391E-3</v>
      </c>
      <c r="DT455" s="78">
        <v>-5.6756690144538879E-2</v>
      </c>
      <c r="DU455" s="78">
        <v>7.3039211332798004E-2</v>
      </c>
      <c r="DV455" s="78">
        <v>2.6257866993546486E-2</v>
      </c>
      <c r="DW455" s="78">
        <v>0.21514572203159332</v>
      </c>
      <c r="DX455" s="78">
        <v>0.10209453850984573</v>
      </c>
      <c r="DY455" s="78">
        <v>-0.13879559934139252</v>
      </c>
      <c r="DZ455" s="78">
        <v>-0.27036523818969727</v>
      </c>
      <c r="EA455" s="78">
        <v>-6.2391046434640884E-2</v>
      </c>
      <c r="EB455" s="78">
        <v>4.2169176042079926E-2</v>
      </c>
      <c r="EC455" s="78">
        <v>7.5963616371154785E-2</v>
      </c>
      <c r="ED455" s="78">
        <v>-1.1466016992926598E-2</v>
      </c>
      <c r="EE455" s="78">
        <v>-6.3904695212841034E-2</v>
      </c>
      <c r="EF455" s="78">
        <v>-4.4182758778333664E-2</v>
      </c>
      <c r="EG455" s="78">
        <v>-8.3977214992046356E-2</v>
      </c>
      <c r="EH455" s="78">
        <v>2.4284827522933483E-3</v>
      </c>
      <c r="EI455" s="78">
        <v>-0.13631086051464081</v>
      </c>
      <c r="EJ455" s="78">
        <v>-0.18156018853187561</v>
      </c>
      <c r="EK455" s="78">
        <v>-0.20663963258266449</v>
      </c>
      <c r="EL455" s="78">
        <v>-1.2379521504044533E-2</v>
      </c>
      <c r="EM455" s="78">
        <v>-2.4521863088011742E-2</v>
      </c>
      <c r="EN455" s="78">
        <v>0.12598514556884766</v>
      </c>
      <c r="EO455" s="78">
        <v>-0.13824133574962616</v>
      </c>
      <c r="EP455" s="78">
        <v>7.2064749896526337E-2</v>
      </c>
      <c r="EQ455" s="78">
        <v>0.15294724702835083</v>
      </c>
      <c r="ER455" s="78">
        <v>0.10569825768470764</v>
      </c>
      <c r="ES455" s="78">
        <v>0.21058996021747589</v>
      </c>
      <c r="ET455" s="78">
        <v>0.16728559136390686</v>
      </c>
      <c r="EU455" s="78">
        <v>0.34743410348892212</v>
      </c>
      <c r="EV455" s="78">
        <v>0.24033306539058685</v>
      </c>
      <c r="EW455" s="78">
        <v>69.756988525390625</v>
      </c>
      <c r="EX455" s="78">
        <v>68.384544372558594</v>
      </c>
      <c r="EY455" s="78">
        <v>66.643783569335938</v>
      </c>
      <c r="EZ455" s="78">
        <v>65.368141174316406</v>
      </c>
      <c r="FA455" s="78">
        <v>63.974704742431641</v>
      </c>
      <c r="FB455" s="78">
        <v>63.518985748291016</v>
      </c>
      <c r="FC455" s="78">
        <v>63.733871459960938</v>
      </c>
      <c r="FD455" s="78">
        <v>69.041748046875</v>
      </c>
      <c r="FE455" s="78">
        <v>73.941291809082031</v>
      </c>
      <c r="FF455" s="78">
        <v>79.016380310058594</v>
      </c>
      <c r="FG455" s="78">
        <v>83.22064208984375</v>
      </c>
      <c r="FH455" s="78">
        <v>87.166770935058594</v>
      </c>
      <c r="FI455" s="78">
        <v>90.709281921386719</v>
      </c>
      <c r="FJ455" s="78">
        <v>93.159561157226563</v>
      </c>
      <c r="FK455" s="78">
        <v>95.245643615722656</v>
      </c>
      <c r="FL455" s="78">
        <v>95.991104125976563</v>
      </c>
      <c r="FM455" s="78">
        <v>95.290428161621094</v>
      </c>
      <c r="FN455" s="78">
        <v>93.314445495605469</v>
      </c>
      <c r="FO455" s="78">
        <v>90.879104614257813</v>
      </c>
      <c r="FP455" s="78">
        <v>87.214332580566406</v>
      </c>
      <c r="FQ455" s="78">
        <v>81.512199401855469</v>
      </c>
      <c r="FR455" s="78">
        <v>77.234443664550781</v>
      </c>
      <c r="FS455" s="78">
        <v>73.545333862304688</v>
      </c>
      <c r="FT455" s="78">
        <v>71.00506591796875</v>
      </c>
      <c r="FU455" s="78">
        <v>5.5800508707761765E-2</v>
      </c>
      <c r="FV455" s="78">
        <v>0.11691848188638687</v>
      </c>
      <c r="FW455" s="78">
        <v>6.1613928526639938E-2</v>
      </c>
      <c r="FX455" s="78">
        <v>9.5074348151683807E-2</v>
      </c>
      <c r="FY455" s="78">
        <v>376</v>
      </c>
      <c r="FZ455" s="78">
        <v>1</v>
      </c>
    </row>
    <row r="456" spans="1:182" x14ac:dyDescent="0.2">
      <c r="A456" t="s">
        <v>186</v>
      </c>
      <c r="B456" t="s">
        <v>245</v>
      </c>
      <c r="C456" t="s">
        <v>194</v>
      </c>
      <c r="D456" t="s">
        <v>203</v>
      </c>
      <c r="E456" t="s">
        <v>207</v>
      </c>
      <c r="F456" t="s">
        <v>178</v>
      </c>
      <c r="G456" t="s">
        <v>1</v>
      </c>
      <c r="H456" s="78">
        <v>4746</v>
      </c>
      <c r="I456" s="78">
        <v>0.81617504358291626</v>
      </c>
      <c r="J456" s="78">
        <v>0.66827535629272461</v>
      </c>
      <c r="K456" s="78">
        <v>0.75089854001998901</v>
      </c>
      <c r="L456" s="78">
        <v>0.69341200590133667</v>
      </c>
      <c r="M456" s="78">
        <v>0.63004660606384277</v>
      </c>
      <c r="N456" s="78">
        <v>0.55706983804702759</v>
      </c>
      <c r="O456" s="78">
        <v>0.55747467279434204</v>
      </c>
      <c r="P456" s="78">
        <v>0.66830903291702271</v>
      </c>
      <c r="Q456" s="78">
        <v>0.78027838468551636</v>
      </c>
      <c r="R456" s="78">
        <v>0.89686304330825806</v>
      </c>
      <c r="S456" s="78">
        <v>0.90296077728271484</v>
      </c>
      <c r="T456" s="78">
        <v>1.0379184484481812</v>
      </c>
      <c r="U456" s="78">
        <v>1.26515793800354</v>
      </c>
      <c r="V456" s="78">
        <v>1.5176330804824829</v>
      </c>
      <c r="W456" s="78">
        <v>1.6634658575057983</v>
      </c>
      <c r="X456" s="78">
        <v>1.9144666194915771</v>
      </c>
      <c r="Y456" s="78">
        <v>1.7328752279281616</v>
      </c>
      <c r="Z456" s="78">
        <v>2.0215771198272705</v>
      </c>
      <c r="AA456" s="78">
        <v>2.0303969383239746</v>
      </c>
      <c r="AB456" s="78">
        <v>1.8573518991470337</v>
      </c>
      <c r="AC456" s="78">
        <v>1.818912148475647</v>
      </c>
      <c r="AD456" s="78">
        <v>1.6234922409057617</v>
      </c>
      <c r="AE456" s="78">
        <v>1.5376976728439331</v>
      </c>
      <c r="AF456" s="78">
        <v>1.1400618553161621</v>
      </c>
      <c r="AG456" s="78">
        <v>-0.77738195657730103</v>
      </c>
      <c r="AH456" s="78">
        <v>-0.88923448324203491</v>
      </c>
      <c r="AI456" s="78">
        <v>-0.66389524936676025</v>
      </c>
      <c r="AJ456" s="78">
        <v>-0.5091899037361145</v>
      </c>
      <c r="AK456" s="78">
        <v>-0.34900990128517151</v>
      </c>
      <c r="AL456" s="78">
        <v>-0.32911637425422668</v>
      </c>
      <c r="AM456" s="78">
        <v>-0.35576650500297546</v>
      </c>
      <c r="AN456" s="78">
        <v>-0.32460403442382813</v>
      </c>
      <c r="AO456" s="78">
        <v>-0.45676100254058838</v>
      </c>
      <c r="AP456" s="78">
        <v>-0.40115219354629517</v>
      </c>
      <c r="AQ456" s="78">
        <v>-0.59052670001983643</v>
      </c>
      <c r="AR456" s="78">
        <v>-0.61632072925567627</v>
      </c>
      <c r="AS456" s="78">
        <v>-0.7369009256362915</v>
      </c>
      <c r="AT456" s="78">
        <v>-0.53883308172225952</v>
      </c>
      <c r="AU456" s="78">
        <v>-0.58060187101364136</v>
      </c>
      <c r="AV456" s="78">
        <v>-0.42567244172096252</v>
      </c>
      <c r="AW456" s="78">
        <v>-0.67978882789611816</v>
      </c>
      <c r="AX456" s="78">
        <v>-0.543376624584198</v>
      </c>
      <c r="AY456" s="78">
        <v>-0.46708491444587708</v>
      </c>
      <c r="AZ456" s="78">
        <v>-0.5372321605682373</v>
      </c>
      <c r="BA456" s="78">
        <v>-0.33377984166145325</v>
      </c>
      <c r="BB456" s="78">
        <v>-0.39084464311599731</v>
      </c>
      <c r="BC456" s="78">
        <v>-0.17610938847064972</v>
      </c>
      <c r="BD456" s="78">
        <v>-0.3067585825920105</v>
      </c>
      <c r="BE456" s="78">
        <v>-0.56145721673965454</v>
      </c>
      <c r="BF456" s="78">
        <v>-0.67997664213180542</v>
      </c>
      <c r="BG456" s="78">
        <v>-0.46050909161567688</v>
      </c>
      <c r="BH456" s="78">
        <v>-0.32275930047035217</v>
      </c>
      <c r="BI456" s="78">
        <v>-0.20531395077705383</v>
      </c>
      <c r="BJ456" s="78">
        <v>-0.22170951962471008</v>
      </c>
      <c r="BK456" s="78">
        <v>-0.25707951188087463</v>
      </c>
      <c r="BL456" s="78">
        <v>-0.22978539764881134</v>
      </c>
      <c r="BM456" s="78">
        <v>-0.33071193099021912</v>
      </c>
      <c r="BN456" s="78">
        <v>-0.26468977332115173</v>
      </c>
      <c r="BO456" s="78">
        <v>-0.43694302439689636</v>
      </c>
      <c r="BP456" s="78">
        <v>-0.46931546926498413</v>
      </c>
      <c r="BQ456" s="78">
        <v>-0.55760401487350464</v>
      </c>
      <c r="BR456" s="78">
        <v>-0.36082375049591064</v>
      </c>
      <c r="BS456" s="78">
        <v>-0.3925749659538269</v>
      </c>
      <c r="BT456" s="78">
        <v>-0.23914092779159546</v>
      </c>
      <c r="BU456" s="78">
        <v>-0.49667578935623169</v>
      </c>
      <c r="BV456" s="78">
        <v>-0.33527791500091553</v>
      </c>
      <c r="BW456" s="78">
        <v>-0.25743389129638672</v>
      </c>
      <c r="BX456" s="78">
        <v>-0.31983861327171326</v>
      </c>
      <c r="BY456" s="78">
        <v>-0.14971250295639038</v>
      </c>
      <c r="BZ456" s="78">
        <v>-0.20212452113628387</v>
      </c>
      <c r="CA456" s="78">
        <v>9.1596075799316168E-4</v>
      </c>
      <c r="CB456" s="78">
        <v>-0.12177093327045441</v>
      </c>
      <c r="CC456" s="78">
        <v>-0.41190847754478455</v>
      </c>
      <c r="CD456" s="78">
        <v>-0.53504538536071777</v>
      </c>
      <c r="CE456" s="78">
        <v>-0.31964448094367981</v>
      </c>
      <c r="CF456" s="78">
        <v>-0.19363802671432495</v>
      </c>
      <c r="CG456" s="78">
        <v>-0.10579056292772293</v>
      </c>
      <c r="CH456" s="78">
        <v>-0.14731985330581665</v>
      </c>
      <c r="CI456" s="78">
        <v>-0.1887291818857193</v>
      </c>
      <c r="CJ456" s="78">
        <v>-0.16411429643630981</v>
      </c>
      <c r="CK456" s="78">
        <v>-0.24341070652008057</v>
      </c>
      <c r="CL456" s="78">
        <v>-0.17017631232738495</v>
      </c>
      <c r="CM456" s="78">
        <v>-0.3305715024471283</v>
      </c>
      <c r="CN456" s="78">
        <v>-0.36750012636184692</v>
      </c>
      <c r="CO456" s="78">
        <v>-0.43342360854148865</v>
      </c>
      <c r="CP456" s="78">
        <v>-0.2375350296497345</v>
      </c>
      <c r="CQ456" s="78">
        <v>-0.26234808564186096</v>
      </c>
      <c r="CR456" s="78">
        <v>-0.10994972288608551</v>
      </c>
      <c r="CS456" s="78">
        <v>-0.36985227465629578</v>
      </c>
      <c r="CT456" s="78">
        <v>-0.19114936888217926</v>
      </c>
      <c r="CU456" s="78">
        <v>-0.11223027110099792</v>
      </c>
      <c r="CV456" s="78">
        <v>-0.16927249729633331</v>
      </c>
      <c r="CW456" s="78">
        <v>-2.2228021174669266E-2</v>
      </c>
      <c r="CX456" s="78">
        <v>-7.1417510509490967E-2</v>
      </c>
      <c r="CY456" s="78">
        <v>0.12352317571640015</v>
      </c>
      <c r="CZ456" s="78">
        <v>6.3509717583656311E-3</v>
      </c>
      <c r="DA456" s="78">
        <v>-0.26235970854759216</v>
      </c>
      <c r="DB456" s="78">
        <v>-0.39011412858963013</v>
      </c>
      <c r="DC456" s="78">
        <v>-0.17877987027168274</v>
      </c>
      <c r="DD456" s="78">
        <v>-6.4516745507717133E-2</v>
      </c>
      <c r="DE456" s="78">
        <v>-6.2671713531017303E-3</v>
      </c>
      <c r="DF456" s="78">
        <v>-7.2930172085762024E-2</v>
      </c>
      <c r="DG456" s="78">
        <v>-0.12037886679172516</v>
      </c>
      <c r="DH456" s="78">
        <v>-9.8443217575550079E-2</v>
      </c>
      <c r="DI456" s="78">
        <v>-0.15610946714878082</v>
      </c>
      <c r="DJ456" s="78">
        <v>-7.5662866234779358E-2</v>
      </c>
      <c r="DK456" s="78">
        <v>-0.22419992089271545</v>
      </c>
      <c r="DL456" s="78">
        <v>-0.26568472385406494</v>
      </c>
      <c r="DM456" s="78">
        <v>-0.30924317240715027</v>
      </c>
      <c r="DN456" s="78">
        <v>-0.11424631625413895</v>
      </c>
      <c r="DO456" s="78">
        <v>-0.13212126493453979</v>
      </c>
      <c r="DP456" s="78">
        <v>1.9241463392972946E-2</v>
      </c>
      <c r="DQ456" s="78">
        <v>-0.24302873015403748</v>
      </c>
      <c r="DR456" s="78">
        <v>-4.7020841389894485E-2</v>
      </c>
      <c r="DS456" s="78">
        <v>3.2973360270261765E-2</v>
      </c>
      <c r="DT456" s="78">
        <v>-1.8706375733017921E-2</v>
      </c>
      <c r="DU456" s="78">
        <v>0.10525645315647125</v>
      </c>
      <c r="DV456" s="78">
        <v>5.9289485216140747E-2</v>
      </c>
      <c r="DW456" s="78">
        <v>0.24613039195537567</v>
      </c>
      <c r="DX456" s="78">
        <v>0.13447287678718567</v>
      </c>
      <c r="DY456" s="78">
        <v>-4.6434991061687469E-2</v>
      </c>
      <c r="DZ456" s="78">
        <v>-0.18085633218288422</v>
      </c>
      <c r="EA456" s="78">
        <v>2.4606289342045784E-2</v>
      </c>
      <c r="EB456" s="78">
        <v>0.12191386520862579</v>
      </c>
      <c r="EC456" s="78">
        <v>0.13742879033088684</v>
      </c>
      <c r="ED456" s="78">
        <v>3.4476693719625473E-2</v>
      </c>
      <c r="EE456" s="78">
        <v>-2.1691860631108284E-2</v>
      </c>
      <c r="EF456" s="78">
        <v>-3.6245905794203281E-3</v>
      </c>
      <c r="EG456" s="78">
        <v>-3.0060386285185814E-2</v>
      </c>
      <c r="EH456" s="78">
        <v>6.0799539089202881E-2</v>
      </c>
      <c r="EI456" s="78">
        <v>-7.0616304874420166E-2</v>
      </c>
      <c r="EJ456" s="78">
        <v>-0.11867950856685638</v>
      </c>
      <c r="EK456" s="78">
        <v>-0.12994636595249176</v>
      </c>
      <c r="EL456" s="78">
        <v>6.3763007521629333E-2</v>
      </c>
      <c r="EM456" s="78">
        <v>5.5905628949403763E-2</v>
      </c>
      <c r="EN456" s="78">
        <v>0.2057730108499527</v>
      </c>
      <c r="EO456" s="78">
        <v>-5.991571769118309E-2</v>
      </c>
      <c r="EP456" s="78">
        <v>0.16107785701751709</v>
      </c>
      <c r="EQ456" s="78">
        <v>0.24262432754039764</v>
      </c>
      <c r="ER456" s="78">
        <v>0.19868718087673187</v>
      </c>
      <c r="ES456" s="78">
        <v>0.28932380676269531</v>
      </c>
      <c r="ET456" s="78">
        <v>0.24800963699817657</v>
      </c>
      <c r="EU456" s="78">
        <v>0.42315575480461121</v>
      </c>
      <c r="EV456" s="78">
        <v>0.31946054100990295</v>
      </c>
      <c r="EW456" s="78">
        <v>70.612091064453125</v>
      </c>
      <c r="EX456" s="78">
        <v>69.458137512207031</v>
      </c>
      <c r="EY456" s="78">
        <v>68.107307434082031</v>
      </c>
      <c r="EZ456" s="78">
        <v>66.61859130859375</v>
      </c>
      <c r="FA456" s="78">
        <v>65.166900634765625</v>
      </c>
      <c r="FB456" s="78">
        <v>64.684974670410156</v>
      </c>
      <c r="FC456" s="78">
        <v>64.779159545898438</v>
      </c>
      <c r="FD456" s="78">
        <v>70.016624450683594</v>
      </c>
      <c r="FE456" s="78">
        <v>74.577285766601563</v>
      </c>
      <c r="FF456" s="78">
        <v>79.780815124511719</v>
      </c>
      <c r="FG456" s="78">
        <v>83.290809631347656</v>
      </c>
      <c r="FH456" s="78">
        <v>87.08551025390625</v>
      </c>
      <c r="FI456" s="78">
        <v>90.499359130859375</v>
      </c>
      <c r="FJ456" s="78">
        <v>93.10687255859375</v>
      </c>
      <c r="FK456" s="78">
        <v>95.244926452636719</v>
      </c>
      <c r="FL456" s="78">
        <v>95.704696655273438</v>
      </c>
      <c r="FM456" s="78">
        <v>94.761032104492188</v>
      </c>
      <c r="FN456" s="78">
        <v>92.29241943359375</v>
      </c>
      <c r="FO456" s="78">
        <v>89.537750244140625</v>
      </c>
      <c r="FP456" s="78">
        <v>86.515426635742188</v>
      </c>
      <c r="FQ456" s="78">
        <v>81.106025695800781</v>
      </c>
      <c r="FR456" s="78">
        <v>77.21026611328125</v>
      </c>
      <c r="FS456" s="78">
        <v>73.276939392089844</v>
      </c>
      <c r="FT456" s="78">
        <v>70.635482788085938</v>
      </c>
      <c r="FU456" s="78">
        <v>7.4670985341072083E-2</v>
      </c>
      <c r="FV456" s="78">
        <v>0.15645769238471985</v>
      </c>
      <c r="FW456" s="78">
        <v>8.2450374960899353E-2</v>
      </c>
      <c r="FX456" s="78">
        <v>0.12722635269165039</v>
      </c>
      <c r="FY456" s="78">
        <v>291</v>
      </c>
      <c r="FZ456" s="78">
        <v>1</v>
      </c>
    </row>
    <row r="457" spans="1:182" x14ac:dyDescent="0.2">
      <c r="A457" t="s">
        <v>186</v>
      </c>
      <c r="B457" t="s">
        <v>245</v>
      </c>
      <c r="C457" t="s">
        <v>194</v>
      </c>
      <c r="D457" t="s">
        <v>203</v>
      </c>
      <c r="E457" t="s">
        <v>207</v>
      </c>
      <c r="F457" t="s">
        <v>179</v>
      </c>
      <c r="G457" t="s">
        <v>1</v>
      </c>
      <c r="H457" s="78">
        <v>107</v>
      </c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78"/>
      <c r="CB457" s="78"/>
      <c r="CC457" s="78"/>
      <c r="CD457" s="78"/>
      <c r="CE457" s="78"/>
      <c r="CF457" s="78"/>
      <c r="CG457" s="78"/>
      <c r="CH457" s="78"/>
      <c r="CI457" s="78"/>
      <c r="CJ457" s="78"/>
      <c r="CK457" s="78"/>
      <c r="CL457" s="78"/>
      <c r="CM457" s="78"/>
      <c r="CN457" s="78"/>
      <c r="CO457" s="78"/>
      <c r="CP457" s="78"/>
      <c r="CQ457" s="78"/>
      <c r="CR457" s="78"/>
      <c r="CS457" s="78"/>
      <c r="CT457" s="78"/>
      <c r="CU457" s="78"/>
      <c r="CV457" s="78"/>
      <c r="CW457" s="78"/>
      <c r="CX457" s="78"/>
      <c r="CY457" s="78"/>
      <c r="CZ457" s="78"/>
      <c r="DA457" s="78"/>
      <c r="DB457" s="78"/>
      <c r="DC457" s="78"/>
      <c r="DD457" s="78"/>
      <c r="DE457" s="78"/>
      <c r="DF457" s="78"/>
      <c r="DG457" s="78"/>
      <c r="DH457" s="78"/>
      <c r="DI457" s="78"/>
      <c r="DJ457" s="78"/>
      <c r="DK457" s="78"/>
      <c r="DL457" s="78"/>
      <c r="DM457" s="78"/>
      <c r="DN457" s="78"/>
      <c r="DO457" s="78"/>
      <c r="DP457" s="78"/>
      <c r="DQ457" s="78"/>
      <c r="DR457" s="78"/>
      <c r="DS457" s="78"/>
      <c r="DT457" s="78"/>
      <c r="DU457" s="78"/>
      <c r="DV457" s="78"/>
      <c r="DW457" s="78"/>
      <c r="DX457" s="78"/>
      <c r="DY457" s="78"/>
      <c r="DZ457" s="78"/>
      <c r="EA457" s="78"/>
      <c r="EB457" s="78"/>
      <c r="EC457" s="78"/>
      <c r="ED457" s="78"/>
      <c r="EE457" s="78"/>
      <c r="EF457" s="78"/>
      <c r="EG457" s="78"/>
      <c r="EH457" s="78"/>
      <c r="EI457" s="78"/>
      <c r="EJ457" s="78"/>
      <c r="EK457" s="78"/>
      <c r="EL457" s="78"/>
      <c r="EM457" s="78"/>
      <c r="EN457" s="78"/>
      <c r="EO457" s="78"/>
      <c r="EP457" s="78"/>
      <c r="EQ457" s="78"/>
      <c r="ER457" s="78"/>
      <c r="ES457" s="78"/>
      <c r="ET457" s="78"/>
      <c r="EU457" s="78"/>
      <c r="EV457" s="78"/>
      <c r="EW457" s="78"/>
      <c r="EX457" s="78"/>
      <c r="EY457" s="78"/>
      <c r="EZ457" s="78"/>
      <c r="FA457" s="78"/>
      <c r="FB457" s="78"/>
      <c r="FC457" s="78"/>
      <c r="FD457" s="78"/>
      <c r="FE457" s="78"/>
      <c r="FF457" s="78"/>
      <c r="FG457" s="78"/>
      <c r="FH457" s="78"/>
      <c r="FI457" s="78"/>
      <c r="FJ457" s="78"/>
      <c r="FK457" s="78"/>
      <c r="FL457" s="78"/>
      <c r="FM457" s="78"/>
      <c r="FN457" s="78"/>
      <c r="FO457" s="78"/>
      <c r="FP457" s="78"/>
      <c r="FQ457" s="78"/>
      <c r="FR457" s="78"/>
      <c r="FS457" s="78"/>
      <c r="FT457" s="78"/>
      <c r="FU457" s="78"/>
      <c r="FV457" s="78"/>
      <c r="FW457" s="78"/>
      <c r="FX457" s="78">
        <v>0.11364829540252686</v>
      </c>
      <c r="FY457" s="78">
        <v>8</v>
      </c>
      <c r="FZ457" s="78">
        <v>0</v>
      </c>
    </row>
    <row r="458" spans="1:182" x14ac:dyDescent="0.2">
      <c r="A458" t="s">
        <v>186</v>
      </c>
      <c r="B458" t="s">
        <v>245</v>
      </c>
      <c r="C458" t="s">
        <v>194</v>
      </c>
      <c r="D458" t="s">
        <v>203</v>
      </c>
      <c r="E458" t="s">
        <v>207</v>
      </c>
      <c r="F458" t="s">
        <v>180</v>
      </c>
      <c r="G458" t="s">
        <v>1</v>
      </c>
      <c r="H458" s="78">
        <v>64</v>
      </c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T458" s="78"/>
      <c r="AU458" s="78"/>
      <c r="AV458" s="78"/>
      <c r="AW458" s="78"/>
      <c r="AX458" s="78"/>
      <c r="AY458" s="78"/>
      <c r="AZ458" s="78"/>
      <c r="BA458" s="78"/>
      <c r="BB458" s="78"/>
      <c r="BC458" s="78"/>
      <c r="BD458" s="78"/>
      <c r="BE458" s="78"/>
      <c r="BF458" s="78"/>
      <c r="BG458" s="78"/>
      <c r="BH458" s="78"/>
      <c r="BI458" s="78"/>
      <c r="BJ458" s="78"/>
      <c r="BK458" s="78"/>
      <c r="BL458" s="78"/>
      <c r="BM458" s="78"/>
      <c r="BN458" s="78"/>
      <c r="BO458" s="78"/>
      <c r="BP458" s="78"/>
      <c r="BQ458" s="78"/>
      <c r="BR458" s="78"/>
      <c r="BS458" s="78"/>
      <c r="BT458" s="78"/>
      <c r="BU458" s="78"/>
      <c r="BV458" s="78"/>
      <c r="BW458" s="78"/>
      <c r="BX458" s="78"/>
      <c r="BY458" s="78"/>
      <c r="BZ458" s="78"/>
      <c r="CA458" s="78"/>
      <c r="CB458" s="78"/>
      <c r="CC458" s="78"/>
      <c r="CD458" s="78"/>
      <c r="CE458" s="78"/>
      <c r="CF458" s="78"/>
      <c r="CG458" s="78"/>
      <c r="CH458" s="78"/>
      <c r="CI458" s="78"/>
      <c r="CJ458" s="78"/>
      <c r="CK458" s="78"/>
      <c r="CL458" s="78"/>
      <c r="CM458" s="78"/>
      <c r="CN458" s="78"/>
      <c r="CO458" s="78"/>
      <c r="CP458" s="78"/>
      <c r="CQ458" s="78"/>
      <c r="CR458" s="78"/>
      <c r="CS458" s="78"/>
      <c r="CT458" s="78"/>
      <c r="CU458" s="78"/>
      <c r="CV458" s="78"/>
      <c r="CW458" s="78"/>
      <c r="CX458" s="78"/>
      <c r="CY458" s="78"/>
      <c r="CZ458" s="78"/>
      <c r="DA458" s="78"/>
      <c r="DB458" s="78"/>
      <c r="DC458" s="78"/>
      <c r="DD458" s="78"/>
      <c r="DE458" s="78"/>
      <c r="DF458" s="78"/>
      <c r="DG458" s="78"/>
      <c r="DH458" s="78"/>
      <c r="DI458" s="78"/>
      <c r="DJ458" s="78"/>
      <c r="DK458" s="78"/>
      <c r="DL458" s="78"/>
      <c r="DM458" s="78"/>
      <c r="DN458" s="78"/>
      <c r="DO458" s="78"/>
      <c r="DP458" s="78"/>
      <c r="DQ458" s="78"/>
      <c r="DR458" s="78"/>
      <c r="DS458" s="78"/>
      <c r="DT458" s="78"/>
      <c r="DU458" s="78"/>
      <c r="DV458" s="78"/>
      <c r="DW458" s="78"/>
      <c r="DX458" s="78"/>
      <c r="DY458" s="78"/>
      <c r="DZ458" s="78"/>
      <c r="EA458" s="78"/>
      <c r="EB458" s="78"/>
      <c r="EC458" s="78"/>
      <c r="ED458" s="78"/>
      <c r="EE458" s="78"/>
      <c r="EF458" s="78"/>
      <c r="EG458" s="78"/>
      <c r="EH458" s="78"/>
      <c r="EI458" s="78"/>
      <c r="EJ458" s="78"/>
      <c r="EK458" s="78"/>
      <c r="EL458" s="78"/>
      <c r="EM458" s="78"/>
      <c r="EN458" s="78"/>
      <c r="EO458" s="78"/>
      <c r="EP458" s="78"/>
      <c r="EQ458" s="78"/>
      <c r="ER458" s="78"/>
      <c r="ES458" s="78"/>
      <c r="ET458" s="78"/>
      <c r="EU458" s="78"/>
      <c r="EV458" s="78"/>
      <c r="EW458" s="78"/>
      <c r="EX458" s="78"/>
      <c r="EY458" s="78"/>
      <c r="EZ458" s="78"/>
      <c r="FA458" s="78"/>
      <c r="FB458" s="78"/>
      <c r="FC458" s="78"/>
      <c r="FD458" s="78"/>
      <c r="FE458" s="78"/>
      <c r="FF458" s="78"/>
      <c r="FG458" s="78"/>
      <c r="FH458" s="78"/>
      <c r="FI458" s="78"/>
      <c r="FJ458" s="78"/>
      <c r="FK458" s="78"/>
      <c r="FL458" s="78"/>
      <c r="FM458" s="78"/>
      <c r="FN458" s="78"/>
      <c r="FO458" s="78"/>
      <c r="FP458" s="78"/>
      <c r="FQ458" s="78"/>
      <c r="FR458" s="78"/>
      <c r="FS458" s="78"/>
      <c r="FT458" s="78"/>
      <c r="FU458" s="78"/>
      <c r="FV458" s="78"/>
      <c r="FW458" s="78"/>
      <c r="FX458" s="78">
        <v>0.11530730128288269</v>
      </c>
      <c r="FY458" s="78">
        <v>3</v>
      </c>
      <c r="FZ458" s="78">
        <v>0</v>
      </c>
    </row>
    <row r="459" spans="1:182" x14ac:dyDescent="0.2">
      <c r="A459" t="s">
        <v>186</v>
      </c>
      <c r="B459" t="s">
        <v>245</v>
      </c>
      <c r="C459" t="s">
        <v>194</v>
      </c>
      <c r="D459" t="s">
        <v>203</v>
      </c>
      <c r="E459" t="s">
        <v>207</v>
      </c>
      <c r="F459" t="s">
        <v>181</v>
      </c>
      <c r="G459" t="s">
        <v>1</v>
      </c>
      <c r="H459" s="78">
        <v>21</v>
      </c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T459" s="78"/>
      <c r="AU459" s="78"/>
      <c r="AV459" s="78"/>
      <c r="AW459" s="78"/>
      <c r="AX459" s="78"/>
      <c r="AY459" s="78"/>
      <c r="AZ459" s="78"/>
      <c r="BA459" s="78"/>
      <c r="BB459" s="78"/>
      <c r="BC459" s="78"/>
      <c r="BD459" s="78"/>
      <c r="BE459" s="78"/>
      <c r="BF459" s="78"/>
      <c r="BG459" s="78"/>
      <c r="BH459" s="78"/>
      <c r="BI459" s="78"/>
      <c r="BJ459" s="78"/>
      <c r="BK459" s="78"/>
      <c r="BL459" s="78"/>
      <c r="BM459" s="78"/>
      <c r="BN459" s="78"/>
      <c r="BO459" s="78"/>
      <c r="BP459" s="78"/>
      <c r="BQ459" s="78"/>
      <c r="BR459" s="78"/>
      <c r="BS459" s="78"/>
      <c r="BT459" s="78"/>
      <c r="BU459" s="78"/>
      <c r="BV459" s="78"/>
      <c r="BW459" s="78"/>
      <c r="BX459" s="78"/>
      <c r="BY459" s="78"/>
      <c r="BZ459" s="78"/>
      <c r="CA459" s="78"/>
      <c r="CB459" s="78"/>
      <c r="CC459" s="78"/>
      <c r="CD459" s="78"/>
      <c r="CE459" s="78"/>
      <c r="CF459" s="78"/>
      <c r="CG459" s="78"/>
      <c r="CH459" s="78"/>
      <c r="CI459" s="78"/>
      <c r="CJ459" s="78"/>
      <c r="CK459" s="78"/>
      <c r="CL459" s="78"/>
      <c r="CM459" s="78"/>
      <c r="CN459" s="78"/>
      <c r="CO459" s="78"/>
      <c r="CP459" s="78"/>
      <c r="CQ459" s="78"/>
      <c r="CR459" s="78"/>
      <c r="CS459" s="78"/>
      <c r="CT459" s="78"/>
      <c r="CU459" s="78"/>
      <c r="CV459" s="78"/>
      <c r="CW459" s="78"/>
      <c r="CX459" s="78"/>
      <c r="CY459" s="78"/>
      <c r="CZ459" s="78"/>
      <c r="DA459" s="78"/>
      <c r="DB459" s="78"/>
      <c r="DC459" s="78"/>
      <c r="DD459" s="78"/>
      <c r="DE459" s="78"/>
      <c r="DF459" s="78"/>
      <c r="DG459" s="78"/>
      <c r="DH459" s="78"/>
      <c r="DI459" s="78"/>
      <c r="DJ459" s="78"/>
      <c r="DK459" s="78"/>
      <c r="DL459" s="78"/>
      <c r="DM459" s="78"/>
      <c r="DN459" s="78"/>
      <c r="DO459" s="78"/>
      <c r="DP459" s="78"/>
      <c r="DQ459" s="78"/>
      <c r="DR459" s="78"/>
      <c r="DS459" s="78"/>
      <c r="DT459" s="78"/>
      <c r="DU459" s="78"/>
      <c r="DV459" s="78"/>
      <c r="DW459" s="78"/>
      <c r="DX459" s="78"/>
      <c r="DY459" s="78"/>
      <c r="DZ459" s="78"/>
      <c r="EA459" s="78"/>
      <c r="EB459" s="78"/>
      <c r="EC459" s="78"/>
      <c r="ED459" s="78"/>
      <c r="EE459" s="78"/>
      <c r="EF459" s="78"/>
      <c r="EG459" s="78"/>
      <c r="EH459" s="78"/>
      <c r="EI459" s="78"/>
      <c r="EJ459" s="78"/>
      <c r="EK459" s="78"/>
      <c r="EL459" s="78"/>
      <c r="EM459" s="78"/>
      <c r="EN459" s="78"/>
      <c r="EO459" s="78"/>
      <c r="EP459" s="78"/>
      <c r="EQ459" s="78"/>
      <c r="ER459" s="78"/>
      <c r="ES459" s="78"/>
      <c r="ET459" s="78"/>
      <c r="EU459" s="78"/>
      <c r="EV459" s="78"/>
      <c r="EW459" s="78"/>
      <c r="EX459" s="78"/>
      <c r="EY459" s="78"/>
      <c r="EZ459" s="78"/>
      <c r="FA459" s="78"/>
      <c r="FB459" s="78"/>
      <c r="FC459" s="78"/>
      <c r="FD459" s="78"/>
      <c r="FE459" s="78"/>
      <c r="FF459" s="78"/>
      <c r="FG459" s="78"/>
      <c r="FH459" s="78"/>
      <c r="FI459" s="78"/>
      <c r="FJ459" s="78"/>
      <c r="FK459" s="78"/>
      <c r="FL459" s="78"/>
      <c r="FM459" s="78"/>
      <c r="FN459" s="78"/>
      <c r="FO459" s="78"/>
      <c r="FP459" s="78"/>
      <c r="FQ459" s="78"/>
      <c r="FR459" s="78"/>
      <c r="FS459" s="78"/>
      <c r="FT459" s="78"/>
      <c r="FU459" s="78"/>
      <c r="FV459" s="78"/>
      <c r="FW459" s="78"/>
      <c r="FX459" s="78">
        <v>0.10036048293113708</v>
      </c>
      <c r="FY459" s="78">
        <v>0</v>
      </c>
      <c r="FZ459" s="78">
        <v>0</v>
      </c>
    </row>
    <row r="460" spans="1:182" x14ac:dyDescent="0.2">
      <c r="A460" t="s">
        <v>186</v>
      </c>
      <c r="B460" t="s">
        <v>245</v>
      </c>
      <c r="C460" t="s">
        <v>194</v>
      </c>
      <c r="D460" t="s">
        <v>203</v>
      </c>
      <c r="E460" t="s">
        <v>207</v>
      </c>
      <c r="F460" t="s">
        <v>182</v>
      </c>
      <c r="G460" t="s">
        <v>1</v>
      </c>
      <c r="H460" s="78">
        <v>656</v>
      </c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78"/>
      <c r="AM460" s="78"/>
      <c r="AN460" s="78"/>
      <c r="AO460" s="78"/>
      <c r="AP460" s="78"/>
      <c r="AQ460" s="78"/>
      <c r="AR460" s="78"/>
      <c r="AS460" s="78"/>
      <c r="AT460" s="78"/>
      <c r="AU460" s="78"/>
      <c r="AV460" s="78"/>
      <c r="AW460" s="78"/>
      <c r="AX460" s="78"/>
      <c r="AY460" s="78"/>
      <c r="AZ460" s="78"/>
      <c r="BA460" s="78"/>
      <c r="BB460" s="78"/>
      <c r="BC460" s="78"/>
      <c r="BD460" s="78"/>
      <c r="BE460" s="78"/>
      <c r="BF460" s="78"/>
      <c r="BG460" s="78"/>
      <c r="BH460" s="78"/>
      <c r="BI460" s="78"/>
      <c r="BJ460" s="78"/>
      <c r="BK460" s="78"/>
      <c r="BL460" s="78"/>
      <c r="BM460" s="78"/>
      <c r="BN460" s="78"/>
      <c r="BO460" s="78"/>
      <c r="BP460" s="78"/>
      <c r="BQ460" s="78"/>
      <c r="BR460" s="78"/>
      <c r="BS460" s="78"/>
      <c r="BT460" s="78"/>
      <c r="BU460" s="78"/>
      <c r="BV460" s="78"/>
      <c r="BW460" s="78"/>
      <c r="BX460" s="78"/>
      <c r="BY460" s="78"/>
      <c r="BZ460" s="78"/>
      <c r="CA460" s="78"/>
      <c r="CB460" s="78"/>
      <c r="CC460" s="78"/>
      <c r="CD460" s="78"/>
      <c r="CE460" s="78"/>
      <c r="CF460" s="78"/>
      <c r="CG460" s="78"/>
      <c r="CH460" s="78"/>
      <c r="CI460" s="78"/>
      <c r="CJ460" s="78"/>
      <c r="CK460" s="78"/>
      <c r="CL460" s="78"/>
      <c r="CM460" s="78"/>
      <c r="CN460" s="78"/>
      <c r="CO460" s="78"/>
      <c r="CP460" s="78"/>
      <c r="CQ460" s="78"/>
      <c r="CR460" s="78"/>
      <c r="CS460" s="78"/>
      <c r="CT460" s="78"/>
      <c r="CU460" s="78"/>
      <c r="CV460" s="78"/>
      <c r="CW460" s="78"/>
      <c r="CX460" s="78"/>
      <c r="CY460" s="78"/>
      <c r="CZ460" s="78"/>
      <c r="DA460" s="78"/>
      <c r="DB460" s="78"/>
      <c r="DC460" s="78"/>
      <c r="DD460" s="78"/>
      <c r="DE460" s="78"/>
      <c r="DF460" s="78"/>
      <c r="DG460" s="78"/>
      <c r="DH460" s="78"/>
      <c r="DI460" s="78"/>
      <c r="DJ460" s="78"/>
      <c r="DK460" s="78"/>
      <c r="DL460" s="78"/>
      <c r="DM460" s="78"/>
      <c r="DN460" s="78"/>
      <c r="DO460" s="78"/>
      <c r="DP460" s="78"/>
      <c r="DQ460" s="78"/>
      <c r="DR460" s="78"/>
      <c r="DS460" s="78"/>
      <c r="DT460" s="78"/>
      <c r="DU460" s="78"/>
      <c r="DV460" s="78"/>
      <c r="DW460" s="78"/>
      <c r="DX460" s="78"/>
      <c r="DY460" s="78"/>
      <c r="DZ460" s="78"/>
      <c r="EA460" s="78"/>
      <c r="EB460" s="78"/>
      <c r="EC460" s="78"/>
      <c r="ED460" s="78"/>
      <c r="EE460" s="78"/>
      <c r="EF460" s="78"/>
      <c r="EG460" s="78"/>
      <c r="EH460" s="78"/>
      <c r="EI460" s="78"/>
      <c r="EJ460" s="78"/>
      <c r="EK460" s="78"/>
      <c r="EL460" s="78"/>
      <c r="EM460" s="78"/>
      <c r="EN460" s="78"/>
      <c r="EO460" s="78"/>
      <c r="EP460" s="78"/>
      <c r="EQ460" s="78"/>
      <c r="ER460" s="78"/>
      <c r="ES460" s="78"/>
      <c r="ET460" s="78"/>
      <c r="EU460" s="78"/>
      <c r="EV460" s="78"/>
      <c r="EW460" s="78"/>
      <c r="EX460" s="78"/>
      <c r="EY460" s="78"/>
      <c r="EZ460" s="78"/>
      <c r="FA460" s="78"/>
      <c r="FB460" s="78"/>
      <c r="FC460" s="78"/>
      <c r="FD460" s="78"/>
      <c r="FE460" s="78"/>
      <c r="FF460" s="78"/>
      <c r="FG460" s="78"/>
      <c r="FH460" s="78"/>
      <c r="FI460" s="78"/>
      <c r="FJ460" s="78"/>
      <c r="FK460" s="78"/>
      <c r="FL460" s="78"/>
      <c r="FM460" s="78"/>
      <c r="FN460" s="78"/>
      <c r="FO460" s="78"/>
      <c r="FP460" s="78"/>
      <c r="FQ460" s="78"/>
      <c r="FR460" s="78"/>
      <c r="FS460" s="78"/>
      <c r="FT460" s="78"/>
      <c r="FU460" s="78"/>
      <c r="FV460" s="78"/>
      <c r="FW460" s="78"/>
      <c r="FX460" s="78">
        <v>0.12501117587089539</v>
      </c>
      <c r="FY460" s="78">
        <v>41</v>
      </c>
      <c r="FZ460" s="78">
        <v>0</v>
      </c>
    </row>
    <row r="461" spans="1:182" x14ac:dyDescent="0.2">
      <c r="A461" t="s">
        <v>186</v>
      </c>
      <c r="B461" t="s">
        <v>245</v>
      </c>
      <c r="C461" t="s">
        <v>194</v>
      </c>
      <c r="D461" t="s">
        <v>203</v>
      </c>
      <c r="E461" t="s">
        <v>207</v>
      </c>
      <c r="F461" t="s">
        <v>183</v>
      </c>
      <c r="G461" t="s">
        <v>1</v>
      </c>
      <c r="H461" s="78">
        <v>611</v>
      </c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78"/>
      <c r="AM461" s="78"/>
      <c r="AN461" s="78"/>
      <c r="AO461" s="78"/>
      <c r="AP461" s="78"/>
      <c r="AQ461" s="78"/>
      <c r="AR461" s="78"/>
      <c r="AS461" s="78"/>
      <c r="AT461" s="78"/>
      <c r="AU461" s="78"/>
      <c r="AV461" s="78"/>
      <c r="AW461" s="78"/>
      <c r="AX461" s="78"/>
      <c r="AY461" s="78"/>
      <c r="AZ461" s="78"/>
      <c r="BA461" s="78"/>
      <c r="BB461" s="78"/>
      <c r="BC461" s="78"/>
      <c r="BD461" s="78"/>
      <c r="BE461" s="78"/>
      <c r="BF461" s="78"/>
      <c r="BG461" s="78"/>
      <c r="BH461" s="78"/>
      <c r="BI461" s="78"/>
      <c r="BJ461" s="78"/>
      <c r="BK461" s="78"/>
      <c r="BL461" s="78"/>
      <c r="BM461" s="78"/>
      <c r="BN461" s="78"/>
      <c r="BO461" s="78"/>
      <c r="BP461" s="78"/>
      <c r="BQ461" s="78"/>
      <c r="BR461" s="78"/>
      <c r="BS461" s="78"/>
      <c r="BT461" s="78"/>
      <c r="BU461" s="78"/>
      <c r="BV461" s="78"/>
      <c r="BW461" s="78"/>
      <c r="BX461" s="78"/>
      <c r="BY461" s="78"/>
      <c r="BZ461" s="78"/>
      <c r="CA461" s="78"/>
      <c r="CB461" s="78"/>
      <c r="CC461" s="78"/>
      <c r="CD461" s="78"/>
      <c r="CE461" s="78"/>
      <c r="CF461" s="78"/>
      <c r="CG461" s="78"/>
      <c r="CH461" s="78"/>
      <c r="CI461" s="78"/>
      <c r="CJ461" s="78"/>
      <c r="CK461" s="78"/>
      <c r="CL461" s="78"/>
      <c r="CM461" s="78"/>
      <c r="CN461" s="78"/>
      <c r="CO461" s="78"/>
      <c r="CP461" s="78"/>
      <c r="CQ461" s="78"/>
      <c r="CR461" s="78"/>
      <c r="CS461" s="78"/>
      <c r="CT461" s="78"/>
      <c r="CU461" s="78"/>
      <c r="CV461" s="78"/>
      <c r="CW461" s="78"/>
      <c r="CX461" s="78"/>
      <c r="CY461" s="78"/>
      <c r="CZ461" s="78"/>
      <c r="DA461" s="78"/>
      <c r="DB461" s="78"/>
      <c r="DC461" s="78"/>
      <c r="DD461" s="78"/>
      <c r="DE461" s="78"/>
      <c r="DF461" s="78"/>
      <c r="DG461" s="78"/>
      <c r="DH461" s="78"/>
      <c r="DI461" s="78"/>
      <c r="DJ461" s="78"/>
      <c r="DK461" s="78"/>
      <c r="DL461" s="78"/>
      <c r="DM461" s="78"/>
      <c r="DN461" s="78"/>
      <c r="DO461" s="78"/>
      <c r="DP461" s="78"/>
      <c r="DQ461" s="78"/>
      <c r="DR461" s="78"/>
      <c r="DS461" s="78"/>
      <c r="DT461" s="78"/>
      <c r="DU461" s="78"/>
      <c r="DV461" s="78"/>
      <c r="DW461" s="78"/>
      <c r="DX461" s="78"/>
      <c r="DY461" s="78"/>
      <c r="DZ461" s="78"/>
      <c r="EA461" s="78"/>
      <c r="EB461" s="78"/>
      <c r="EC461" s="78"/>
      <c r="ED461" s="78"/>
      <c r="EE461" s="78"/>
      <c r="EF461" s="78"/>
      <c r="EG461" s="78"/>
      <c r="EH461" s="78"/>
      <c r="EI461" s="78"/>
      <c r="EJ461" s="78"/>
      <c r="EK461" s="78"/>
      <c r="EL461" s="78"/>
      <c r="EM461" s="78"/>
      <c r="EN461" s="78"/>
      <c r="EO461" s="78"/>
      <c r="EP461" s="78"/>
      <c r="EQ461" s="78"/>
      <c r="ER461" s="78"/>
      <c r="ES461" s="78"/>
      <c r="ET461" s="78"/>
      <c r="EU461" s="78"/>
      <c r="EV461" s="78"/>
      <c r="EW461" s="78"/>
      <c r="EX461" s="78"/>
      <c r="EY461" s="78"/>
      <c r="EZ461" s="78"/>
      <c r="FA461" s="78"/>
      <c r="FB461" s="78"/>
      <c r="FC461" s="78"/>
      <c r="FD461" s="78"/>
      <c r="FE461" s="78"/>
      <c r="FF461" s="78"/>
      <c r="FG461" s="78"/>
      <c r="FH461" s="78"/>
      <c r="FI461" s="78"/>
      <c r="FJ461" s="78"/>
      <c r="FK461" s="78"/>
      <c r="FL461" s="78"/>
      <c r="FM461" s="78"/>
      <c r="FN461" s="78"/>
      <c r="FO461" s="78"/>
      <c r="FP461" s="78"/>
      <c r="FQ461" s="78"/>
      <c r="FR461" s="78"/>
      <c r="FS461" s="78"/>
      <c r="FT461" s="78"/>
      <c r="FU461" s="78"/>
      <c r="FV461" s="78"/>
      <c r="FW461" s="78"/>
      <c r="FX461" s="78">
        <v>0.12241191416978836</v>
      </c>
      <c r="FY461" s="78">
        <v>12</v>
      </c>
      <c r="FZ461" s="78">
        <v>0</v>
      </c>
    </row>
    <row r="462" spans="1:182" x14ac:dyDescent="0.2">
      <c r="A462" t="s">
        <v>186</v>
      </c>
      <c r="B462" t="s">
        <v>245</v>
      </c>
      <c r="C462" t="s">
        <v>194</v>
      </c>
      <c r="D462" t="s">
        <v>203</v>
      </c>
      <c r="E462" t="s">
        <v>207</v>
      </c>
      <c r="F462" t="s">
        <v>184</v>
      </c>
      <c r="G462" t="s">
        <v>1</v>
      </c>
      <c r="H462" s="78">
        <v>206</v>
      </c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78"/>
      <c r="AM462" s="78"/>
      <c r="AN462" s="78"/>
      <c r="AO462" s="78"/>
      <c r="AP462" s="78"/>
      <c r="AQ462" s="78"/>
      <c r="AR462" s="78"/>
      <c r="AS462" s="78"/>
      <c r="AT462" s="78"/>
      <c r="AU462" s="78"/>
      <c r="AV462" s="78"/>
      <c r="AW462" s="78"/>
      <c r="AX462" s="78"/>
      <c r="AY462" s="78"/>
      <c r="AZ462" s="78"/>
      <c r="BA462" s="78"/>
      <c r="BB462" s="78"/>
      <c r="BC462" s="78"/>
      <c r="BD462" s="78"/>
      <c r="BE462" s="78"/>
      <c r="BF462" s="78"/>
      <c r="BG462" s="78"/>
      <c r="BH462" s="78"/>
      <c r="BI462" s="78"/>
      <c r="BJ462" s="78"/>
      <c r="BK462" s="78"/>
      <c r="BL462" s="78"/>
      <c r="BM462" s="78"/>
      <c r="BN462" s="78"/>
      <c r="BO462" s="78"/>
      <c r="BP462" s="78"/>
      <c r="BQ462" s="78"/>
      <c r="BR462" s="78"/>
      <c r="BS462" s="78"/>
      <c r="BT462" s="78"/>
      <c r="BU462" s="78"/>
      <c r="BV462" s="78"/>
      <c r="BW462" s="78"/>
      <c r="BX462" s="78"/>
      <c r="BY462" s="78"/>
      <c r="BZ462" s="78"/>
      <c r="CA462" s="78"/>
      <c r="CB462" s="78"/>
      <c r="CC462" s="78"/>
      <c r="CD462" s="78"/>
      <c r="CE462" s="78"/>
      <c r="CF462" s="78"/>
      <c r="CG462" s="78"/>
      <c r="CH462" s="78"/>
      <c r="CI462" s="78"/>
      <c r="CJ462" s="78"/>
      <c r="CK462" s="78"/>
      <c r="CL462" s="78"/>
      <c r="CM462" s="78"/>
      <c r="CN462" s="78"/>
      <c r="CO462" s="78"/>
      <c r="CP462" s="78"/>
      <c r="CQ462" s="78"/>
      <c r="CR462" s="78"/>
      <c r="CS462" s="78"/>
      <c r="CT462" s="78"/>
      <c r="CU462" s="78"/>
      <c r="CV462" s="78"/>
      <c r="CW462" s="78"/>
      <c r="CX462" s="78"/>
      <c r="CY462" s="78"/>
      <c r="CZ462" s="78"/>
      <c r="DA462" s="78"/>
      <c r="DB462" s="78"/>
      <c r="DC462" s="78"/>
      <c r="DD462" s="78"/>
      <c r="DE462" s="78"/>
      <c r="DF462" s="78"/>
      <c r="DG462" s="78"/>
      <c r="DH462" s="78"/>
      <c r="DI462" s="78"/>
      <c r="DJ462" s="78"/>
      <c r="DK462" s="78"/>
      <c r="DL462" s="78"/>
      <c r="DM462" s="78"/>
      <c r="DN462" s="78"/>
      <c r="DO462" s="78"/>
      <c r="DP462" s="78"/>
      <c r="DQ462" s="78"/>
      <c r="DR462" s="78"/>
      <c r="DS462" s="78"/>
      <c r="DT462" s="78"/>
      <c r="DU462" s="78"/>
      <c r="DV462" s="78"/>
      <c r="DW462" s="78"/>
      <c r="DX462" s="78"/>
      <c r="DY462" s="78"/>
      <c r="DZ462" s="78"/>
      <c r="EA462" s="78"/>
      <c r="EB462" s="78"/>
      <c r="EC462" s="78"/>
      <c r="ED462" s="78"/>
      <c r="EE462" s="78"/>
      <c r="EF462" s="78"/>
      <c r="EG462" s="78"/>
      <c r="EH462" s="78"/>
      <c r="EI462" s="78"/>
      <c r="EJ462" s="78"/>
      <c r="EK462" s="78"/>
      <c r="EL462" s="78"/>
      <c r="EM462" s="78"/>
      <c r="EN462" s="78"/>
      <c r="EO462" s="78"/>
      <c r="EP462" s="78"/>
      <c r="EQ462" s="78"/>
      <c r="ER462" s="78"/>
      <c r="ES462" s="78"/>
      <c r="ET462" s="78"/>
      <c r="EU462" s="78"/>
      <c r="EV462" s="78"/>
      <c r="EW462" s="78"/>
      <c r="EX462" s="78"/>
      <c r="EY462" s="78"/>
      <c r="EZ462" s="78"/>
      <c r="FA462" s="78"/>
      <c r="FB462" s="78"/>
      <c r="FC462" s="78"/>
      <c r="FD462" s="78"/>
      <c r="FE462" s="78"/>
      <c r="FF462" s="78"/>
      <c r="FG462" s="78"/>
      <c r="FH462" s="78"/>
      <c r="FI462" s="78"/>
      <c r="FJ462" s="78"/>
      <c r="FK462" s="78"/>
      <c r="FL462" s="78"/>
      <c r="FM462" s="78"/>
      <c r="FN462" s="78"/>
      <c r="FO462" s="78"/>
      <c r="FP462" s="78"/>
      <c r="FQ462" s="78"/>
      <c r="FR462" s="78"/>
      <c r="FS462" s="78"/>
      <c r="FT462" s="78"/>
      <c r="FU462" s="78"/>
      <c r="FV462" s="78"/>
      <c r="FW462" s="78"/>
      <c r="FX462" s="78">
        <v>0.12309078127145767</v>
      </c>
      <c r="FY462" s="78">
        <v>13</v>
      </c>
      <c r="FZ462" s="78">
        <v>0</v>
      </c>
    </row>
    <row r="463" spans="1:182" x14ac:dyDescent="0.2">
      <c r="A463" t="s">
        <v>186</v>
      </c>
      <c r="B463" t="s">
        <v>245</v>
      </c>
      <c r="C463" t="s">
        <v>194</v>
      </c>
      <c r="D463" t="s">
        <v>203</v>
      </c>
      <c r="E463" t="s">
        <v>207</v>
      </c>
      <c r="F463" t="s">
        <v>185</v>
      </c>
      <c r="G463" t="s">
        <v>1</v>
      </c>
      <c r="H463" s="78">
        <v>54</v>
      </c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78"/>
      <c r="AM463" s="78"/>
      <c r="AN463" s="78"/>
      <c r="AO463" s="78"/>
      <c r="AP463" s="78"/>
      <c r="AQ463" s="78"/>
      <c r="AR463" s="78"/>
      <c r="AS463" s="78"/>
      <c r="AT463" s="78"/>
      <c r="AU463" s="78"/>
      <c r="AV463" s="78"/>
      <c r="AW463" s="78"/>
      <c r="AX463" s="78"/>
      <c r="AY463" s="78"/>
      <c r="AZ463" s="78"/>
      <c r="BA463" s="78"/>
      <c r="BB463" s="78"/>
      <c r="BC463" s="78"/>
      <c r="BD463" s="78"/>
      <c r="BE463" s="78"/>
      <c r="BF463" s="78"/>
      <c r="BG463" s="78"/>
      <c r="BH463" s="78"/>
      <c r="BI463" s="78"/>
      <c r="BJ463" s="78"/>
      <c r="BK463" s="78"/>
      <c r="BL463" s="78"/>
      <c r="BM463" s="78"/>
      <c r="BN463" s="78"/>
      <c r="BO463" s="78"/>
      <c r="BP463" s="78"/>
      <c r="BQ463" s="78"/>
      <c r="BR463" s="78"/>
      <c r="BS463" s="78"/>
      <c r="BT463" s="78"/>
      <c r="BU463" s="78"/>
      <c r="BV463" s="78"/>
      <c r="BW463" s="78"/>
      <c r="BX463" s="78"/>
      <c r="BY463" s="78"/>
      <c r="BZ463" s="78"/>
      <c r="CA463" s="78"/>
      <c r="CB463" s="78"/>
      <c r="CC463" s="78"/>
      <c r="CD463" s="78"/>
      <c r="CE463" s="78"/>
      <c r="CF463" s="78"/>
      <c r="CG463" s="78"/>
      <c r="CH463" s="78"/>
      <c r="CI463" s="78"/>
      <c r="CJ463" s="78"/>
      <c r="CK463" s="78"/>
      <c r="CL463" s="78"/>
      <c r="CM463" s="78"/>
      <c r="CN463" s="78"/>
      <c r="CO463" s="78"/>
      <c r="CP463" s="78"/>
      <c r="CQ463" s="78"/>
      <c r="CR463" s="78"/>
      <c r="CS463" s="78"/>
      <c r="CT463" s="78"/>
      <c r="CU463" s="78"/>
      <c r="CV463" s="78"/>
      <c r="CW463" s="78"/>
      <c r="CX463" s="78"/>
      <c r="CY463" s="78"/>
      <c r="CZ463" s="78"/>
      <c r="DA463" s="78"/>
      <c r="DB463" s="78"/>
      <c r="DC463" s="78"/>
      <c r="DD463" s="78"/>
      <c r="DE463" s="78"/>
      <c r="DF463" s="78"/>
      <c r="DG463" s="78"/>
      <c r="DH463" s="78"/>
      <c r="DI463" s="78"/>
      <c r="DJ463" s="78"/>
      <c r="DK463" s="78"/>
      <c r="DL463" s="78"/>
      <c r="DM463" s="78"/>
      <c r="DN463" s="78"/>
      <c r="DO463" s="78"/>
      <c r="DP463" s="78"/>
      <c r="DQ463" s="78"/>
      <c r="DR463" s="78"/>
      <c r="DS463" s="78"/>
      <c r="DT463" s="78"/>
      <c r="DU463" s="78"/>
      <c r="DV463" s="78"/>
      <c r="DW463" s="78"/>
      <c r="DX463" s="78"/>
      <c r="DY463" s="78"/>
      <c r="DZ463" s="78"/>
      <c r="EA463" s="78"/>
      <c r="EB463" s="78"/>
      <c r="EC463" s="78"/>
      <c r="ED463" s="78"/>
      <c r="EE463" s="78"/>
      <c r="EF463" s="78"/>
      <c r="EG463" s="78"/>
      <c r="EH463" s="78"/>
      <c r="EI463" s="78"/>
      <c r="EJ463" s="78"/>
      <c r="EK463" s="78"/>
      <c r="EL463" s="78"/>
      <c r="EM463" s="78"/>
      <c r="EN463" s="78"/>
      <c r="EO463" s="78"/>
      <c r="EP463" s="78"/>
      <c r="EQ463" s="78"/>
      <c r="ER463" s="78"/>
      <c r="ES463" s="78"/>
      <c r="ET463" s="78"/>
      <c r="EU463" s="78"/>
      <c r="EV463" s="78"/>
      <c r="EW463" s="78"/>
      <c r="EX463" s="78"/>
      <c r="EY463" s="78"/>
      <c r="EZ463" s="78"/>
      <c r="FA463" s="78"/>
      <c r="FB463" s="78"/>
      <c r="FC463" s="78"/>
      <c r="FD463" s="78"/>
      <c r="FE463" s="78"/>
      <c r="FF463" s="78"/>
      <c r="FG463" s="78"/>
      <c r="FH463" s="78"/>
      <c r="FI463" s="78"/>
      <c r="FJ463" s="78"/>
      <c r="FK463" s="78"/>
      <c r="FL463" s="78"/>
      <c r="FM463" s="78"/>
      <c r="FN463" s="78"/>
      <c r="FO463" s="78"/>
      <c r="FP463" s="78"/>
      <c r="FQ463" s="78"/>
      <c r="FR463" s="78"/>
      <c r="FS463" s="78"/>
      <c r="FT463" s="78"/>
      <c r="FU463" s="78"/>
      <c r="FV463" s="78"/>
      <c r="FW463" s="78"/>
      <c r="FX463" s="78">
        <v>0.11479685455560684</v>
      </c>
      <c r="FY463" s="78">
        <v>8</v>
      </c>
      <c r="FZ463" s="78">
        <v>0</v>
      </c>
    </row>
    <row r="464" spans="1:182" x14ac:dyDescent="0.2">
      <c r="A464" t="s">
        <v>186</v>
      </c>
      <c r="B464" t="s">
        <v>245</v>
      </c>
      <c r="C464" t="s">
        <v>194</v>
      </c>
      <c r="D464" t="s">
        <v>203</v>
      </c>
      <c r="E464" t="s">
        <v>208</v>
      </c>
      <c r="F464" t="s">
        <v>1</v>
      </c>
      <c r="G464" t="s">
        <v>198</v>
      </c>
      <c r="H464" s="78">
        <v>6908</v>
      </c>
      <c r="I464" s="78">
        <v>1.5723884105682373</v>
      </c>
      <c r="J464" s="78">
        <v>1.2819291353225708</v>
      </c>
      <c r="K464" s="78">
        <v>1.1620901823043823</v>
      </c>
      <c r="L464" s="78">
        <v>1.1691080331802368</v>
      </c>
      <c r="M464" s="78">
        <v>1.0605384111404419</v>
      </c>
      <c r="N464" s="78">
        <v>0.8794243335723877</v>
      </c>
      <c r="O464" s="78">
        <v>0.74436724185943604</v>
      </c>
      <c r="P464" s="78">
        <v>0.81020539999008179</v>
      </c>
      <c r="Q464" s="78">
        <v>0.84402507543563843</v>
      </c>
      <c r="R464" s="78">
        <v>0.97190064191818237</v>
      </c>
      <c r="S464" s="78">
        <v>1.1470590829849243</v>
      </c>
      <c r="T464" s="78">
        <v>1.1895438432693481</v>
      </c>
      <c r="U464" s="78">
        <v>1.4405767917633057</v>
      </c>
      <c r="V464" s="78">
        <v>1.6548984050750732</v>
      </c>
      <c r="W464" s="78">
        <v>1.9145370721817017</v>
      </c>
      <c r="X464" s="78">
        <v>2.0327632427215576</v>
      </c>
      <c r="Y464" s="78">
        <v>2.1190211772918701</v>
      </c>
      <c r="Z464" s="78">
        <v>2.0466611385345459</v>
      </c>
      <c r="AA464" s="78">
        <v>1.9135067462921143</v>
      </c>
      <c r="AB464" s="78">
        <v>1.5384507179260254</v>
      </c>
      <c r="AC464" s="78">
        <v>1.5326615571975708</v>
      </c>
      <c r="AD464" s="78">
        <v>1.7970689535140991</v>
      </c>
      <c r="AE464" s="78">
        <v>1.7538001537322998</v>
      </c>
      <c r="AF464" s="78">
        <v>1.5764651298522949</v>
      </c>
      <c r="AG464" s="78">
        <v>2.7809485793113708E-2</v>
      </c>
      <c r="AH464" s="78">
        <v>-0.11245220899581909</v>
      </c>
      <c r="AI464" s="78">
        <v>-2.5961445644497871E-2</v>
      </c>
      <c r="AJ464" s="78">
        <v>0.12409836798906326</v>
      </c>
      <c r="AK464" s="78">
        <v>0.11337592452764511</v>
      </c>
      <c r="AL464" s="78">
        <v>4.0116000920534134E-2</v>
      </c>
      <c r="AM464" s="78">
        <v>-0.10284984856843948</v>
      </c>
      <c r="AN464" s="78">
        <v>-0.12567475438117981</v>
      </c>
      <c r="AO464" s="78">
        <v>-0.15677013993263245</v>
      </c>
      <c r="AP464" s="78">
        <v>-0.15517087280750275</v>
      </c>
      <c r="AQ464" s="78">
        <v>-0.24320530891418457</v>
      </c>
      <c r="AR464" s="78">
        <v>-0.29463118314743042</v>
      </c>
      <c r="AS464" s="78">
        <v>-0.17427469789981842</v>
      </c>
      <c r="AT464" s="78">
        <v>-0.10021083056926727</v>
      </c>
      <c r="AU464" s="78">
        <v>-3.7271086126565933E-2</v>
      </c>
      <c r="AV464" s="78">
        <v>-5.5749442428350449E-2</v>
      </c>
      <c r="AW464" s="78">
        <v>-0.12624502182006836</v>
      </c>
      <c r="AX464" s="78">
        <v>-0.28365415334701538</v>
      </c>
      <c r="AY464" s="78">
        <v>-0.31047165393829346</v>
      </c>
      <c r="AZ464" s="78">
        <v>-0.42975983023643494</v>
      </c>
      <c r="BA464" s="78">
        <v>-0.24001471698284149</v>
      </c>
      <c r="BB464" s="78">
        <v>3.7096373736858368E-2</v>
      </c>
      <c r="BC464" s="78">
        <v>0.10822004824876785</v>
      </c>
      <c r="BD464" s="78">
        <v>3.2530259341001511E-2</v>
      </c>
      <c r="BE464" s="78">
        <v>0.19272905588150024</v>
      </c>
      <c r="BF464" s="78">
        <v>4.5026440173387527E-2</v>
      </c>
      <c r="BG464" s="78">
        <v>0.11232127994298935</v>
      </c>
      <c r="BH464" s="78">
        <v>0.26526439189910889</v>
      </c>
      <c r="BI464" s="78">
        <v>0.23945517838001251</v>
      </c>
      <c r="BJ464" s="78">
        <v>0.13168098032474518</v>
      </c>
      <c r="BK464" s="78">
        <v>-1.3078028336167336E-2</v>
      </c>
      <c r="BL464" s="78">
        <v>-3.1902875751256943E-2</v>
      </c>
      <c r="BM464" s="78">
        <v>-6.9847844541072845E-2</v>
      </c>
      <c r="BN464" s="78">
        <v>-6.2102247029542923E-2</v>
      </c>
      <c r="BO464" s="78">
        <v>-0.11310310661792755</v>
      </c>
      <c r="BP464" s="78">
        <v>-0.17750076949596405</v>
      </c>
      <c r="BQ464" s="78">
        <v>-6.2620699405670166E-2</v>
      </c>
      <c r="BR464" s="78">
        <v>3.9323147386312485E-2</v>
      </c>
      <c r="BS464" s="78">
        <v>9.9127434194087982E-2</v>
      </c>
      <c r="BT464" s="78">
        <v>8.2650952041149139E-2</v>
      </c>
      <c r="BU464" s="78">
        <v>4.2130783200263977E-2</v>
      </c>
      <c r="BV464" s="78">
        <v>-0.12726767361164093</v>
      </c>
      <c r="BW464" s="78">
        <v>-0.16772995889186859</v>
      </c>
      <c r="BX464" s="78">
        <v>-0.2806611955165863</v>
      </c>
      <c r="BY464" s="78">
        <v>-0.10530228167772293</v>
      </c>
      <c r="BZ464" s="78">
        <v>0.18711352348327637</v>
      </c>
      <c r="CA464" s="78">
        <v>0.26330199837684631</v>
      </c>
      <c r="CB464" s="78">
        <v>0.20098556578159332</v>
      </c>
      <c r="CC464" s="78">
        <v>0.30695188045501709</v>
      </c>
      <c r="CD464" s="78">
        <v>0.15409567952156067</v>
      </c>
      <c r="CE464" s="78">
        <v>0.20809547603130341</v>
      </c>
      <c r="CF464" s="78">
        <v>0.36303555965423584</v>
      </c>
      <c r="CG464" s="78">
        <v>0.32677730917930603</v>
      </c>
      <c r="CH464" s="78">
        <v>0.1950986236333847</v>
      </c>
      <c r="CI464" s="78">
        <v>4.9097664654254913E-2</v>
      </c>
      <c r="CJ464" s="78">
        <v>3.3043235540390015E-2</v>
      </c>
      <c r="CK464" s="78">
        <v>-9.6457293257117271E-3</v>
      </c>
      <c r="CL464" s="78">
        <v>2.3568002507090569E-3</v>
      </c>
      <c r="CM464" s="78">
        <v>-2.299472875893116E-2</v>
      </c>
      <c r="CN464" s="78">
        <v>-9.6376582980155945E-2</v>
      </c>
      <c r="CO464" s="78">
        <v>1.4710523188114166E-2</v>
      </c>
      <c r="CP464" s="78">
        <v>0.13596396148204803</v>
      </c>
      <c r="CQ464" s="78">
        <v>0.19359663128852844</v>
      </c>
      <c r="CR464" s="78">
        <v>0.17850664258003235</v>
      </c>
      <c r="CS464" s="78">
        <v>0.1587473452091217</v>
      </c>
      <c r="CT464" s="78">
        <v>-1.8954882398247719E-2</v>
      </c>
      <c r="CU464" s="78">
        <v>-6.8867489695549011E-2</v>
      </c>
      <c r="CV464" s="78">
        <v>-0.17739593982696533</v>
      </c>
      <c r="CW464" s="78">
        <v>-1.2000852264463902E-2</v>
      </c>
      <c r="CX464" s="78">
        <v>0.29101493954658508</v>
      </c>
      <c r="CY464" s="78">
        <v>0.37071129679679871</v>
      </c>
      <c r="CZ464" s="78">
        <v>0.3176572322845459</v>
      </c>
      <c r="DA464" s="78">
        <v>0.42117464542388916</v>
      </c>
      <c r="DB464" s="78">
        <v>0.2631649374961853</v>
      </c>
      <c r="DC464" s="78">
        <v>0.30386966466903687</v>
      </c>
      <c r="DD464" s="78">
        <v>0.46080669760704041</v>
      </c>
      <c r="DE464" s="78">
        <v>0.41409942507743835</v>
      </c>
      <c r="DF464" s="78">
        <v>0.25851625204086304</v>
      </c>
      <c r="DG464" s="78">
        <v>0.11127335578203201</v>
      </c>
      <c r="DH464" s="78">
        <v>9.7989343106746674E-2</v>
      </c>
      <c r="DI464" s="78">
        <v>5.055638775229454E-2</v>
      </c>
      <c r="DJ464" s="78">
        <v>6.6815845668315887E-2</v>
      </c>
      <c r="DK464" s="78">
        <v>6.711365282535553E-2</v>
      </c>
      <c r="DL464" s="78">
        <v>-1.5252411365509033E-2</v>
      </c>
      <c r="DM464" s="78">
        <v>9.2041745781898499E-2</v>
      </c>
      <c r="DN464" s="78">
        <v>0.23260477185249329</v>
      </c>
      <c r="DO464" s="78">
        <v>0.28806585073471069</v>
      </c>
      <c r="DP464" s="78">
        <v>0.27436232566833496</v>
      </c>
      <c r="DQ464" s="78">
        <v>0.27536395192146301</v>
      </c>
      <c r="DR464" s="78">
        <v>8.9357905089855194E-2</v>
      </c>
      <c r="DS464" s="78">
        <v>2.9994962736964226E-2</v>
      </c>
      <c r="DT464" s="78">
        <v>-7.413068413734436E-2</v>
      </c>
      <c r="DU464" s="78">
        <v>8.1300579011440277E-2</v>
      </c>
      <c r="DV464" s="78">
        <v>0.3949163556098938</v>
      </c>
      <c r="DW464" s="78">
        <v>0.47812056541442871</v>
      </c>
      <c r="DX464" s="78">
        <v>0.4343288242816925</v>
      </c>
      <c r="DY464" s="78">
        <v>0.5860942006111145</v>
      </c>
      <c r="DZ464" s="78">
        <v>0.42064356803894043</v>
      </c>
      <c r="EA464" s="78">
        <v>0.44215241074562073</v>
      </c>
      <c r="EB464" s="78">
        <v>0.60197275876998901</v>
      </c>
      <c r="EC464" s="78">
        <v>0.54017865657806396</v>
      </c>
      <c r="ED464" s="78">
        <v>0.35008123517036438</v>
      </c>
      <c r="EE464" s="78">
        <v>0.20104518532752991</v>
      </c>
      <c r="EF464" s="78">
        <v>0.19176122546195984</v>
      </c>
      <c r="EG464" s="78">
        <v>0.13747867941856384</v>
      </c>
      <c r="EH464" s="78">
        <v>0.15988446772098541</v>
      </c>
      <c r="EI464" s="78">
        <v>0.19721584022045135</v>
      </c>
      <c r="EJ464" s="78">
        <v>0.10187801718711853</v>
      </c>
      <c r="EK464" s="78">
        <v>0.20369574427604675</v>
      </c>
      <c r="EL464" s="78">
        <v>0.37213873863220215</v>
      </c>
      <c r="EM464" s="78">
        <v>0.42446434497833252</v>
      </c>
      <c r="EN464" s="78">
        <v>0.41276273131370544</v>
      </c>
      <c r="EO464" s="78">
        <v>0.44373974204063416</v>
      </c>
      <c r="EP464" s="78">
        <v>0.24574436247348785</v>
      </c>
      <c r="EQ464" s="78">
        <v>0.17273665964603424</v>
      </c>
      <c r="ER464" s="78">
        <v>7.4967928230762482E-2</v>
      </c>
      <c r="ES464" s="78">
        <v>0.21601301431655884</v>
      </c>
      <c r="ET464" s="78">
        <v>0.5449334979057312</v>
      </c>
      <c r="EU464" s="78">
        <v>0.63320249319076538</v>
      </c>
      <c r="EV464" s="78">
        <v>0.60278415679931641</v>
      </c>
      <c r="EW464" s="78">
        <v>65.840621948242188</v>
      </c>
      <c r="EX464" s="78">
        <v>64.128326416015625</v>
      </c>
      <c r="EY464" s="78">
        <v>62.490432739257813</v>
      </c>
      <c r="EZ464" s="78">
        <v>61.058006286621094</v>
      </c>
      <c r="FA464" s="78">
        <v>60.578685760498047</v>
      </c>
      <c r="FB464" s="78">
        <v>59.805652618408203</v>
      </c>
      <c r="FC464" s="78">
        <v>59.765010833740234</v>
      </c>
      <c r="FD464" s="78">
        <v>63.690601348876953</v>
      </c>
      <c r="FE464" s="78">
        <v>68.12945556640625</v>
      </c>
      <c r="FF464" s="78">
        <v>72.980148315429688</v>
      </c>
      <c r="FG464" s="78">
        <v>77.457023620605469</v>
      </c>
      <c r="FH464" s="78">
        <v>82.021987915039063</v>
      </c>
      <c r="FI464" s="78">
        <v>85.575286865234375</v>
      </c>
      <c r="FJ464" s="78">
        <v>88.657341003417969</v>
      </c>
      <c r="FK464" s="78">
        <v>90.715492248535156</v>
      </c>
      <c r="FL464" s="78">
        <v>93.20416259765625</v>
      </c>
      <c r="FM464" s="78">
        <v>93.016815185546875</v>
      </c>
      <c r="FN464" s="78">
        <v>90.892051696777344</v>
      </c>
      <c r="FO464" s="78">
        <v>87.855735778808594</v>
      </c>
      <c r="FP464" s="78">
        <v>83.785682678222656</v>
      </c>
      <c r="FQ464" s="78">
        <v>78.239341735839844</v>
      </c>
      <c r="FR464" s="78">
        <v>74.111427307128906</v>
      </c>
      <c r="FS464" s="78">
        <v>71.164192199707031</v>
      </c>
      <c r="FT464" s="78">
        <v>69.44891357421875</v>
      </c>
      <c r="FU464" s="78">
        <v>5.5211782455444336E-2</v>
      </c>
      <c r="FV464" s="78">
        <v>0.105563685297966</v>
      </c>
      <c r="FW464" s="78">
        <v>6.0749419033527374E-2</v>
      </c>
      <c r="FX464" s="78">
        <v>0.11000838130712509</v>
      </c>
      <c r="FY464" s="78">
        <v>396</v>
      </c>
      <c r="FZ464" s="78">
        <v>1</v>
      </c>
    </row>
    <row r="465" spans="1:182" x14ac:dyDescent="0.2">
      <c r="A465" t="s">
        <v>186</v>
      </c>
      <c r="B465" t="s">
        <v>245</v>
      </c>
      <c r="C465" t="s">
        <v>194</v>
      </c>
      <c r="D465" t="s">
        <v>203</v>
      </c>
      <c r="E465" t="s">
        <v>208</v>
      </c>
      <c r="F465" t="s">
        <v>1</v>
      </c>
      <c r="G465" t="s">
        <v>200</v>
      </c>
      <c r="H465" s="78">
        <v>306</v>
      </c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78"/>
      <c r="AS465" s="78"/>
      <c r="AT465" s="78"/>
      <c r="AU465" s="78"/>
      <c r="AV465" s="78"/>
      <c r="AW465" s="78"/>
      <c r="AX465" s="78"/>
      <c r="AY465" s="78"/>
      <c r="AZ465" s="78"/>
      <c r="BA465" s="78"/>
      <c r="BB465" s="78"/>
      <c r="BC465" s="78"/>
      <c r="BD465" s="78"/>
      <c r="BE465" s="78"/>
      <c r="BF465" s="78"/>
      <c r="BG465" s="78"/>
      <c r="BH465" s="78"/>
      <c r="BI465" s="78"/>
      <c r="BJ465" s="78"/>
      <c r="BK465" s="78"/>
      <c r="BL465" s="78"/>
      <c r="BM465" s="78"/>
      <c r="BN465" s="78"/>
      <c r="BO465" s="78"/>
      <c r="BP465" s="78"/>
      <c r="BQ465" s="78"/>
      <c r="BR465" s="78"/>
      <c r="BS465" s="78"/>
      <c r="BT465" s="78"/>
      <c r="BU465" s="78"/>
      <c r="BV465" s="78"/>
      <c r="BW465" s="78"/>
      <c r="BX465" s="78"/>
      <c r="BY465" s="78"/>
      <c r="BZ465" s="78"/>
      <c r="CA465" s="78"/>
      <c r="CB465" s="78"/>
      <c r="CC465" s="78"/>
      <c r="CD465" s="78"/>
      <c r="CE465" s="78"/>
      <c r="CF465" s="78"/>
      <c r="CG465" s="78"/>
      <c r="CH465" s="78"/>
      <c r="CI465" s="78"/>
      <c r="CJ465" s="78"/>
      <c r="CK465" s="78"/>
      <c r="CL465" s="78"/>
      <c r="CM465" s="78"/>
      <c r="CN465" s="78"/>
      <c r="CO465" s="78"/>
      <c r="CP465" s="78"/>
      <c r="CQ465" s="78"/>
      <c r="CR465" s="78"/>
      <c r="CS465" s="78"/>
      <c r="CT465" s="78"/>
      <c r="CU465" s="78"/>
      <c r="CV465" s="78"/>
      <c r="CW465" s="78"/>
      <c r="CX465" s="78"/>
      <c r="CY465" s="78"/>
      <c r="CZ465" s="78"/>
      <c r="DA465" s="78"/>
      <c r="DB465" s="78"/>
      <c r="DC465" s="78"/>
      <c r="DD465" s="78"/>
      <c r="DE465" s="78"/>
      <c r="DF465" s="78"/>
      <c r="DG465" s="78"/>
      <c r="DH465" s="78"/>
      <c r="DI465" s="78"/>
      <c r="DJ465" s="78"/>
      <c r="DK465" s="78"/>
      <c r="DL465" s="78"/>
      <c r="DM465" s="78"/>
      <c r="DN465" s="78"/>
      <c r="DO465" s="78"/>
      <c r="DP465" s="78"/>
      <c r="DQ465" s="78"/>
      <c r="DR465" s="78"/>
      <c r="DS465" s="78"/>
      <c r="DT465" s="78"/>
      <c r="DU465" s="78"/>
      <c r="DV465" s="78"/>
      <c r="DW465" s="78"/>
      <c r="DX465" s="78"/>
      <c r="DY465" s="78"/>
      <c r="DZ465" s="78"/>
      <c r="EA465" s="78"/>
      <c r="EB465" s="78"/>
      <c r="EC465" s="78"/>
      <c r="ED465" s="78"/>
      <c r="EE465" s="78"/>
      <c r="EF465" s="78"/>
      <c r="EG465" s="78"/>
      <c r="EH465" s="78"/>
      <c r="EI465" s="78"/>
      <c r="EJ465" s="78"/>
      <c r="EK465" s="78"/>
      <c r="EL465" s="78"/>
      <c r="EM465" s="78"/>
      <c r="EN465" s="78"/>
      <c r="EO465" s="78"/>
      <c r="EP465" s="78"/>
      <c r="EQ465" s="78"/>
      <c r="ER465" s="78"/>
      <c r="ES465" s="78"/>
      <c r="ET465" s="78"/>
      <c r="EU465" s="78"/>
      <c r="EV465" s="78"/>
      <c r="EW465" s="78"/>
      <c r="EX465" s="78"/>
      <c r="EY465" s="78"/>
      <c r="EZ465" s="78"/>
      <c r="FA465" s="78"/>
      <c r="FB465" s="78"/>
      <c r="FC465" s="78"/>
      <c r="FD465" s="78"/>
      <c r="FE465" s="78"/>
      <c r="FF465" s="78"/>
      <c r="FG465" s="78"/>
      <c r="FH465" s="78"/>
      <c r="FI465" s="78"/>
      <c r="FJ465" s="78"/>
      <c r="FK465" s="78"/>
      <c r="FL465" s="78"/>
      <c r="FM465" s="78"/>
      <c r="FN465" s="78"/>
      <c r="FO465" s="78"/>
      <c r="FP465" s="78"/>
      <c r="FQ465" s="78"/>
      <c r="FR465" s="78"/>
      <c r="FS465" s="78"/>
      <c r="FT465" s="78"/>
      <c r="FU465" s="78"/>
      <c r="FV465" s="78"/>
      <c r="FW465" s="78"/>
      <c r="FX465" s="78">
        <v>9.0210922062397003E-2</v>
      </c>
      <c r="FY465" s="78">
        <v>26</v>
      </c>
      <c r="FZ465" s="78">
        <v>0</v>
      </c>
    </row>
    <row r="466" spans="1:182" x14ac:dyDescent="0.2">
      <c r="A466" t="s">
        <v>186</v>
      </c>
      <c r="B466" t="s">
        <v>245</v>
      </c>
      <c r="C466" t="s">
        <v>194</v>
      </c>
      <c r="D466" t="s">
        <v>203</v>
      </c>
      <c r="E466" t="s">
        <v>208</v>
      </c>
      <c r="F466" t="s">
        <v>1</v>
      </c>
      <c r="G466" t="s">
        <v>1</v>
      </c>
      <c r="H466" s="78">
        <v>7214</v>
      </c>
      <c r="I466" s="78">
        <v>1.5752662420272827</v>
      </c>
      <c r="J466" s="78">
        <v>1.2774302959442139</v>
      </c>
      <c r="K466" s="78">
        <v>1.1530320644378662</v>
      </c>
      <c r="L466" s="78">
        <v>1.1621483564376831</v>
      </c>
      <c r="M466" s="78">
        <v>1.0547394752502441</v>
      </c>
      <c r="N466" s="78">
        <v>0.87806546688079834</v>
      </c>
      <c r="O466" s="78">
        <v>0.742622971534729</v>
      </c>
      <c r="P466" s="78">
        <v>0.8045160174369812</v>
      </c>
      <c r="Q466" s="78">
        <v>0.84130895137786865</v>
      </c>
      <c r="R466" s="78">
        <v>0.96288830041885376</v>
      </c>
      <c r="S466" s="78">
        <v>1.127289891242981</v>
      </c>
      <c r="T466" s="78">
        <v>1.17853844165802</v>
      </c>
      <c r="U466" s="78">
        <v>1.4543535709381104</v>
      </c>
      <c r="V466" s="78">
        <v>1.6839249134063721</v>
      </c>
      <c r="W466" s="78">
        <v>1.9504882097244263</v>
      </c>
      <c r="X466" s="78">
        <v>2.0476109981536865</v>
      </c>
      <c r="Y466" s="78">
        <v>2.1266896724700928</v>
      </c>
      <c r="Z466" s="78">
        <v>2.0429401397705078</v>
      </c>
      <c r="AA466" s="78">
        <v>1.9053781032562256</v>
      </c>
      <c r="AB466" s="78">
        <v>1.536036491394043</v>
      </c>
      <c r="AC466" s="78">
        <v>1.5190836191177368</v>
      </c>
      <c r="AD466" s="78">
        <v>1.781952977180481</v>
      </c>
      <c r="AE466" s="78">
        <v>1.7393295764923096</v>
      </c>
      <c r="AF466" s="78">
        <v>1.5686781406402588</v>
      </c>
      <c r="AG466" s="78">
        <v>3.9473734796047211E-2</v>
      </c>
      <c r="AH466" s="78">
        <v>-0.10131425410509109</v>
      </c>
      <c r="AI466" s="78">
        <v>-1.6181139275431633E-2</v>
      </c>
      <c r="AJ466" s="78">
        <v>0.1340826004743576</v>
      </c>
      <c r="AK466" s="78">
        <v>0.12229311466217041</v>
      </c>
      <c r="AL466" s="78">
        <v>4.6592094004154205E-2</v>
      </c>
      <c r="AM466" s="78">
        <v>-9.6500582993030548E-2</v>
      </c>
      <c r="AN466" s="78">
        <v>-0.11904256045818329</v>
      </c>
      <c r="AO466" s="78">
        <v>-0.1506224125623703</v>
      </c>
      <c r="AP466" s="78">
        <v>-0.14858843386173248</v>
      </c>
      <c r="AQ466" s="78">
        <v>-0.23400358855724335</v>
      </c>
      <c r="AR466" s="78">
        <v>-0.2863469123840332</v>
      </c>
      <c r="AS466" s="78">
        <v>-0.16637776792049408</v>
      </c>
      <c r="AT466" s="78">
        <v>-9.0342037379741669E-2</v>
      </c>
      <c r="AU466" s="78">
        <v>-2.7624053880572319E-2</v>
      </c>
      <c r="AV466" s="78">
        <v>-4.5960824936628342E-2</v>
      </c>
      <c r="AW466" s="78">
        <v>-0.11433634161949158</v>
      </c>
      <c r="AX466" s="78">
        <v>-0.27259343862533569</v>
      </c>
      <c r="AY466" s="78">
        <v>-0.30037596821784973</v>
      </c>
      <c r="AZ466" s="78">
        <v>-0.41921451687812805</v>
      </c>
      <c r="BA466" s="78">
        <v>-0.23048694431781769</v>
      </c>
      <c r="BB466" s="78">
        <v>4.7706607729196548E-2</v>
      </c>
      <c r="BC466" s="78">
        <v>0.11918850243091583</v>
      </c>
      <c r="BD466" s="78">
        <v>4.444459080696106E-2</v>
      </c>
      <c r="BE466" s="78">
        <v>0.19750200212001801</v>
      </c>
      <c r="BF466" s="78">
        <v>4.9584001302719116E-2</v>
      </c>
      <c r="BG466" s="78">
        <v>0.11632329970598221</v>
      </c>
      <c r="BH466" s="78">
        <v>0.26934987306594849</v>
      </c>
      <c r="BI466" s="78">
        <v>0.24310405552387238</v>
      </c>
      <c r="BJ466" s="78">
        <v>0.13433094322681427</v>
      </c>
      <c r="BK466" s="78">
        <v>-1.0479956865310669E-2</v>
      </c>
      <c r="BL466" s="78">
        <v>-2.9189039021730423E-2</v>
      </c>
      <c r="BM466" s="78">
        <v>-6.7332245409488678E-2</v>
      </c>
      <c r="BN466" s="78">
        <v>-5.9408761560916901E-2</v>
      </c>
      <c r="BO466" s="78">
        <v>-0.10933784395456314</v>
      </c>
      <c r="BP466" s="78">
        <v>-0.17411090433597565</v>
      </c>
      <c r="BQ466" s="78">
        <v>-5.9389341622591019E-2</v>
      </c>
      <c r="BR466" s="78">
        <v>4.3361376971006393E-2</v>
      </c>
      <c r="BS466" s="78">
        <v>0.10307491570711136</v>
      </c>
      <c r="BT466" s="78">
        <v>8.6656369268894196E-2</v>
      </c>
      <c r="BU466" s="78">
        <v>4.7003723680973053E-2</v>
      </c>
      <c r="BV466" s="78">
        <v>-0.12274172157049179</v>
      </c>
      <c r="BW466" s="78">
        <v>-0.16359889507293701</v>
      </c>
      <c r="BX466" s="78">
        <v>-0.27634614706039429</v>
      </c>
      <c r="BY466" s="78">
        <v>-0.10140358656644821</v>
      </c>
      <c r="BZ466" s="78">
        <v>0.19145512580871582</v>
      </c>
      <c r="CA466" s="78">
        <v>0.26779019832611084</v>
      </c>
      <c r="CB466" s="78">
        <v>0.20586082339286804</v>
      </c>
      <c r="CC466" s="78">
        <v>0.30695191025733948</v>
      </c>
      <c r="CD466" s="78">
        <v>0.15409567952156067</v>
      </c>
      <c r="CE466" s="78">
        <v>0.2080954909324646</v>
      </c>
      <c r="CF466" s="78">
        <v>0.36303558945655823</v>
      </c>
      <c r="CG466" s="78">
        <v>0.32677730917930603</v>
      </c>
      <c r="CH466" s="78">
        <v>0.19509860873222351</v>
      </c>
      <c r="CI466" s="78">
        <v>4.9097668379545212E-2</v>
      </c>
      <c r="CJ466" s="78">
        <v>3.3043239265680313E-2</v>
      </c>
      <c r="CK466" s="78">
        <v>-9.6457293257117271E-3</v>
      </c>
      <c r="CL466" s="78">
        <v>2.3568002507090569E-3</v>
      </c>
      <c r="CM466" s="78">
        <v>-2.299472875893116E-2</v>
      </c>
      <c r="CN466" s="78">
        <v>-9.6376575529575348E-2</v>
      </c>
      <c r="CO466" s="78">
        <v>1.4710523188114166E-2</v>
      </c>
      <c r="CP466" s="78">
        <v>0.13596396148204803</v>
      </c>
      <c r="CQ466" s="78">
        <v>0.19359663128852844</v>
      </c>
      <c r="CR466" s="78">
        <v>0.17850664258003235</v>
      </c>
      <c r="CS466" s="78">
        <v>0.1587473601102829</v>
      </c>
      <c r="CT466" s="78">
        <v>-1.8954882398247719E-2</v>
      </c>
      <c r="CU466" s="78">
        <v>-6.8867489695549011E-2</v>
      </c>
      <c r="CV466" s="78">
        <v>-0.17739593982696533</v>
      </c>
      <c r="CW466" s="78">
        <v>-1.2000851333141327E-2</v>
      </c>
      <c r="CX466" s="78">
        <v>0.29101493954658508</v>
      </c>
      <c r="CY466" s="78">
        <v>0.37071129679679871</v>
      </c>
      <c r="CZ466" s="78">
        <v>0.3176572322845459</v>
      </c>
      <c r="DA466" s="78">
        <v>0.41640177369117737</v>
      </c>
      <c r="DB466" s="78">
        <v>0.25860732793807983</v>
      </c>
      <c r="DC466" s="78">
        <v>0.2998676598072052</v>
      </c>
      <c r="DD466" s="78">
        <v>0.45672127604484558</v>
      </c>
      <c r="DE466" s="78">
        <v>0.41045060753822327</v>
      </c>
      <c r="DF466" s="78">
        <v>0.25586625933647156</v>
      </c>
      <c r="DG466" s="78">
        <v>0.1086752861738205</v>
      </c>
      <c r="DH466" s="78">
        <v>9.5275513827800751E-2</v>
      </c>
      <c r="DI466" s="78">
        <v>4.8040788620710373E-2</v>
      </c>
      <c r="DJ466" s="78">
        <v>6.4122356474399567E-2</v>
      </c>
      <c r="DK466" s="78">
        <v>6.3348390161991119E-2</v>
      </c>
      <c r="DL466" s="78">
        <v>-1.8642256036400795E-2</v>
      </c>
      <c r="DM466" s="78">
        <v>8.8810384273529053E-2</v>
      </c>
      <c r="DN466" s="78">
        <v>0.22856654226779938</v>
      </c>
      <c r="DO466" s="78">
        <v>0.28411835432052612</v>
      </c>
      <c r="DP466" s="78">
        <v>0.27035689353942871</v>
      </c>
      <c r="DQ466" s="78">
        <v>0.27049100399017334</v>
      </c>
      <c r="DR466" s="78">
        <v>8.4831953048706055E-2</v>
      </c>
      <c r="DS466" s="78">
        <v>2.5863898918032646E-2</v>
      </c>
      <c r="DT466" s="78">
        <v>-7.844572514295578E-2</v>
      </c>
      <c r="DU466" s="78">
        <v>7.7401883900165558E-2</v>
      </c>
      <c r="DV466" s="78">
        <v>0.39057472348213196</v>
      </c>
      <c r="DW466" s="78">
        <v>0.47363236546516418</v>
      </c>
      <c r="DX466" s="78">
        <v>0.42945361137390137</v>
      </c>
      <c r="DY466" s="78">
        <v>0.57443004846572876</v>
      </c>
      <c r="DZ466" s="78">
        <v>0.40950560569763184</v>
      </c>
      <c r="EA466" s="78">
        <v>0.43237209320068359</v>
      </c>
      <c r="EB466" s="78">
        <v>0.59198856353759766</v>
      </c>
      <c r="EC466" s="78">
        <v>0.53126150369644165</v>
      </c>
      <c r="ED466" s="78">
        <v>0.34360513091087341</v>
      </c>
      <c r="EE466" s="78">
        <v>0.19469590485095978</v>
      </c>
      <c r="EF466" s="78">
        <v>0.18512903153896332</v>
      </c>
      <c r="EG466" s="78">
        <v>0.1313309520483017</v>
      </c>
      <c r="EH466" s="78">
        <v>0.15330202877521515</v>
      </c>
      <c r="EI466" s="78">
        <v>0.18801413476467133</v>
      </c>
      <c r="EJ466" s="78">
        <v>9.359375387430191E-2</v>
      </c>
      <c r="EK466" s="78">
        <v>0.19579881429672241</v>
      </c>
      <c r="EL466" s="78">
        <v>0.36226996779441833</v>
      </c>
      <c r="EM466" s="78">
        <v>0.41481733322143555</v>
      </c>
      <c r="EN466" s="78">
        <v>0.40297409892082214</v>
      </c>
      <c r="EO466" s="78">
        <v>0.43183109164237976</v>
      </c>
      <c r="EP466" s="78">
        <v>0.23468366265296936</v>
      </c>
      <c r="EQ466" s="78">
        <v>0.16264097392559052</v>
      </c>
      <c r="ER466" s="78">
        <v>6.4422659575939178E-2</v>
      </c>
      <c r="ES466" s="78">
        <v>0.20648524165153503</v>
      </c>
      <c r="ET466" s="78">
        <v>0.53432321548461914</v>
      </c>
      <c r="EU466" s="78">
        <v>0.62223398685455322</v>
      </c>
      <c r="EV466" s="78">
        <v>0.59086984395980835</v>
      </c>
      <c r="EW466" s="78">
        <v>66.080101013183594</v>
      </c>
      <c r="EX466" s="78">
        <v>64.333114624023438</v>
      </c>
      <c r="EY466" s="78">
        <v>62.652843475341797</v>
      </c>
      <c r="EZ466" s="78">
        <v>61.185001373291016</v>
      </c>
      <c r="FA466" s="78">
        <v>60.700214385986328</v>
      </c>
      <c r="FB466" s="78">
        <v>59.945873260498047</v>
      </c>
      <c r="FC466" s="78">
        <v>59.850227355957031</v>
      </c>
      <c r="FD466" s="78">
        <v>63.724716186523438</v>
      </c>
      <c r="FE466" s="78">
        <v>68.199089050292969</v>
      </c>
      <c r="FF466" s="78">
        <v>73.005516052246094</v>
      </c>
      <c r="FG466" s="78">
        <v>77.479156494140625</v>
      </c>
      <c r="FH466" s="78">
        <v>81.996498107910156</v>
      </c>
      <c r="FI466" s="78">
        <v>85.405052185058594</v>
      </c>
      <c r="FJ466" s="78">
        <v>88.480674743652344</v>
      </c>
      <c r="FK466" s="78">
        <v>90.584556579589844</v>
      </c>
      <c r="FL466" s="78">
        <v>93.138938903808594</v>
      </c>
      <c r="FM466" s="78">
        <v>93.035255432128906</v>
      </c>
      <c r="FN466" s="78">
        <v>90.977760314941406</v>
      </c>
      <c r="FO466" s="78">
        <v>88.040718078613281</v>
      </c>
      <c r="FP466" s="78">
        <v>84.027999877929688</v>
      </c>
      <c r="FQ466" s="78">
        <v>78.41180419921875</v>
      </c>
      <c r="FR466" s="78">
        <v>74.190521240234375</v>
      </c>
      <c r="FS466" s="78">
        <v>71.237213134765625</v>
      </c>
      <c r="FT466" s="78">
        <v>69.526161193847656</v>
      </c>
      <c r="FU466" s="78">
        <v>5.2904706448316574E-2</v>
      </c>
      <c r="FV466" s="78">
        <v>0.10115260630846024</v>
      </c>
      <c r="FW466" s="78">
        <v>5.8210946619510651E-2</v>
      </c>
      <c r="FX466" s="78">
        <v>0.10541157424449921</v>
      </c>
      <c r="FY466" s="78">
        <v>422</v>
      </c>
      <c r="FZ466" s="78">
        <v>1</v>
      </c>
    </row>
    <row r="467" spans="1:182" x14ac:dyDescent="0.2">
      <c r="A467" t="s">
        <v>186</v>
      </c>
      <c r="B467" t="s">
        <v>245</v>
      </c>
      <c r="C467" t="s">
        <v>194</v>
      </c>
      <c r="D467" t="s">
        <v>203</v>
      </c>
      <c r="E467" t="s">
        <v>208</v>
      </c>
      <c r="F467" t="s">
        <v>178</v>
      </c>
      <c r="G467" t="s">
        <v>1</v>
      </c>
      <c r="H467" s="78">
        <v>5336</v>
      </c>
      <c r="I467" s="78">
        <v>1.621415376663208</v>
      </c>
      <c r="J467" s="78">
        <v>1.3050156831741333</v>
      </c>
      <c r="K467" s="78">
        <v>1.1783022880554199</v>
      </c>
      <c r="L467" s="78">
        <v>1.1607160568237305</v>
      </c>
      <c r="M467" s="78">
        <v>1.0248411893844604</v>
      </c>
      <c r="N467" s="78">
        <v>0.82995861768722534</v>
      </c>
      <c r="O467" s="78">
        <v>0.70306658744812012</v>
      </c>
      <c r="P467" s="78">
        <v>0.75696659088134766</v>
      </c>
      <c r="Q467" s="78">
        <v>0.80455011129379272</v>
      </c>
      <c r="R467" s="78">
        <v>0.91111838817596436</v>
      </c>
      <c r="S467" s="78">
        <v>1.0549468994140625</v>
      </c>
      <c r="T467" s="78">
        <v>1.0432052612304688</v>
      </c>
      <c r="U467" s="78">
        <v>1.2881048917770386</v>
      </c>
      <c r="V467" s="78">
        <v>1.6186274290084839</v>
      </c>
      <c r="W467" s="78">
        <v>1.829484224319458</v>
      </c>
      <c r="X467" s="78">
        <v>1.8827767372131348</v>
      </c>
      <c r="Y467" s="78">
        <v>1.9925509691238403</v>
      </c>
      <c r="Z467" s="78">
        <v>1.9510612487792969</v>
      </c>
      <c r="AA467" s="78">
        <v>1.8243657350540161</v>
      </c>
      <c r="AB467" s="78">
        <v>1.5022802352905273</v>
      </c>
      <c r="AC467" s="78">
        <v>1.4658058881759644</v>
      </c>
      <c r="AD467" s="78">
        <v>1.7618592977523804</v>
      </c>
      <c r="AE467" s="78">
        <v>1.6846939325332642</v>
      </c>
      <c r="AF467" s="78">
        <v>1.5627303123474121</v>
      </c>
      <c r="AG467" s="78">
        <v>-4.855768010020256E-2</v>
      </c>
      <c r="AH467" s="78">
        <v>-0.18537379801273346</v>
      </c>
      <c r="AI467" s="78">
        <v>-8.9994214475154877E-2</v>
      </c>
      <c r="AJ467" s="78">
        <v>5.8730434626340866E-2</v>
      </c>
      <c r="AK467" s="78">
        <v>5.4994057863950729E-2</v>
      </c>
      <c r="AL467" s="78">
        <v>-2.2838213481009007E-3</v>
      </c>
      <c r="AM467" s="78">
        <v>-0.14441932737827301</v>
      </c>
      <c r="AN467" s="78">
        <v>-0.16909646987915039</v>
      </c>
      <c r="AO467" s="78">
        <v>-0.19702011346817017</v>
      </c>
      <c r="AP467" s="78">
        <v>-0.19826695322990417</v>
      </c>
      <c r="AQ467" s="78">
        <v>-0.30345004796981812</v>
      </c>
      <c r="AR467" s="78">
        <v>-0.34886923432350159</v>
      </c>
      <c r="AS467" s="78">
        <v>-0.22597686946392059</v>
      </c>
      <c r="AT467" s="78">
        <v>-0.1648230254650116</v>
      </c>
      <c r="AU467" s="78">
        <v>-0.10043138265609741</v>
      </c>
      <c r="AV467" s="78">
        <v>-0.1198367103934288</v>
      </c>
      <c r="AW467" s="78">
        <v>-0.20421262085437775</v>
      </c>
      <c r="AX467" s="78">
        <v>-0.35607001185417175</v>
      </c>
      <c r="AY467" s="78">
        <v>-0.37656918168067932</v>
      </c>
      <c r="AZ467" s="78">
        <v>-0.49880093336105347</v>
      </c>
      <c r="BA467" s="78">
        <v>-0.30239427089691162</v>
      </c>
      <c r="BB467" s="78">
        <v>-3.2370097935199738E-2</v>
      </c>
      <c r="BC467" s="78">
        <v>3.6408264189958572E-2</v>
      </c>
      <c r="BD467" s="78">
        <v>-4.547414556145668E-2</v>
      </c>
      <c r="BE467" s="78">
        <v>0.16148026287555695</v>
      </c>
      <c r="BF467" s="78">
        <v>1.5187520533800125E-2</v>
      </c>
      <c r="BG467" s="78">
        <v>8.6119584739208221E-2</v>
      </c>
      <c r="BH467" s="78">
        <v>0.23851636052131653</v>
      </c>
      <c r="BI467" s="78">
        <v>0.21556583046913147</v>
      </c>
      <c r="BJ467" s="78">
        <v>0.11433131247758865</v>
      </c>
      <c r="BK467" s="78">
        <v>-3.0087916180491447E-2</v>
      </c>
      <c r="BL467" s="78">
        <v>-4.9670692533254623E-2</v>
      </c>
      <c r="BM467" s="78">
        <v>-8.6317814886569977E-2</v>
      </c>
      <c r="BN467" s="78">
        <v>-7.9736813902854919E-2</v>
      </c>
      <c r="BO467" s="78">
        <v>-0.13775476813316345</v>
      </c>
      <c r="BP467" s="78">
        <v>-0.19969454407691956</v>
      </c>
      <c r="BQ467" s="78">
        <v>-8.3776809275150299E-2</v>
      </c>
      <c r="BR467" s="78">
        <v>1.288436446338892E-2</v>
      </c>
      <c r="BS467" s="78">
        <v>7.3282748460769653E-2</v>
      </c>
      <c r="BT467" s="78">
        <v>5.642695352435112E-2</v>
      </c>
      <c r="BU467" s="78">
        <v>1.0227079503238201E-2</v>
      </c>
      <c r="BV467" s="78">
        <v>-0.15689964592456818</v>
      </c>
      <c r="BW467" s="78">
        <v>-0.1947765052318573</v>
      </c>
      <c r="BX467" s="78">
        <v>-0.30891227722167969</v>
      </c>
      <c r="BY467" s="78">
        <v>-0.13082748651504517</v>
      </c>
      <c r="BZ467" s="78">
        <v>0.15868839621543884</v>
      </c>
      <c r="CA467" s="78">
        <v>0.23391717672348022</v>
      </c>
      <c r="CB467" s="78">
        <v>0.16906681656837463</v>
      </c>
      <c r="CC467" s="78">
        <v>0.30695188045501709</v>
      </c>
      <c r="CD467" s="78">
        <v>0.15409567952156067</v>
      </c>
      <c r="CE467" s="78">
        <v>0.20809547603130341</v>
      </c>
      <c r="CF467" s="78">
        <v>0.36303555965423584</v>
      </c>
      <c r="CG467" s="78">
        <v>0.32677730917930603</v>
      </c>
      <c r="CH467" s="78">
        <v>0.19509860873222351</v>
      </c>
      <c r="CI467" s="78">
        <v>4.9097668379545212E-2</v>
      </c>
      <c r="CJ467" s="78">
        <v>3.3043235540390015E-2</v>
      </c>
      <c r="CK467" s="78">
        <v>-9.6457293257117271E-3</v>
      </c>
      <c r="CL467" s="78">
        <v>2.3568002507090569E-3</v>
      </c>
      <c r="CM467" s="78">
        <v>-2.299472875893116E-2</v>
      </c>
      <c r="CN467" s="78">
        <v>-9.6376582980155945E-2</v>
      </c>
      <c r="CO467" s="78">
        <v>1.4710524119436741E-2</v>
      </c>
      <c r="CP467" s="78">
        <v>0.13596396148204803</v>
      </c>
      <c r="CQ467" s="78">
        <v>0.19359663128852844</v>
      </c>
      <c r="CR467" s="78">
        <v>0.17850664258003235</v>
      </c>
      <c r="CS467" s="78">
        <v>0.1587473601102829</v>
      </c>
      <c r="CT467" s="78">
        <v>-1.895488053560257E-2</v>
      </c>
      <c r="CU467" s="78">
        <v>-6.8867489695549011E-2</v>
      </c>
      <c r="CV467" s="78">
        <v>-0.17739593982696533</v>
      </c>
      <c r="CW467" s="78">
        <v>-1.2000852264463902E-2</v>
      </c>
      <c r="CX467" s="78">
        <v>0.29101493954658508</v>
      </c>
      <c r="CY467" s="78">
        <v>0.37071126699447632</v>
      </c>
      <c r="CZ467" s="78">
        <v>0.3176572322845459</v>
      </c>
      <c r="DA467" s="78">
        <v>0.45242351293563843</v>
      </c>
      <c r="DB467" s="78">
        <v>0.29300382733345032</v>
      </c>
      <c r="DC467" s="78">
        <v>0.33007133007049561</v>
      </c>
      <c r="DD467" s="78">
        <v>0.48755472898483276</v>
      </c>
      <c r="DE467" s="78">
        <v>0.43798881769180298</v>
      </c>
      <c r="DF467" s="78">
        <v>0.27586588263511658</v>
      </c>
      <c r="DG467" s="78">
        <v>0.12828324735164642</v>
      </c>
      <c r="DH467" s="78">
        <v>0.11575715988874435</v>
      </c>
      <c r="DI467" s="78">
        <v>6.7026354372501373E-2</v>
      </c>
      <c r="DJ467" s="78">
        <v>8.4450416266918182E-2</v>
      </c>
      <c r="DK467" s="78">
        <v>9.1765306890010834E-2</v>
      </c>
      <c r="DL467" s="78">
        <v>6.9413613528013229E-3</v>
      </c>
      <c r="DM467" s="78">
        <v>0.11319785565137863</v>
      </c>
      <c r="DN467" s="78">
        <v>0.25904357433319092</v>
      </c>
      <c r="DO467" s="78">
        <v>0.31391051411628723</v>
      </c>
      <c r="DP467" s="78">
        <v>0.30058631300926208</v>
      </c>
      <c r="DQ467" s="78">
        <v>0.30726763606071472</v>
      </c>
      <c r="DR467" s="78">
        <v>0.11898988485336304</v>
      </c>
      <c r="DS467" s="78">
        <v>5.704154446721077E-2</v>
      </c>
      <c r="DT467" s="78">
        <v>-4.5879602432250977E-2</v>
      </c>
      <c r="DU467" s="78">
        <v>0.10682577639818192</v>
      </c>
      <c r="DV467" s="78">
        <v>0.42334148287773132</v>
      </c>
      <c r="DW467" s="78">
        <v>0.50750535726547241</v>
      </c>
      <c r="DX467" s="78">
        <v>0.46624764800071716</v>
      </c>
      <c r="DY467" s="78">
        <v>0.66246145963668823</v>
      </c>
      <c r="DZ467" s="78">
        <v>0.49356517195701599</v>
      </c>
      <c r="EA467" s="78">
        <v>0.50618517398834229</v>
      </c>
      <c r="EB467" s="78">
        <v>0.66734069585800171</v>
      </c>
      <c r="EC467" s="78">
        <v>0.598560631275177</v>
      </c>
      <c r="ED467" s="78">
        <v>0.39248105883598328</v>
      </c>
      <c r="EE467" s="78">
        <v>0.24261465668678284</v>
      </c>
      <c r="EF467" s="78">
        <v>0.23518292605876923</v>
      </c>
      <c r="EG467" s="78">
        <v>0.17772866785526276</v>
      </c>
      <c r="EH467" s="78">
        <v>0.20298056304454803</v>
      </c>
      <c r="EI467" s="78">
        <v>0.25746056437492371</v>
      </c>
      <c r="EJ467" s="78">
        <v>0.1561160683631897</v>
      </c>
      <c r="EK467" s="78">
        <v>0.25539791584014893</v>
      </c>
      <c r="EL467" s="78">
        <v>0.43675094842910767</v>
      </c>
      <c r="EM467" s="78">
        <v>0.48762461543083191</v>
      </c>
      <c r="EN467" s="78">
        <v>0.4768500030040741</v>
      </c>
      <c r="EO467" s="78">
        <v>0.52170735597610474</v>
      </c>
      <c r="EP467" s="78">
        <v>0.31816023588180542</v>
      </c>
      <c r="EQ467" s="78">
        <v>0.2388341873884201</v>
      </c>
      <c r="ER467" s="78">
        <v>0.14400908350944519</v>
      </c>
      <c r="ES467" s="78">
        <v>0.27839258313179016</v>
      </c>
      <c r="ET467" s="78">
        <v>0.61439996957778931</v>
      </c>
      <c r="EU467" s="78">
        <v>0.70501428842544556</v>
      </c>
      <c r="EV467" s="78">
        <v>0.68078857660293579</v>
      </c>
      <c r="EW467" s="78">
        <v>65.320762634277344</v>
      </c>
      <c r="EX467" s="78">
        <v>63.750694274902344</v>
      </c>
      <c r="EY467" s="78">
        <v>62.124225616455078</v>
      </c>
      <c r="EZ467" s="78">
        <v>60.397357940673828</v>
      </c>
      <c r="FA467" s="78">
        <v>59.8658447265625</v>
      </c>
      <c r="FB467" s="78">
        <v>59.205440521240234</v>
      </c>
      <c r="FC467" s="78">
        <v>59.267597198486328</v>
      </c>
      <c r="FD467" s="78">
        <v>63.000064849853516</v>
      </c>
      <c r="FE467" s="78">
        <v>66.736976623535156</v>
      </c>
      <c r="FF467" s="78">
        <v>71.086997985839844</v>
      </c>
      <c r="FG467" s="78">
        <v>75.063987731933594</v>
      </c>
      <c r="FH467" s="78">
        <v>79.49658203125</v>
      </c>
      <c r="FI467" s="78">
        <v>82.641845703125</v>
      </c>
      <c r="FJ467" s="78">
        <v>86.752601623535156</v>
      </c>
      <c r="FK467" s="78">
        <v>89.306610107421875</v>
      </c>
      <c r="FL467" s="78">
        <v>91.861602783203125</v>
      </c>
      <c r="FM467" s="78">
        <v>90.963836669921875</v>
      </c>
      <c r="FN467" s="78">
        <v>88.530227661132813</v>
      </c>
      <c r="FO467" s="78">
        <v>85.396865844726563</v>
      </c>
      <c r="FP467" s="78">
        <v>81.849693298339844</v>
      </c>
      <c r="FQ467" s="78">
        <v>76.948097229003906</v>
      </c>
      <c r="FR467" s="78">
        <v>72.948165893554688</v>
      </c>
      <c r="FS467" s="78">
        <v>70.370468139648438</v>
      </c>
      <c r="FT467" s="78">
        <v>68.616683959960938</v>
      </c>
      <c r="FU467" s="78">
        <v>7.0316500961780548E-2</v>
      </c>
      <c r="FV467" s="78">
        <v>0.13444356620311737</v>
      </c>
      <c r="FW467" s="78">
        <v>7.736910879611969E-2</v>
      </c>
      <c r="FX467" s="78">
        <v>0.14010423421859741</v>
      </c>
      <c r="FY467" s="78">
        <v>328</v>
      </c>
      <c r="FZ467" s="78">
        <v>1</v>
      </c>
    </row>
    <row r="468" spans="1:182" x14ac:dyDescent="0.2">
      <c r="A468" t="s">
        <v>186</v>
      </c>
      <c r="B468" t="s">
        <v>245</v>
      </c>
      <c r="C468" t="s">
        <v>194</v>
      </c>
      <c r="D468" t="s">
        <v>203</v>
      </c>
      <c r="E468" t="s">
        <v>208</v>
      </c>
      <c r="F468" t="s">
        <v>179</v>
      </c>
      <c r="G468" t="s">
        <v>1</v>
      </c>
      <c r="H468" s="78">
        <v>112</v>
      </c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  <c r="BW468" s="78"/>
      <c r="BX468" s="78"/>
      <c r="BY468" s="78"/>
      <c r="BZ468" s="78"/>
      <c r="CA468" s="78"/>
      <c r="CB468" s="78"/>
      <c r="CC468" s="78"/>
      <c r="CD468" s="78"/>
      <c r="CE468" s="78"/>
      <c r="CF468" s="78"/>
      <c r="CG468" s="78"/>
      <c r="CH468" s="78"/>
      <c r="CI468" s="78"/>
      <c r="CJ468" s="78"/>
      <c r="CK468" s="78"/>
      <c r="CL468" s="78"/>
      <c r="CM468" s="78"/>
      <c r="CN468" s="78"/>
      <c r="CO468" s="78"/>
      <c r="CP468" s="78"/>
      <c r="CQ468" s="78"/>
      <c r="CR468" s="78"/>
      <c r="CS468" s="78"/>
      <c r="CT468" s="78"/>
      <c r="CU468" s="78"/>
      <c r="CV468" s="78"/>
      <c r="CW468" s="78"/>
      <c r="CX468" s="78"/>
      <c r="CY468" s="78"/>
      <c r="CZ468" s="78"/>
      <c r="DA468" s="78"/>
      <c r="DB468" s="78"/>
      <c r="DC468" s="78"/>
      <c r="DD468" s="78"/>
      <c r="DE468" s="78"/>
      <c r="DF468" s="78"/>
      <c r="DG468" s="78"/>
      <c r="DH468" s="78"/>
      <c r="DI468" s="78"/>
      <c r="DJ468" s="78"/>
      <c r="DK468" s="78"/>
      <c r="DL468" s="78"/>
      <c r="DM468" s="78"/>
      <c r="DN468" s="78"/>
      <c r="DO468" s="78"/>
      <c r="DP468" s="78"/>
      <c r="DQ468" s="78"/>
      <c r="DR468" s="78"/>
      <c r="DS468" s="78"/>
      <c r="DT468" s="78"/>
      <c r="DU468" s="78"/>
      <c r="DV468" s="78"/>
      <c r="DW468" s="78"/>
      <c r="DX468" s="78"/>
      <c r="DY468" s="78"/>
      <c r="DZ468" s="78"/>
      <c r="EA468" s="78"/>
      <c r="EB468" s="78"/>
      <c r="EC468" s="78"/>
      <c r="ED468" s="78"/>
      <c r="EE468" s="78"/>
      <c r="EF468" s="78"/>
      <c r="EG468" s="78"/>
      <c r="EH468" s="78"/>
      <c r="EI468" s="78"/>
      <c r="EJ468" s="78"/>
      <c r="EK468" s="78"/>
      <c r="EL468" s="78"/>
      <c r="EM468" s="78"/>
      <c r="EN468" s="78"/>
      <c r="EO468" s="78"/>
      <c r="EP468" s="78"/>
      <c r="EQ468" s="78"/>
      <c r="ER468" s="78"/>
      <c r="ES468" s="78"/>
      <c r="ET468" s="78"/>
      <c r="EU468" s="78"/>
      <c r="EV468" s="78"/>
      <c r="EW468" s="78"/>
      <c r="EX468" s="78"/>
      <c r="EY468" s="78"/>
      <c r="EZ468" s="78"/>
      <c r="FA468" s="78"/>
      <c r="FB468" s="78"/>
      <c r="FC468" s="78"/>
      <c r="FD468" s="78"/>
      <c r="FE468" s="78"/>
      <c r="FF468" s="78"/>
      <c r="FG468" s="78"/>
      <c r="FH468" s="78"/>
      <c r="FI468" s="78"/>
      <c r="FJ468" s="78"/>
      <c r="FK468" s="78"/>
      <c r="FL468" s="78"/>
      <c r="FM468" s="78"/>
      <c r="FN468" s="78"/>
      <c r="FO468" s="78"/>
      <c r="FP468" s="78"/>
      <c r="FQ468" s="78"/>
      <c r="FR468" s="78"/>
      <c r="FS468" s="78"/>
      <c r="FT468" s="78"/>
      <c r="FU468" s="78"/>
      <c r="FV468" s="78"/>
      <c r="FW468" s="78"/>
      <c r="FX468" s="78">
        <v>0.12810494005680084</v>
      </c>
      <c r="FY468" s="78">
        <v>8</v>
      </c>
      <c r="FZ468" s="78">
        <v>0</v>
      </c>
    </row>
    <row r="469" spans="1:182" x14ac:dyDescent="0.2">
      <c r="A469" t="s">
        <v>186</v>
      </c>
      <c r="B469" t="s">
        <v>245</v>
      </c>
      <c r="C469" t="s">
        <v>194</v>
      </c>
      <c r="D469" t="s">
        <v>203</v>
      </c>
      <c r="E469" t="s">
        <v>208</v>
      </c>
      <c r="F469" t="s">
        <v>180</v>
      </c>
      <c r="G469" t="s">
        <v>1</v>
      </c>
      <c r="H469" s="78">
        <v>66</v>
      </c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78"/>
      <c r="CK469" s="78"/>
      <c r="CL469" s="78"/>
      <c r="CM469" s="78"/>
      <c r="CN469" s="78"/>
      <c r="CO469" s="78"/>
      <c r="CP469" s="78"/>
      <c r="CQ469" s="78"/>
      <c r="CR469" s="78"/>
      <c r="CS469" s="78"/>
      <c r="CT469" s="78"/>
      <c r="CU469" s="78"/>
      <c r="CV469" s="78"/>
      <c r="CW469" s="78"/>
      <c r="CX469" s="78"/>
      <c r="CY469" s="78"/>
      <c r="CZ469" s="78"/>
      <c r="DA469" s="78"/>
      <c r="DB469" s="78"/>
      <c r="DC469" s="78"/>
      <c r="DD469" s="78"/>
      <c r="DE469" s="78"/>
      <c r="DF469" s="78"/>
      <c r="DG469" s="78"/>
      <c r="DH469" s="78"/>
      <c r="DI469" s="78"/>
      <c r="DJ469" s="78"/>
      <c r="DK469" s="78"/>
      <c r="DL469" s="78"/>
      <c r="DM469" s="78"/>
      <c r="DN469" s="78"/>
      <c r="DO469" s="78"/>
      <c r="DP469" s="78"/>
      <c r="DQ469" s="78"/>
      <c r="DR469" s="78"/>
      <c r="DS469" s="78"/>
      <c r="DT469" s="78"/>
      <c r="DU469" s="78"/>
      <c r="DV469" s="78"/>
      <c r="DW469" s="78"/>
      <c r="DX469" s="78"/>
      <c r="DY469" s="78"/>
      <c r="DZ469" s="78"/>
      <c r="EA469" s="78"/>
      <c r="EB469" s="78"/>
      <c r="EC469" s="78"/>
      <c r="ED469" s="78"/>
      <c r="EE469" s="78"/>
      <c r="EF469" s="78"/>
      <c r="EG469" s="78"/>
      <c r="EH469" s="78"/>
      <c r="EI469" s="78"/>
      <c r="EJ469" s="78"/>
      <c r="EK469" s="78"/>
      <c r="EL469" s="78"/>
      <c r="EM469" s="78"/>
      <c r="EN469" s="78"/>
      <c r="EO469" s="78"/>
      <c r="EP469" s="78"/>
      <c r="EQ469" s="78"/>
      <c r="ER469" s="78"/>
      <c r="ES469" s="78"/>
      <c r="ET469" s="78"/>
      <c r="EU469" s="78"/>
      <c r="EV469" s="78"/>
      <c r="EW469" s="78"/>
      <c r="EX469" s="78"/>
      <c r="EY469" s="78"/>
      <c r="EZ469" s="78"/>
      <c r="FA469" s="78"/>
      <c r="FB469" s="78"/>
      <c r="FC469" s="78"/>
      <c r="FD469" s="78"/>
      <c r="FE469" s="78"/>
      <c r="FF469" s="78"/>
      <c r="FG469" s="78"/>
      <c r="FH469" s="78"/>
      <c r="FI469" s="78"/>
      <c r="FJ469" s="78"/>
      <c r="FK469" s="78"/>
      <c r="FL469" s="78"/>
      <c r="FM469" s="78"/>
      <c r="FN469" s="78"/>
      <c r="FO469" s="78"/>
      <c r="FP469" s="78"/>
      <c r="FQ469" s="78"/>
      <c r="FR469" s="78"/>
      <c r="FS469" s="78"/>
      <c r="FT469" s="78"/>
      <c r="FU469" s="78"/>
      <c r="FV469" s="78"/>
      <c r="FW469" s="78"/>
      <c r="FX469" s="78">
        <v>0.12672112882137299</v>
      </c>
      <c r="FY469" s="78">
        <v>4</v>
      </c>
      <c r="FZ469" s="78">
        <v>0</v>
      </c>
    </row>
    <row r="470" spans="1:182" x14ac:dyDescent="0.2">
      <c r="A470" t="s">
        <v>186</v>
      </c>
      <c r="B470" t="s">
        <v>245</v>
      </c>
      <c r="C470" t="s">
        <v>194</v>
      </c>
      <c r="D470" t="s">
        <v>203</v>
      </c>
      <c r="E470" t="s">
        <v>208</v>
      </c>
      <c r="F470" t="s">
        <v>181</v>
      </c>
      <c r="G470" t="s">
        <v>1</v>
      </c>
      <c r="H470" s="78">
        <v>22</v>
      </c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  <c r="BW470" s="78"/>
      <c r="BX470" s="78"/>
      <c r="BY470" s="78"/>
      <c r="BZ470" s="78"/>
      <c r="CA470" s="78"/>
      <c r="CB470" s="78"/>
      <c r="CC470" s="78"/>
      <c r="CD470" s="78"/>
      <c r="CE470" s="78"/>
      <c r="CF470" s="78"/>
      <c r="CG470" s="78"/>
      <c r="CH470" s="78"/>
      <c r="CI470" s="78"/>
      <c r="CJ470" s="78"/>
      <c r="CK470" s="78"/>
      <c r="CL470" s="78"/>
      <c r="CM470" s="78"/>
      <c r="CN470" s="78"/>
      <c r="CO470" s="78"/>
      <c r="CP470" s="78"/>
      <c r="CQ470" s="78"/>
      <c r="CR470" s="78"/>
      <c r="CS470" s="78"/>
      <c r="CT470" s="78"/>
      <c r="CU470" s="78"/>
      <c r="CV470" s="78"/>
      <c r="CW470" s="78"/>
      <c r="CX470" s="78"/>
      <c r="CY470" s="78"/>
      <c r="CZ470" s="78"/>
      <c r="DA470" s="78"/>
      <c r="DB470" s="78"/>
      <c r="DC470" s="78"/>
      <c r="DD470" s="78"/>
      <c r="DE470" s="78"/>
      <c r="DF470" s="78"/>
      <c r="DG470" s="78"/>
      <c r="DH470" s="78"/>
      <c r="DI470" s="78"/>
      <c r="DJ470" s="78"/>
      <c r="DK470" s="78"/>
      <c r="DL470" s="78"/>
      <c r="DM470" s="78"/>
      <c r="DN470" s="78"/>
      <c r="DO470" s="78"/>
      <c r="DP470" s="78"/>
      <c r="DQ470" s="78"/>
      <c r="DR470" s="78"/>
      <c r="DS470" s="78"/>
      <c r="DT470" s="78"/>
      <c r="DU470" s="78"/>
      <c r="DV470" s="78"/>
      <c r="DW470" s="78"/>
      <c r="DX470" s="78"/>
      <c r="DY470" s="78"/>
      <c r="DZ470" s="78"/>
      <c r="EA470" s="78"/>
      <c r="EB470" s="78"/>
      <c r="EC470" s="78"/>
      <c r="ED470" s="78"/>
      <c r="EE470" s="78"/>
      <c r="EF470" s="78"/>
      <c r="EG470" s="78"/>
      <c r="EH470" s="78"/>
      <c r="EI470" s="78"/>
      <c r="EJ470" s="78"/>
      <c r="EK470" s="78"/>
      <c r="EL470" s="78"/>
      <c r="EM470" s="78"/>
      <c r="EN470" s="78"/>
      <c r="EO470" s="78"/>
      <c r="EP470" s="78"/>
      <c r="EQ470" s="78"/>
      <c r="ER470" s="78"/>
      <c r="ES470" s="78"/>
      <c r="ET470" s="78"/>
      <c r="EU470" s="78"/>
      <c r="EV470" s="78"/>
      <c r="EW470" s="78"/>
      <c r="EX470" s="78"/>
      <c r="EY470" s="78"/>
      <c r="EZ470" s="78"/>
      <c r="FA470" s="78"/>
      <c r="FB470" s="78"/>
      <c r="FC470" s="78"/>
      <c r="FD470" s="78"/>
      <c r="FE470" s="78"/>
      <c r="FF470" s="78"/>
      <c r="FG470" s="78"/>
      <c r="FH470" s="78"/>
      <c r="FI470" s="78"/>
      <c r="FJ470" s="78"/>
      <c r="FK470" s="78"/>
      <c r="FL470" s="78"/>
      <c r="FM470" s="78"/>
      <c r="FN470" s="78"/>
      <c r="FO470" s="78"/>
      <c r="FP470" s="78"/>
      <c r="FQ470" s="78"/>
      <c r="FR470" s="78"/>
      <c r="FS470" s="78"/>
      <c r="FT470" s="78"/>
      <c r="FU470" s="78"/>
      <c r="FV470" s="78"/>
      <c r="FW470" s="78"/>
      <c r="FX470" s="78">
        <v>0.11673820018768311</v>
      </c>
      <c r="FY470" s="78">
        <v>2</v>
      </c>
      <c r="FZ470" s="78">
        <v>0</v>
      </c>
    </row>
    <row r="471" spans="1:182" x14ac:dyDescent="0.2">
      <c r="A471" t="s">
        <v>186</v>
      </c>
      <c r="B471" t="s">
        <v>245</v>
      </c>
      <c r="C471" t="s">
        <v>194</v>
      </c>
      <c r="D471" t="s">
        <v>203</v>
      </c>
      <c r="E471" t="s">
        <v>208</v>
      </c>
      <c r="F471" t="s">
        <v>182</v>
      </c>
      <c r="G471" t="s">
        <v>1</v>
      </c>
      <c r="H471" s="78">
        <v>735</v>
      </c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8"/>
      <c r="AO471" s="78"/>
      <c r="AP471" s="78"/>
      <c r="AQ471" s="78"/>
      <c r="AR471" s="78"/>
      <c r="AS471" s="78"/>
      <c r="AT471" s="78"/>
      <c r="AU471" s="78"/>
      <c r="AV471" s="78"/>
      <c r="AW471" s="78"/>
      <c r="AX471" s="78"/>
      <c r="AY471" s="78"/>
      <c r="AZ471" s="78"/>
      <c r="BA471" s="78"/>
      <c r="BB471" s="78"/>
      <c r="BC471" s="78"/>
      <c r="BD471" s="78"/>
      <c r="BE471" s="78"/>
      <c r="BF471" s="78"/>
      <c r="BG471" s="78"/>
      <c r="BH471" s="78"/>
      <c r="BI471" s="78"/>
      <c r="BJ471" s="78"/>
      <c r="BK471" s="78"/>
      <c r="BL471" s="78"/>
      <c r="BM471" s="78"/>
      <c r="BN471" s="78"/>
      <c r="BO471" s="78"/>
      <c r="BP471" s="78"/>
      <c r="BQ471" s="78"/>
      <c r="BR471" s="78"/>
      <c r="BS471" s="78"/>
      <c r="BT471" s="78"/>
      <c r="BU471" s="78"/>
      <c r="BV471" s="78"/>
      <c r="BW471" s="78"/>
      <c r="BX471" s="78"/>
      <c r="BY471" s="78"/>
      <c r="BZ471" s="78"/>
      <c r="CA471" s="78"/>
      <c r="CB471" s="78"/>
      <c r="CC471" s="78"/>
      <c r="CD471" s="78"/>
      <c r="CE471" s="78"/>
      <c r="CF471" s="78"/>
      <c r="CG471" s="78"/>
      <c r="CH471" s="78"/>
      <c r="CI471" s="78"/>
      <c r="CJ471" s="78"/>
      <c r="CK471" s="78"/>
      <c r="CL471" s="78"/>
      <c r="CM471" s="78"/>
      <c r="CN471" s="78"/>
      <c r="CO471" s="78"/>
      <c r="CP471" s="78"/>
      <c r="CQ471" s="78"/>
      <c r="CR471" s="78"/>
      <c r="CS471" s="78"/>
      <c r="CT471" s="78"/>
      <c r="CU471" s="78"/>
      <c r="CV471" s="78"/>
      <c r="CW471" s="78"/>
      <c r="CX471" s="78"/>
      <c r="CY471" s="78"/>
      <c r="CZ471" s="78"/>
      <c r="DA471" s="78"/>
      <c r="DB471" s="78"/>
      <c r="DC471" s="78"/>
      <c r="DD471" s="78"/>
      <c r="DE471" s="78"/>
      <c r="DF471" s="78"/>
      <c r="DG471" s="78"/>
      <c r="DH471" s="78"/>
      <c r="DI471" s="78"/>
      <c r="DJ471" s="78"/>
      <c r="DK471" s="78"/>
      <c r="DL471" s="78"/>
      <c r="DM471" s="78"/>
      <c r="DN471" s="78"/>
      <c r="DO471" s="78"/>
      <c r="DP471" s="78"/>
      <c r="DQ471" s="78"/>
      <c r="DR471" s="78"/>
      <c r="DS471" s="78"/>
      <c r="DT471" s="78"/>
      <c r="DU471" s="78"/>
      <c r="DV471" s="78"/>
      <c r="DW471" s="78"/>
      <c r="DX471" s="78"/>
      <c r="DY471" s="78"/>
      <c r="DZ471" s="78"/>
      <c r="EA471" s="78"/>
      <c r="EB471" s="78"/>
      <c r="EC471" s="78"/>
      <c r="ED471" s="78"/>
      <c r="EE471" s="78"/>
      <c r="EF471" s="78"/>
      <c r="EG471" s="78"/>
      <c r="EH471" s="78"/>
      <c r="EI471" s="78"/>
      <c r="EJ471" s="78"/>
      <c r="EK471" s="78"/>
      <c r="EL471" s="78"/>
      <c r="EM471" s="78"/>
      <c r="EN471" s="78"/>
      <c r="EO471" s="78"/>
      <c r="EP471" s="78"/>
      <c r="EQ471" s="78"/>
      <c r="ER471" s="78"/>
      <c r="ES471" s="78"/>
      <c r="ET471" s="78"/>
      <c r="EU471" s="78"/>
      <c r="EV471" s="78"/>
      <c r="EW471" s="78"/>
      <c r="EX471" s="78"/>
      <c r="EY471" s="78"/>
      <c r="EZ471" s="78"/>
      <c r="FA471" s="78"/>
      <c r="FB471" s="78"/>
      <c r="FC471" s="78"/>
      <c r="FD471" s="78"/>
      <c r="FE471" s="78"/>
      <c r="FF471" s="78"/>
      <c r="FG471" s="78"/>
      <c r="FH471" s="78"/>
      <c r="FI471" s="78"/>
      <c r="FJ471" s="78"/>
      <c r="FK471" s="78"/>
      <c r="FL471" s="78"/>
      <c r="FM471" s="78"/>
      <c r="FN471" s="78"/>
      <c r="FO471" s="78"/>
      <c r="FP471" s="78"/>
      <c r="FQ471" s="78"/>
      <c r="FR471" s="78"/>
      <c r="FS471" s="78"/>
      <c r="FT471" s="78"/>
      <c r="FU471" s="78"/>
      <c r="FV471" s="78"/>
      <c r="FW471" s="78"/>
      <c r="FX471" s="78">
        <v>0.13839225471019745</v>
      </c>
      <c r="FY471" s="78">
        <v>48</v>
      </c>
      <c r="FZ471" s="78">
        <v>0</v>
      </c>
    </row>
    <row r="472" spans="1:182" x14ac:dyDescent="0.2">
      <c r="A472" t="s">
        <v>186</v>
      </c>
      <c r="B472" t="s">
        <v>245</v>
      </c>
      <c r="C472" t="s">
        <v>194</v>
      </c>
      <c r="D472" t="s">
        <v>203</v>
      </c>
      <c r="E472" t="s">
        <v>208</v>
      </c>
      <c r="F472" t="s">
        <v>183</v>
      </c>
      <c r="G472" t="s">
        <v>1</v>
      </c>
      <c r="H472" s="78">
        <v>642</v>
      </c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T472" s="78"/>
      <c r="AU472" s="78"/>
      <c r="AV472" s="78"/>
      <c r="AW472" s="78"/>
      <c r="AX472" s="78"/>
      <c r="AY472" s="78"/>
      <c r="AZ472" s="78"/>
      <c r="BA472" s="78"/>
      <c r="BB472" s="78"/>
      <c r="BC472" s="78"/>
      <c r="BD472" s="78"/>
      <c r="BE472" s="78"/>
      <c r="BF472" s="78"/>
      <c r="BG472" s="78"/>
      <c r="BH472" s="78"/>
      <c r="BI472" s="78"/>
      <c r="BJ472" s="78"/>
      <c r="BK472" s="78"/>
      <c r="BL472" s="78"/>
      <c r="BM472" s="78"/>
      <c r="BN472" s="78"/>
      <c r="BO472" s="78"/>
      <c r="BP472" s="78"/>
      <c r="BQ472" s="78"/>
      <c r="BR472" s="78"/>
      <c r="BS472" s="78"/>
      <c r="BT472" s="78"/>
      <c r="BU472" s="78"/>
      <c r="BV472" s="78"/>
      <c r="BW472" s="78"/>
      <c r="BX472" s="78"/>
      <c r="BY472" s="78"/>
      <c r="BZ472" s="78"/>
      <c r="CA472" s="78"/>
      <c r="CB472" s="78"/>
      <c r="CC472" s="78"/>
      <c r="CD472" s="78"/>
      <c r="CE472" s="78"/>
      <c r="CF472" s="78"/>
      <c r="CG472" s="78"/>
      <c r="CH472" s="78"/>
      <c r="CI472" s="78"/>
      <c r="CJ472" s="78"/>
      <c r="CK472" s="78"/>
      <c r="CL472" s="78"/>
      <c r="CM472" s="78"/>
      <c r="CN472" s="78"/>
      <c r="CO472" s="78"/>
      <c r="CP472" s="78"/>
      <c r="CQ472" s="78"/>
      <c r="CR472" s="78"/>
      <c r="CS472" s="78"/>
      <c r="CT472" s="78"/>
      <c r="CU472" s="78"/>
      <c r="CV472" s="78"/>
      <c r="CW472" s="78"/>
      <c r="CX472" s="78"/>
      <c r="CY472" s="78"/>
      <c r="CZ472" s="78"/>
      <c r="DA472" s="78"/>
      <c r="DB472" s="78"/>
      <c r="DC472" s="78"/>
      <c r="DD472" s="78"/>
      <c r="DE472" s="78"/>
      <c r="DF472" s="78"/>
      <c r="DG472" s="78"/>
      <c r="DH472" s="78"/>
      <c r="DI472" s="78"/>
      <c r="DJ472" s="78"/>
      <c r="DK472" s="78"/>
      <c r="DL472" s="78"/>
      <c r="DM472" s="78"/>
      <c r="DN472" s="78"/>
      <c r="DO472" s="78"/>
      <c r="DP472" s="78"/>
      <c r="DQ472" s="78"/>
      <c r="DR472" s="78"/>
      <c r="DS472" s="78"/>
      <c r="DT472" s="78"/>
      <c r="DU472" s="78"/>
      <c r="DV472" s="78"/>
      <c r="DW472" s="78"/>
      <c r="DX472" s="78"/>
      <c r="DY472" s="78"/>
      <c r="DZ472" s="78"/>
      <c r="EA472" s="78"/>
      <c r="EB472" s="78"/>
      <c r="EC472" s="78"/>
      <c r="ED472" s="78"/>
      <c r="EE472" s="78"/>
      <c r="EF472" s="78"/>
      <c r="EG472" s="78"/>
      <c r="EH472" s="78"/>
      <c r="EI472" s="78"/>
      <c r="EJ472" s="78"/>
      <c r="EK472" s="78"/>
      <c r="EL472" s="78"/>
      <c r="EM472" s="78"/>
      <c r="EN472" s="78"/>
      <c r="EO472" s="78"/>
      <c r="EP472" s="78"/>
      <c r="EQ472" s="78"/>
      <c r="ER472" s="78"/>
      <c r="ES472" s="78"/>
      <c r="ET472" s="78"/>
      <c r="EU472" s="78"/>
      <c r="EV472" s="78"/>
      <c r="EW472" s="78"/>
      <c r="EX472" s="78"/>
      <c r="EY472" s="78"/>
      <c r="EZ472" s="78"/>
      <c r="FA472" s="78"/>
      <c r="FB472" s="78"/>
      <c r="FC472" s="78"/>
      <c r="FD472" s="78"/>
      <c r="FE472" s="78"/>
      <c r="FF472" s="78"/>
      <c r="FG472" s="78"/>
      <c r="FH472" s="78"/>
      <c r="FI472" s="78"/>
      <c r="FJ472" s="78"/>
      <c r="FK472" s="78"/>
      <c r="FL472" s="78"/>
      <c r="FM472" s="78"/>
      <c r="FN472" s="78"/>
      <c r="FO472" s="78"/>
      <c r="FP472" s="78"/>
      <c r="FQ472" s="78"/>
      <c r="FR472" s="78"/>
      <c r="FS472" s="78"/>
      <c r="FT472" s="78"/>
      <c r="FU472" s="78"/>
      <c r="FV472" s="78"/>
      <c r="FW472" s="78"/>
      <c r="FX472" s="78">
        <v>0.13557474315166473</v>
      </c>
      <c r="FY472" s="78">
        <v>11</v>
      </c>
      <c r="FZ472" s="78">
        <v>0</v>
      </c>
    </row>
    <row r="473" spans="1:182" x14ac:dyDescent="0.2">
      <c r="A473" t="s">
        <v>186</v>
      </c>
      <c r="B473" t="s">
        <v>245</v>
      </c>
      <c r="C473" t="s">
        <v>194</v>
      </c>
      <c r="D473" t="s">
        <v>203</v>
      </c>
      <c r="E473" t="s">
        <v>208</v>
      </c>
      <c r="F473" t="s">
        <v>184</v>
      </c>
      <c r="G473" t="s">
        <v>1</v>
      </c>
      <c r="H473" s="78">
        <v>241</v>
      </c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8"/>
      <c r="AO473" s="78"/>
      <c r="AP473" s="78"/>
      <c r="AQ473" s="78"/>
      <c r="AR473" s="78"/>
      <c r="AS473" s="78"/>
      <c r="AT473" s="78"/>
      <c r="AU473" s="78"/>
      <c r="AV473" s="78"/>
      <c r="AW473" s="78"/>
      <c r="AX473" s="78"/>
      <c r="AY473" s="78"/>
      <c r="AZ473" s="78"/>
      <c r="BA473" s="78"/>
      <c r="BB473" s="78"/>
      <c r="BC473" s="78"/>
      <c r="BD473" s="78"/>
      <c r="BE473" s="78"/>
      <c r="BF473" s="78"/>
      <c r="BG473" s="78"/>
      <c r="BH473" s="78"/>
      <c r="BI473" s="78"/>
      <c r="BJ473" s="78"/>
      <c r="BK473" s="78"/>
      <c r="BL473" s="78"/>
      <c r="BM473" s="78"/>
      <c r="BN473" s="78"/>
      <c r="BO473" s="78"/>
      <c r="BP473" s="78"/>
      <c r="BQ473" s="78"/>
      <c r="BR473" s="78"/>
      <c r="BS473" s="78"/>
      <c r="BT473" s="78"/>
      <c r="BU473" s="78"/>
      <c r="BV473" s="78"/>
      <c r="BW473" s="78"/>
      <c r="BX473" s="78"/>
      <c r="BY473" s="78"/>
      <c r="BZ473" s="78"/>
      <c r="CA473" s="78"/>
      <c r="CB473" s="78"/>
      <c r="CC473" s="78"/>
      <c r="CD473" s="78"/>
      <c r="CE473" s="78"/>
      <c r="CF473" s="78"/>
      <c r="CG473" s="78"/>
      <c r="CH473" s="78"/>
      <c r="CI473" s="78"/>
      <c r="CJ473" s="78"/>
      <c r="CK473" s="78"/>
      <c r="CL473" s="78"/>
      <c r="CM473" s="78"/>
      <c r="CN473" s="78"/>
      <c r="CO473" s="78"/>
      <c r="CP473" s="78"/>
      <c r="CQ473" s="78"/>
      <c r="CR473" s="78"/>
      <c r="CS473" s="78"/>
      <c r="CT473" s="78"/>
      <c r="CU473" s="78"/>
      <c r="CV473" s="78"/>
      <c r="CW473" s="78"/>
      <c r="CX473" s="78"/>
      <c r="CY473" s="78"/>
      <c r="CZ473" s="78"/>
      <c r="DA473" s="78"/>
      <c r="DB473" s="78"/>
      <c r="DC473" s="78"/>
      <c r="DD473" s="78"/>
      <c r="DE473" s="78"/>
      <c r="DF473" s="78"/>
      <c r="DG473" s="78"/>
      <c r="DH473" s="78"/>
      <c r="DI473" s="78"/>
      <c r="DJ473" s="78"/>
      <c r="DK473" s="78"/>
      <c r="DL473" s="78"/>
      <c r="DM473" s="78"/>
      <c r="DN473" s="78"/>
      <c r="DO473" s="78"/>
      <c r="DP473" s="78"/>
      <c r="DQ473" s="78"/>
      <c r="DR473" s="78"/>
      <c r="DS473" s="78"/>
      <c r="DT473" s="78"/>
      <c r="DU473" s="78"/>
      <c r="DV473" s="78"/>
      <c r="DW473" s="78"/>
      <c r="DX473" s="78"/>
      <c r="DY473" s="78"/>
      <c r="DZ473" s="78"/>
      <c r="EA473" s="78"/>
      <c r="EB473" s="78"/>
      <c r="EC473" s="78"/>
      <c r="ED473" s="78"/>
      <c r="EE473" s="78"/>
      <c r="EF473" s="78"/>
      <c r="EG473" s="78"/>
      <c r="EH473" s="78"/>
      <c r="EI473" s="78"/>
      <c r="EJ473" s="78"/>
      <c r="EK473" s="78"/>
      <c r="EL473" s="78"/>
      <c r="EM473" s="78"/>
      <c r="EN473" s="78"/>
      <c r="EO473" s="78"/>
      <c r="EP473" s="78"/>
      <c r="EQ473" s="78"/>
      <c r="ER473" s="78"/>
      <c r="ES473" s="78"/>
      <c r="ET473" s="78"/>
      <c r="EU473" s="78"/>
      <c r="EV473" s="78"/>
      <c r="EW473" s="78"/>
      <c r="EX473" s="78"/>
      <c r="EY473" s="78"/>
      <c r="EZ473" s="78"/>
      <c r="FA473" s="78"/>
      <c r="FB473" s="78"/>
      <c r="FC473" s="78"/>
      <c r="FD473" s="78"/>
      <c r="FE473" s="78"/>
      <c r="FF473" s="78"/>
      <c r="FG473" s="78"/>
      <c r="FH473" s="78"/>
      <c r="FI473" s="78"/>
      <c r="FJ473" s="78"/>
      <c r="FK473" s="78"/>
      <c r="FL473" s="78"/>
      <c r="FM473" s="78"/>
      <c r="FN473" s="78"/>
      <c r="FO473" s="78"/>
      <c r="FP473" s="78"/>
      <c r="FQ473" s="78"/>
      <c r="FR473" s="78"/>
      <c r="FS473" s="78"/>
      <c r="FT473" s="78"/>
      <c r="FU473" s="78"/>
      <c r="FV473" s="78"/>
      <c r="FW473" s="78"/>
      <c r="FX473" s="78">
        <v>0.1379065066576004</v>
      </c>
      <c r="FY473" s="78">
        <v>12</v>
      </c>
      <c r="FZ473" s="78">
        <v>0</v>
      </c>
    </row>
    <row r="474" spans="1:182" x14ac:dyDescent="0.2">
      <c r="A474" t="s">
        <v>186</v>
      </c>
      <c r="B474" t="s">
        <v>245</v>
      </c>
      <c r="C474" t="s">
        <v>194</v>
      </c>
      <c r="D474" t="s">
        <v>203</v>
      </c>
      <c r="E474" t="s">
        <v>208</v>
      </c>
      <c r="F474" t="s">
        <v>185</v>
      </c>
      <c r="G474" t="s">
        <v>1</v>
      </c>
      <c r="H474" s="78">
        <v>60</v>
      </c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  <c r="BX474" s="78"/>
      <c r="BY474" s="78"/>
      <c r="BZ474" s="78"/>
      <c r="CA474" s="78"/>
      <c r="CB474" s="78"/>
      <c r="CC474" s="78"/>
      <c r="CD474" s="78"/>
      <c r="CE474" s="78"/>
      <c r="CF474" s="78"/>
      <c r="CG474" s="78"/>
      <c r="CH474" s="78"/>
      <c r="CI474" s="78"/>
      <c r="CJ474" s="78"/>
      <c r="CK474" s="78"/>
      <c r="CL474" s="78"/>
      <c r="CM474" s="78"/>
      <c r="CN474" s="78"/>
      <c r="CO474" s="78"/>
      <c r="CP474" s="78"/>
      <c r="CQ474" s="78"/>
      <c r="CR474" s="78"/>
      <c r="CS474" s="78"/>
      <c r="CT474" s="78"/>
      <c r="CU474" s="78"/>
      <c r="CV474" s="78"/>
      <c r="CW474" s="78"/>
      <c r="CX474" s="78"/>
      <c r="CY474" s="78"/>
      <c r="CZ474" s="78"/>
      <c r="DA474" s="78"/>
      <c r="DB474" s="78"/>
      <c r="DC474" s="78"/>
      <c r="DD474" s="78"/>
      <c r="DE474" s="78"/>
      <c r="DF474" s="78"/>
      <c r="DG474" s="78"/>
      <c r="DH474" s="78"/>
      <c r="DI474" s="78"/>
      <c r="DJ474" s="78"/>
      <c r="DK474" s="78"/>
      <c r="DL474" s="78"/>
      <c r="DM474" s="78"/>
      <c r="DN474" s="78"/>
      <c r="DO474" s="78"/>
      <c r="DP474" s="78"/>
      <c r="DQ474" s="78"/>
      <c r="DR474" s="78"/>
      <c r="DS474" s="78"/>
      <c r="DT474" s="78"/>
      <c r="DU474" s="78"/>
      <c r="DV474" s="78"/>
      <c r="DW474" s="78"/>
      <c r="DX474" s="78"/>
      <c r="DY474" s="78"/>
      <c r="DZ474" s="78"/>
      <c r="EA474" s="78"/>
      <c r="EB474" s="78"/>
      <c r="EC474" s="78"/>
      <c r="ED474" s="78"/>
      <c r="EE474" s="78"/>
      <c r="EF474" s="78"/>
      <c r="EG474" s="78"/>
      <c r="EH474" s="78"/>
      <c r="EI474" s="78"/>
      <c r="EJ474" s="78"/>
      <c r="EK474" s="78"/>
      <c r="EL474" s="78"/>
      <c r="EM474" s="78"/>
      <c r="EN474" s="78"/>
      <c r="EO474" s="78"/>
      <c r="EP474" s="78"/>
      <c r="EQ474" s="78"/>
      <c r="ER474" s="78"/>
      <c r="ES474" s="78"/>
      <c r="ET474" s="78"/>
      <c r="EU474" s="78"/>
      <c r="EV474" s="78"/>
      <c r="EW474" s="78"/>
      <c r="EX474" s="78"/>
      <c r="EY474" s="78"/>
      <c r="EZ474" s="78"/>
      <c r="FA474" s="78"/>
      <c r="FB474" s="78"/>
      <c r="FC474" s="78"/>
      <c r="FD474" s="78"/>
      <c r="FE474" s="78"/>
      <c r="FF474" s="78"/>
      <c r="FG474" s="78"/>
      <c r="FH474" s="78"/>
      <c r="FI474" s="78"/>
      <c r="FJ474" s="78"/>
      <c r="FK474" s="78"/>
      <c r="FL474" s="78"/>
      <c r="FM474" s="78"/>
      <c r="FN474" s="78"/>
      <c r="FO474" s="78"/>
      <c r="FP474" s="78"/>
      <c r="FQ474" s="78"/>
      <c r="FR474" s="78"/>
      <c r="FS474" s="78"/>
      <c r="FT474" s="78"/>
      <c r="FU474" s="78"/>
      <c r="FV474" s="78"/>
      <c r="FW474" s="78"/>
      <c r="FX474" s="78">
        <v>0.12708744406700134</v>
      </c>
      <c r="FY474" s="78">
        <v>9</v>
      </c>
      <c r="FZ474" s="78">
        <v>0</v>
      </c>
    </row>
    <row r="475" spans="1:182" x14ac:dyDescent="0.2">
      <c r="A475" t="s">
        <v>186</v>
      </c>
      <c r="B475" t="s">
        <v>245</v>
      </c>
      <c r="C475" t="s">
        <v>194</v>
      </c>
      <c r="D475" t="s">
        <v>203</v>
      </c>
      <c r="E475" t="s">
        <v>209</v>
      </c>
      <c r="F475" t="s">
        <v>1</v>
      </c>
      <c r="G475" t="s">
        <v>198</v>
      </c>
      <c r="H475" s="78">
        <v>7106</v>
      </c>
      <c r="I475" s="78">
        <v>1.6895134449005127</v>
      </c>
      <c r="J475" s="78">
        <v>1.3114651441574097</v>
      </c>
      <c r="K475" s="78">
        <v>1.2307842969894409</v>
      </c>
      <c r="L475" s="78">
        <v>0.95476806163787842</v>
      </c>
      <c r="M475" s="78">
        <v>0.91827315092086792</v>
      </c>
      <c r="N475" s="78">
        <v>1.0869781970977783</v>
      </c>
      <c r="O475" s="78">
        <v>1.094691276550293</v>
      </c>
      <c r="P475" s="78">
        <v>0.94951152801513672</v>
      </c>
      <c r="Q475" s="78">
        <v>1.119106650352478</v>
      </c>
      <c r="R475" s="78">
        <v>1.5245481729507446</v>
      </c>
      <c r="S475" s="78">
        <v>1.4341804981231689</v>
      </c>
      <c r="T475" s="78">
        <v>1.3313866853713989</v>
      </c>
      <c r="U475" s="78">
        <v>1.5300192832946777</v>
      </c>
      <c r="V475" s="78">
        <v>2.4280223846435547</v>
      </c>
      <c r="W475" s="78">
        <v>2.5759570598602295</v>
      </c>
      <c r="X475" s="78">
        <v>2.653125524520874</v>
      </c>
      <c r="Y475" s="78">
        <v>2.5852787494659424</v>
      </c>
      <c r="Z475" s="78">
        <v>2.5282502174377441</v>
      </c>
      <c r="AA475" s="78">
        <v>2.5520110130310059</v>
      </c>
      <c r="AB475" s="78">
        <v>2.6934814453125</v>
      </c>
      <c r="AC475" s="78">
        <v>2.6870741844177246</v>
      </c>
      <c r="AD475" s="78">
        <v>2.6875779628753662</v>
      </c>
      <c r="AE475" s="78">
        <v>2.6104161739349365</v>
      </c>
      <c r="AF475" s="78">
        <v>2.3305323123931885</v>
      </c>
      <c r="AG475" s="78">
        <v>-0.33512604236602783</v>
      </c>
      <c r="AH475" s="78">
        <v>-0.53473305702209473</v>
      </c>
      <c r="AI475" s="78">
        <v>-0.47379040718078613</v>
      </c>
      <c r="AJ475" s="78">
        <v>-0.56900173425674438</v>
      </c>
      <c r="AK475" s="78">
        <v>-0.40221846103668213</v>
      </c>
      <c r="AL475" s="78">
        <v>-4.6043738722801208E-2</v>
      </c>
      <c r="AM475" s="78">
        <v>6.0115311294794083E-2</v>
      </c>
      <c r="AN475" s="78">
        <v>-0.14492833614349365</v>
      </c>
      <c r="AO475" s="78">
        <v>-0.21921052038669586</v>
      </c>
      <c r="AP475" s="78">
        <v>9.0788966044783592E-3</v>
      </c>
      <c r="AQ475" s="78">
        <v>-0.23225772380828857</v>
      </c>
      <c r="AR475" s="78">
        <v>-0.49741834402084351</v>
      </c>
      <c r="AS475" s="78">
        <v>-0.65008080005645752</v>
      </c>
      <c r="AT475" s="78">
        <v>-0.21214114129543304</v>
      </c>
      <c r="AU475" s="78">
        <v>-0.17179764807224274</v>
      </c>
      <c r="AV475" s="78">
        <v>-0.12983450293540955</v>
      </c>
      <c r="AW475" s="78">
        <v>-0.22490556538105011</v>
      </c>
      <c r="AX475" s="78">
        <v>-0.41147175431251526</v>
      </c>
      <c r="AY475" s="78">
        <v>-0.32228118181228638</v>
      </c>
      <c r="AZ475" s="78">
        <v>-0.17764885723590851</v>
      </c>
      <c r="BA475" s="78">
        <v>-5.5898815393447876E-2</v>
      </c>
      <c r="BB475" s="78">
        <v>-2.8509214520454407E-2</v>
      </c>
      <c r="BC475" s="78">
        <v>0.24138033390045166</v>
      </c>
      <c r="BD475" s="78">
        <v>0.21141228079795837</v>
      </c>
      <c r="BE475" s="78">
        <v>-0.11490947753190994</v>
      </c>
      <c r="BF475" s="78">
        <v>-0.30338701605796814</v>
      </c>
      <c r="BG475" s="78">
        <v>-0.24676768481731415</v>
      </c>
      <c r="BH475" s="78">
        <v>-0.36017787456512451</v>
      </c>
      <c r="BI475" s="78">
        <v>-0.22188013792037964</v>
      </c>
      <c r="BJ475" s="78">
        <v>9.6491068601608276E-2</v>
      </c>
      <c r="BK475" s="78">
        <v>0.16222912073135376</v>
      </c>
      <c r="BL475" s="78">
        <v>-5.9567701071500778E-2</v>
      </c>
      <c r="BM475" s="78">
        <v>-0.10438266396522522</v>
      </c>
      <c r="BN475" s="78">
        <v>0.13848589360713959</v>
      </c>
      <c r="BO475" s="78">
        <v>-0.11375986784696579</v>
      </c>
      <c r="BP475" s="78">
        <v>-0.35702770948410034</v>
      </c>
      <c r="BQ475" s="78">
        <v>-0.46836161613464355</v>
      </c>
      <c r="BR475" s="78">
        <v>8.8397860527038574E-3</v>
      </c>
      <c r="BS475" s="78">
        <v>6.2509864568710327E-2</v>
      </c>
      <c r="BT475" s="78">
        <v>0.11021798104047775</v>
      </c>
      <c r="BU475" s="78">
        <v>-2.7150103822350502E-2</v>
      </c>
      <c r="BV475" s="78">
        <v>-0.17996594309806824</v>
      </c>
      <c r="BW475" s="78">
        <v>-9.1541096568107605E-2</v>
      </c>
      <c r="BX475" s="78">
        <v>8.4055043756961823E-2</v>
      </c>
      <c r="BY475" s="78">
        <v>0.16468590497970581</v>
      </c>
      <c r="BZ475" s="78">
        <v>0.22731409966945648</v>
      </c>
      <c r="CA475" s="78">
        <v>0.43556782603263855</v>
      </c>
      <c r="CB475" s="78">
        <v>0.40515679121017456</v>
      </c>
      <c r="CC475" s="78">
        <v>3.7611845880746841E-2</v>
      </c>
      <c r="CD475" s="78">
        <v>-0.14315751194953918</v>
      </c>
      <c r="CE475" s="78">
        <v>-8.9532449841499329E-2</v>
      </c>
      <c r="CF475" s="78">
        <v>-0.215547114610672</v>
      </c>
      <c r="CG475" s="78">
        <v>-9.6978373825550079E-2</v>
      </c>
      <c r="CH475" s="78">
        <v>0.19521023333072662</v>
      </c>
      <c r="CI475" s="78">
        <v>0.23295281827449799</v>
      </c>
      <c r="CJ475" s="78">
        <v>-4.4718902790918946E-4</v>
      </c>
      <c r="CK475" s="78">
        <v>-2.4853233247995377E-2</v>
      </c>
      <c r="CL475" s="78">
        <v>0.22811278700828552</v>
      </c>
      <c r="CM475" s="78">
        <v>-3.1688615679740906E-2</v>
      </c>
      <c r="CN475" s="78">
        <v>-0.25979357957839966</v>
      </c>
      <c r="CO475" s="78">
        <v>-0.34250348806381226</v>
      </c>
      <c r="CP475" s="78">
        <v>0.16189049184322357</v>
      </c>
      <c r="CQ475" s="78">
        <v>0.2247905433177948</v>
      </c>
      <c r="CR475" s="78">
        <v>0.27647760510444641</v>
      </c>
      <c r="CS475" s="78">
        <v>0.10981473326683044</v>
      </c>
      <c r="CT475" s="78">
        <v>-1.9625699147582054E-2</v>
      </c>
      <c r="CU475" s="78">
        <v>6.8268775939941406E-2</v>
      </c>
      <c r="CV475" s="78">
        <v>0.2653103768825531</v>
      </c>
      <c r="CW475" s="78">
        <v>0.31746223568916321</v>
      </c>
      <c r="CX475" s="78">
        <v>0.40449652075767517</v>
      </c>
      <c r="CY475" s="78">
        <v>0.57006150484085083</v>
      </c>
      <c r="CZ475" s="78">
        <v>0.53934365510940552</v>
      </c>
      <c r="DA475" s="78">
        <v>0.19013315439224243</v>
      </c>
      <c r="DB475" s="78">
        <v>1.7072033137083054E-2</v>
      </c>
      <c r="DC475" s="78">
        <v>6.7702777683734894E-2</v>
      </c>
      <c r="DD475" s="78">
        <v>-7.0916339755058289E-2</v>
      </c>
      <c r="DE475" s="78">
        <v>2.7923386543989182E-2</v>
      </c>
      <c r="DF475" s="78">
        <v>0.29392942786216736</v>
      </c>
      <c r="DG475" s="78">
        <v>0.30367651581764221</v>
      </c>
      <c r="DH475" s="78">
        <v>5.8673318475484848E-2</v>
      </c>
      <c r="DI475" s="78">
        <v>5.4676193743944168E-2</v>
      </c>
      <c r="DJ475" s="78">
        <v>0.31773966550827026</v>
      </c>
      <c r="DK475" s="78">
        <v>5.0382640212774277E-2</v>
      </c>
      <c r="DL475" s="78">
        <v>-0.16255944967269897</v>
      </c>
      <c r="DM475" s="78">
        <v>-0.21664534509181976</v>
      </c>
      <c r="DN475" s="78">
        <v>0.31494122743606567</v>
      </c>
      <c r="DO475" s="78">
        <v>0.38707122206687927</v>
      </c>
      <c r="DP475" s="78">
        <v>0.44273722171783447</v>
      </c>
      <c r="DQ475" s="78">
        <v>0.24677956104278564</v>
      </c>
      <c r="DR475" s="78">
        <v>0.14071452617645264</v>
      </c>
      <c r="DS475" s="78">
        <v>0.22807864844799042</v>
      </c>
      <c r="DT475" s="78">
        <v>0.44656571745872498</v>
      </c>
      <c r="DU475" s="78">
        <v>0.47023853659629822</v>
      </c>
      <c r="DV475" s="78">
        <v>0.58167898654937744</v>
      </c>
      <c r="DW475" s="78">
        <v>0.70455515384674072</v>
      </c>
      <c r="DX475" s="78">
        <v>0.6735304594039917</v>
      </c>
      <c r="DY475" s="78">
        <v>0.41034972667694092</v>
      </c>
      <c r="DZ475" s="78">
        <v>0.24841804802417755</v>
      </c>
      <c r="EA475" s="78">
        <v>0.29472550749778748</v>
      </c>
      <c r="EB475" s="78">
        <v>0.13790753483772278</v>
      </c>
      <c r="EC475" s="78">
        <v>0.20826168358325958</v>
      </c>
      <c r="ED475" s="78">
        <v>0.43646422028541565</v>
      </c>
      <c r="EE475" s="78">
        <v>0.40579032897949219</v>
      </c>
      <c r="EF475" s="78">
        <v>0.14403393864631653</v>
      </c>
      <c r="EG475" s="78">
        <v>0.16950406134128571</v>
      </c>
      <c r="EH475" s="78">
        <v>0.44714665412902832</v>
      </c>
      <c r="EI475" s="78">
        <v>0.16888049244880676</v>
      </c>
      <c r="EJ475" s="78">
        <v>-2.2168783470988274E-2</v>
      </c>
      <c r="EK475" s="78">
        <v>-3.492620587348938E-2</v>
      </c>
      <c r="EL475" s="78">
        <v>0.53592211008071899</v>
      </c>
      <c r="EM475" s="78">
        <v>0.62137871980667114</v>
      </c>
      <c r="EN475" s="78">
        <v>0.68278968334197998</v>
      </c>
      <c r="EO475" s="78">
        <v>0.4445350170135498</v>
      </c>
      <c r="EP475" s="78">
        <v>0.37222036719322205</v>
      </c>
      <c r="EQ475" s="78">
        <v>0.45881873369216919</v>
      </c>
      <c r="ER475" s="78">
        <v>0.70826959609985352</v>
      </c>
      <c r="ES475" s="78">
        <v>0.6908232569694519</v>
      </c>
      <c r="ET475" s="78">
        <v>0.83750230073928833</v>
      </c>
      <c r="EU475" s="78">
        <v>0.89874267578125</v>
      </c>
      <c r="EV475" s="78">
        <v>0.86727499961853027</v>
      </c>
      <c r="EW475" s="78">
        <v>74.745735168457031</v>
      </c>
      <c r="EX475" s="78">
        <v>73.662582397460938</v>
      </c>
      <c r="EY475" s="78">
        <v>72.603874206542969</v>
      </c>
      <c r="EZ475" s="78">
        <v>72.201423645019531</v>
      </c>
      <c r="FA475" s="78">
        <v>71.635238647460938</v>
      </c>
      <c r="FB475" s="78">
        <v>71.609359741210938</v>
      </c>
      <c r="FC475" s="78">
        <v>71.434829711914063</v>
      </c>
      <c r="FD475" s="78">
        <v>72.496131896972656</v>
      </c>
      <c r="FE475" s="78">
        <v>75.404830932617188</v>
      </c>
      <c r="FF475" s="78">
        <v>80.494842529296875</v>
      </c>
      <c r="FG475" s="78">
        <v>83.953445434570313</v>
      </c>
      <c r="FH475" s="78">
        <v>88.226890563964844</v>
      </c>
      <c r="FI475" s="78">
        <v>92.687873840332031</v>
      </c>
      <c r="FJ475" s="78">
        <v>96.958984375</v>
      </c>
      <c r="FK475" s="78">
        <v>100.19358062744141</v>
      </c>
      <c r="FL475" s="78">
        <v>102.05026245117188</v>
      </c>
      <c r="FM475" s="78">
        <v>102.33341979980469</v>
      </c>
      <c r="FN475" s="78">
        <v>101.34954071044922</v>
      </c>
      <c r="FO475" s="78">
        <v>99.248100280761719</v>
      </c>
      <c r="FP475" s="78">
        <v>95.764244079589844</v>
      </c>
      <c r="FQ475" s="78">
        <v>90.097602844238281</v>
      </c>
      <c r="FR475" s="78">
        <v>86.592483520507813</v>
      </c>
      <c r="FS475" s="78">
        <v>83.497940063476563</v>
      </c>
      <c r="FT475" s="78">
        <v>80.672737121582031</v>
      </c>
      <c r="FU475" s="78">
        <v>9.2018678784370422E-2</v>
      </c>
      <c r="FV475" s="78">
        <v>0.18025413155555725</v>
      </c>
      <c r="FW475" s="78">
        <v>8.7360009551048279E-2</v>
      </c>
      <c r="FX475" s="78">
        <v>0.15468630194664001</v>
      </c>
      <c r="FY475" s="78">
        <v>455</v>
      </c>
      <c r="FZ475" s="78">
        <v>1</v>
      </c>
    </row>
    <row r="476" spans="1:182" x14ac:dyDescent="0.2">
      <c r="A476" t="s">
        <v>186</v>
      </c>
      <c r="B476" t="s">
        <v>245</v>
      </c>
      <c r="C476" t="s">
        <v>194</v>
      </c>
      <c r="D476" t="s">
        <v>203</v>
      </c>
      <c r="E476" t="s">
        <v>209</v>
      </c>
      <c r="F476" t="s">
        <v>1</v>
      </c>
      <c r="G476" t="s">
        <v>200</v>
      </c>
      <c r="H476" s="78">
        <v>410</v>
      </c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T476" s="78"/>
      <c r="AU476" s="78"/>
      <c r="AV476" s="78"/>
      <c r="AW476" s="78"/>
      <c r="AX476" s="78"/>
      <c r="AY476" s="78"/>
      <c r="AZ476" s="78"/>
      <c r="BA476" s="78"/>
      <c r="BB476" s="78"/>
      <c r="BC476" s="78"/>
      <c r="BD476" s="78"/>
      <c r="BE476" s="78"/>
      <c r="BF476" s="78"/>
      <c r="BG476" s="78"/>
      <c r="BH476" s="78"/>
      <c r="BI476" s="78"/>
      <c r="BJ476" s="78"/>
      <c r="BK476" s="78"/>
      <c r="BL476" s="78"/>
      <c r="BM476" s="78"/>
      <c r="BN476" s="78"/>
      <c r="BO476" s="78"/>
      <c r="BP476" s="78"/>
      <c r="BQ476" s="78"/>
      <c r="BR476" s="78"/>
      <c r="BS476" s="78"/>
      <c r="BT476" s="78"/>
      <c r="BU476" s="78"/>
      <c r="BV476" s="78"/>
      <c r="BW476" s="78"/>
      <c r="BX476" s="78"/>
      <c r="BY476" s="78"/>
      <c r="BZ476" s="78"/>
      <c r="CA476" s="78"/>
      <c r="CB476" s="78"/>
      <c r="CC476" s="78"/>
      <c r="CD476" s="78"/>
      <c r="CE476" s="78"/>
      <c r="CF476" s="78"/>
      <c r="CG476" s="78"/>
      <c r="CH476" s="78"/>
      <c r="CI476" s="78"/>
      <c r="CJ476" s="78"/>
      <c r="CK476" s="78"/>
      <c r="CL476" s="78"/>
      <c r="CM476" s="78"/>
      <c r="CN476" s="78"/>
      <c r="CO476" s="78"/>
      <c r="CP476" s="78"/>
      <c r="CQ476" s="78"/>
      <c r="CR476" s="78"/>
      <c r="CS476" s="78"/>
      <c r="CT476" s="78"/>
      <c r="CU476" s="78"/>
      <c r="CV476" s="78"/>
      <c r="CW476" s="78"/>
      <c r="CX476" s="78"/>
      <c r="CY476" s="78"/>
      <c r="CZ476" s="78"/>
      <c r="DA476" s="78"/>
      <c r="DB476" s="78"/>
      <c r="DC476" s="78"/>
      <c r="DD476" s="78"/>
      <c r="DE476" s="78"/>
      <c r="DF476" s="78"/>
      <c r="DG476" s="78"/>
      <c r="DH476" s="78"/>
      <c r="DI476" s="78"/>
      <c r="DJ476" s="78"/>
      <c r="DK476" s="78"/>
      <c r="DL476" s="78"/>
      <c r="DM476" s="78"/>
      <c r="DN476" s="78"/>
      <c r="DO476" s="78"/>
      <c r="DP476" s="78"/>
      <c r="DQ476" s="78"/>
      <c r="DR476" s="78"/>
      <c r="DS476" s="78"/>
      <c r="DT476" s="78"/>
      <c r="DU476" s="78"/>
      <c r="DV476" s="78"/>
      <c r="DW476" s="78"/>
      <c r="DX476" s="78"/>
      <c r="DY476" s="78"/>
      <c r="DZ476" s="78"/>
      <c r="EA476" s="78"/>
      <c r="EB476" s="78"/>
      <c r="EC476" s="78"/>
      <c r="ED476" s="78"/>
      <c r="EE476" s="78"/>
      <c r="EF476" s="78"/>
      <c r="EG476" s="78"/>
      <c r="EH476" s="78"/>
      <c r="EI476" s="78"/>
      <c r="EJ476" s="78"/>
      <c r="EK476" s="78"/>
      <c r="EL476" s="78"/>
      <c r="EM476" s="78"/>
      <c r="EN476" s="78"/>
      <c r="EO476" s="78"/>
      <c r="EP476" s="78"/>
      <c r="EQ476" s="78"/>
      <c r="ER476" s="78"/>
      <c r="ES476" s="78"/>
      <c r="ET476" s="78"/>
      <c r="EU476" s="78"/>
      <c r="EV476" s="78"/>
      <c r="EW476" s="78"/>
      <c r="EX476" s="78"/>
      <c r="EY476" s="78"/>
      <c r="EZ476" s="78"/>
      <c r="FA476" s="78"/>
      <c r="FB476" s="78"/>
      <c r="FC476" s="78"/>
      <c r="FD476" s="78"/>
      <c r="FE476" s="78"/>
      <c r="FF476" s="78"/>
      <c r="FG476" s="78"/>
      <c r="FH476" s="78"/>
      <c r="FI476" s="78"/>
      <c r="FJ476" s="78"/>
      <c r="FK476" s="78"/>
      <c r="FL476" s="78"/>
      <c r="FM476" s="78"/>
      <c r="FN476" s="78"/>
      <c r="FO476" s="78"/>
      <c r="FP476" s="78"/>
      <c r="FQ476" s="78"/>
      <c r="FR476" s="78"/>
      <c r="FS476" s="78"/>
      <c r="FT476" s="78"/>
      <c r="FU476" s="78"/>
      <c r="FV476" s="78"/>
      <c r="FW476" s="78"/>
      <c r="FX476" s="78">
        <v>0.13506403565406799</v>
      </c>
      <c r="FY476" s="78">
        <v>28</v>
      </c>
      <c r="FZ476" s="78">
        <v>0</v>
      </c>
    </row>
    <row r="477" spans="1:182" x14ac:dyDescent="0.2">
      <c r="A477" t="s">
        <v>186</v>
      </c>
      <c r="B477" t="s">
        <v>245</v>
      </c>
      <c r="C477" t="s">
        <v>194</v>
      </c>
      <c r="D477" t="s">
        <v>203</v>
      </c>
      <c r="E477" t="s">
        <v>209</v>
      </c>
      <c r="F477" t="s">
        <v>1</v>
      </c>
      <c r="G477" t="s">
        <v>1</v>
      </c>
      <c r="H477" s="78">
        <v>7516</v>
      </c>
      <c r="I477" s="78">
        <v>1.695387601852417</v>
      </c>
      <c r="J477" s="78">
        <v>1.3106470108032227</v>
      </c>
      <c r="K477" s="78">
        <v>1.2045329809188843</v>
      </c>
      <c r="L477" s="78">
        <v>0.94966429471969604</v>
      </c>
      <c r="M477" s="78">
        <v>0.92622500658035278</v>
      </c>
      <c r="N477" s="78">
        <v>1.0976810455322266</v>
      </c>
      <c r="O477" s="78">
        <v>1.1079561710357666</v>
      </c>
      <c r="P477" s="78">
        <v>0.95426040887832642</v>
      </c>
      <c r="Q477" s="78">
        <v>1.1110841035842896</v>
      </c>
      <c r="R477" s="78">
        <v>1.518445611000061</v>
      </c>
      <c r="S477" s="78">
        <v>1.4208241701126099</v>
      </c>
      <c r="T477" s="78">
        <v>1.3044217824935913</v>
      </c>
      <c r="U477" s="78">
        <v>1.5171407461166382</v>
      </c>
      <c r="V477" s="78">
        <v>2.4011063575744629</v>
      </c>
      <c r="W477" s="78">
        <v>2.5403032302856445</v>
      </c>
      <c r="X477" s="78">
        <v>2.6199657917022705</v>
      </c>
      <c r="Y477" s="78">
        <v>2.5490458011627197</v>
      </c>
      <c r="Z477" s="78">
        <v>2.4987308979034424</v>
      </c>
      <c r="AA477" s="78">
        <v>2.5156989097595215</v>
      </c>
      <c r="AB477" s="78">
        <v>2.6578187942504883</v>
      </c>
      <c r="AC477" s="78">
        <v>2.6560828685760498</v>
      </c>
      <c r="AD477" s="78">
        <v>2.6509671211242676</v>
      </c>
      <c r="AE477" s="78">
        <v>2.5920774936676025</v>
      </c>
      <c r="AF477" s="78">
        <v>2.3146836757659912</v>
      </c>
      <c r="AG477" s="78">
        <v>-0.31523999571800232</v>
      </c>
      <c r="AH477" s="78">
        <v>-0.51384198665618896</v>
      </c>
      <c r="AI477" s="78">
        <v>-0.45328974723815918</v>
      </c>
      <c r="AJ477" s="78">
        <v>-0.55014455318450928</v>
      </c>
      <c r="AK477" s="78">
        <v>-0.38593348860740662</v>
      </c>
      <c r="AL477" s="78">
        <v>-3.3172540366649628E-2</v>
      </c>
      <c r="AM477" s="78">
        <v>6.93364217877388E-2</v>
      </c>
      <c r="AN477" s="78">
        <v>-0.13722008466720581</v>
      </c>
      <c r="AO477" s="78">
        <v>-0.20884132385253906</v>
      </c>
      <c r="AP477" s="78">
        <v>2.0764634013175964E-2</v>
      </c>
      <c r="AQ477" s="78">
        <v>-0.22155711054801941</v>
      </c>
      <c r="AR477" s="78">
        <v>-0.48474079370498657</v>
      </c>
      <c r="AS477" s="78">
        <v>-0.63367116451263428</v>
      </c>
      <c r="AT477" s="78">
        <v>-0.19218607246875763</v>
      </c>
      <c r="AU477" s="78">
        <v>-0.15063916146755219</v>
      </c>
      <c r="AV477" s="78">
        <v>-0.10815723985433578</v>
      </c>
      <c r="AW477" s="78">
        <v>-0.20704782009124756</v>
      </c>
      <c r="AX477" s="78">
        <v>-0.39056625962257385</v>
      </c>
      <c r="AY477" s="78">
        <v>-0.30144482851028442</v>
      </c>
      <c r="AZ477" s="78">
        <v>-0.15401642024517059</v>
      </c>
      <c r="BA477" s="78">
        <v>-3.5979516804218292E-2</v>
      </c>
      <c r="BB477" s="78">
        <v>-5.4077859967947006E-3</v>
      </c>
      <c r="BC477" s="78">
        <v>0.25891584157943726</v>
      </c>
      <c r="BD477" s="78">
        <v>0.22890782356262207</v>
      </c>
      <c r="BE477" s="78">
        <v>-0.10677226632833481</v>
      </c>
      <c r="BF477" s="78">
        <v>-0.29483863711357117</v>
      </c>
      <c r="BG477" s="78">
        <v>-0.23837897181510925</v>
      </c>
      <c r="BH477" s="78">
        <v>-0.35246166586875916</v>
      </c>
      <c r="BI477" s="78">
        <v>-0.21521647274494171</v>
      </c>
      <c r="BJ477" s="78">
        <v>0.10175784677267075</v>
      </c>
      <c r="BK477" s="78">
        <v>0.16600231826305389</v>
      </c>
      <c r="BL477" s="78">
        <v>-5.6413546204566956E-2</v>
      </c>
      <c r="BM477" s="78">
        <v>-0.10013967007398605</v>
      </c>
      <c r="BN477" s="78">
        <v>0.14326758682727814</v>
      </c>
      <c r="BO477" s="78">
        <v>-0.10938125848770142</v>
      </c>
      <c r="BP477" s="78">
        <v>-0.35184016823768616</v>
      </c>
      <c r="BQ477" s="78">
        <v>-0.4616469144821167</v>
      </c>
      <c r="BR477" s="78">
        <v>1.7005223780870438E-2</v>
      </c>
      <c r="BS477" s="78">
        <v>7.1167752146720886E-2</v>
      </c>
      <c r="BT477" s="78">
        <v>0.11908812820911407</v>
      </c>
      <c r="BU477" s="78">
        <v>-1.9842855632305145E-2</v>
      </c>
      <c r="BV477" s="78">
        <v>-0.17141155898571014</v>
      </c>
      <c r="BW477" s="78">
        <v>-8.3015039563179016E-2</v>
      </c>
      <c r="BX477" s="78">
        <v>9.3725249171257019E-2</v>
      </c>
      <c r="BY477" s="78">
        <v>0.17283673584461212</v>
      </c>
      <c r="BZ477" s="78">
        <v>0.23676703870296478</v>
      </c>
      <c r="CA477" s="78">
        <v>0.4427432119846344</v>
      </c>
      <c r="CB477" s="78">
        <v>0.41231578588485718</v>
      </c>
      <c r="CC477" s="78">
        <v>3.7611845880746841E-2</v>
      </c>
      <c r="CD477" s="78">
        <v>-0.14315751194953918</v>
      </c>
      <c r="CE477" s="78">
        <v>-8.9532449841499329E-2</v>
      </c>
      <c r="CF477" s="78">
        <v>-0.21554712951183319</v>
      </c>
      <c r="CG477" s="78">
        <v>-9.6978373825550079E-2</v>
      </c>
      <c r="CH477" s="78">
        <v>0.19521021842956543</v>
      </c>
      <c r="CI477" s="78">
        <v>0.23295281827449799</v>
      </c>
      <c r="CJ477" s="78">
        <v>-4.4718902790918946E-4</v>
      </c>
      <c r="CK477" s="78">
        <v>-2.4853233247995377E-2</v>
      </c>
      <c r="CL477" s="78">
        <v>0.22811278700828552</v>
      </c>
      <c r="CM477" s="78">
        <v>-3.1688615679740906E-2</v>
      </c>
      <c r="CN477" s="78">
        <v>-0.25979357957839966</v>
      </c>
      <c r="CO477" s="78">
        <v>-0.34250348806381226</v>
      </c>
      <c r="CP477" s="78">
        <v>0.16189047694206238</v>
      </c>
      <c r="CQ477" s="78">
        <v>0.2247905433177948</v>
      </c>
      <c r="CR477" s="78">
        <v>0.27647760510444641</v>
      </c>
      <c r="CS477" s="78">
        <v>0.10981473326683044</v>
      </c>
      <c r="CT477" s="78">
        <v>-1.9625699147582054E-2</v>
      </c>
      <c r="CU477" s="78">
        <v>6.8268775939941406E-2</v>
      </c>
      <c r="CV477" s="78">
        <v>0.2653103768825531</v>
      </c>
      <c r="CW477" s="78">
        <v>0.31746223568916321</v>
      </c>
      <c r="CX477" s="78">
        <v>0.40449655055999756</v>
      </c>
      <c r="CY477" s="78">
        <v>0.57006150484085083</v>
      </c>
      <c r="CZ477" s="78">
        <v>0.53934365510940552</v>
      </c>
      <c r="DA477" s="78">
        <v>0.1819959431886673</v>
      </c>
      <c r="DB477" s="78">
        <v>8.5235787555575371E-3</v>
      </c>
      <c r="DC477" s="78">
        <v>5.9314079582691193E-2</v>
      </c>
      <c r="DD477" s="78">
        <v>-7.863258570432663E-2</v>
      </c>
      <c r="DE477" s="78">
        <v>2.1259719505906105E-2</v>
      </c>
      <c r="DF477" s="78">
        <v>0.28866258263587952</v>
      </c>
      <c r="DG477" s="78">
        <v>0.29990333318710327</v>
      </c>
      <c r="DH477" s="78">
        <v>5.5519163608551025E-2</v>
      </c>
      <c r="DI477" s="78">
        <v>5.04332035779953E-2</v>
      </c>
      <c r="DJ477" s="78">
        <v>0.31295794248580933</v>
      </c>
      <c r="DK477" s="78">
        <v>4.6004030853509903E-2</v>
      </c>
      <c r="DL477" s="78">
        <v>-0.16774700582027435</v>
      </c>
      <c r="DM477" s="78">
        <v>-0.22336004674434662</v>
      </c>
      <c r="DN477" s="78">
        <v>0.30677574872970581</v>
      </c>
      <c r="DO477" s="78">
        <v>0.37841331958770752</v>
      </c>
      <c r="DP477" s="78">
        <v>0.43386703729629517</v>
      </c>
      <c r="DQ477" s="78">
        <v>0.23947231471538544</v>
      </c>
      <c r="DR477" s="78">
        <v>0.13216017186641693</v>
      </c>
      <c r="DS477" s="78">
        <v>0.21955260634422302</v>
      </c>
      <c r="DT477" s="78">
        <v>0.43689548969268799</v>
      </c>
      <c r="DU477" s="78">
        <v>0.4620877206325531</v>
      </c>
      <c r="DV477" s="78">
        <v>0.57222604751586914</v>
      </c>
      <c r="DW477" s="78">
        <v>0.69737976789474487</v>
      </c>
      <c r="DX477" s="78">
        <v>0.66637140512466431</v>
      </c>
      <c r="DY477" s="78">
        <v>0.39046368002891541</v>
      </c>
      <c r="DZ477" s="78">
        <v>0.22752697765827179</v>
      </c>
      <c r="EA477" s="78">
        <v>0.27422481775283813</v>
      </c>
      <c r="EB477" s="78">
        <v>0.11905026435852051</v>
      </c>
      <c r="EC477" s="78">
        <v>0.19197674095630646</v>
      </c>
      <c r="ED477" s="78">
        <v>0.42359298467636108</v>
      </c>
      <c r="EE477" s="78">
        <v>0.39656922221183777</v>
      </c>
      <c r="EF477" s="78">
        <v>0.13632568717002869</v>
      </c>
      <c r="EG477" s="78">
        <v>0.15913484990596771</v>
      </c>
      <c r="EH477" s="78">
        <v>0.43546095490455627</v>
      </c>
      <c r="EI477" s="78">
        <v>0.1581798642873764</v>
      </c>
      <c r="EJ477" s="78">
        <v>-3.4846361726522446E-2</v>
      </c>
      <c r="EK477" s="78">
        <v>-5.1335837692022324E-2</v>
      </c>
      <c r="EL477" s="78">
        <v>0.51596701145172119</v>
      </c>
      <c r="EM477" s="78">
        <v>0.6002202033996582</v>
      </c>
      <c r="EN477" s="78">
        <v>0.66111242771148682</v>
      </c>
      <c r="EO477" s="78">
        <v>0.42667725682258606</v>
      </c>
      <c r="EP477" s="78">
        <v>0.35131487250328064</v>
      </c>
      <c r="EQ477" s="78">
        <v>0.43798238039016724</v>
      </c>
      <c r="ER477" s="78">
        <v>0.68463718891143799</v>
      </c>
      <c r="ES477" s="78">
        <v>0.67090398073196411</v>
      </c>
      <c r="ET477" s="78">
        <v>0.81440097093582153</v>
      </c>
      <c r="EU477" s="78">
        <v>0.88120710849761963</v>
      </c>
      <c r="EV477" s="78">
        <v>0.84977942705154419</v>
      </c>
      <c r="EW477" s="78">
        <v>74.552032470703125</v>
      </c>
      <c r="EX477" s="78">
        <v>73.578269958496094</v>
      </c>
      <c r="EY477" s="78">
        <v>72.671478271484375</v>
      </c>
      <c r="EZ477" s="78">
        <v>72.3038330078125</v>
      </c>
      <c r="FA477" s="78">
        <v>71.7576904296875</v>
      </c>
      <c r="FB477" s="78">
        <v>71.638046264648438</v>
      </c>
      <c r="FC477" s="78">
        <v>71.463714599609375</v>
      </c>
      <c r="FD477" s="78">
        <v>72.538063049316406</v>
      </c>
      <c r="FE477" s="78">
        <v>75.444061279296875</v>
      </c>
      <c r="FF477" s="78">
        <v>80.474624633789063</v>
      </c>
      <c r="FG477" s="78">
        <v>83.941879272460938</v>
      </c>
      <c r="FH477" s="78">
        <v>88.243553161621094</v>
      </c>
      <c r="FI477" s="78">
        <v>92.694419860839844</v>
      </c>
      <c r="FJ477" s="78">
        <v>96.918235778808594</v>
      </c>
      <c r="FK477" s="78">
        <v>100.17266845703125</v>
      </c>
      <c r="FL477" s="78">
        <v>102.04351043701172</v>
      </c>
      <c r="FM477" s="78">
        <v>102.33651733398438</v>
      </c>
      <c r="FN477" s="78">
        <v>101.33965301513672</v>
      </c>
      <c r="FO477" s="78">
        <v>99.236251831054688</v>
      </c>
      <c r="FP477" s="78">
        <v>95.792228698730469</v>
      </c>
      <c r="FQ477" s="78">
        <v>90.099945068359375</v>
      </c>
      <c r="FR477" s="78">
        <v>86.616081237792969</v>
      </c>
      <c r="FS477" s="78">
        <v>83.489456176757813</v>
      </c>
      <c r="FT477" s="78">
        <v>80.662681579589844</v>
      </c>
      <c r="FU477" s="78">
        <v>8.7109364569187164E-2</v>
      </c>
      <c r="FV477" s="78">
        <v>0.1706373393535614</v>
      </c>
      <c r="FW477" s="78">
        <v>8.2699239253997803E-2</v>
      </c>
      <c r="FX477" s="78">
        <v>0.14643359184265137</v>
      </c>
      <c r="FY477" s="78">
        <v>483</v>
      </c>
      <c r="FZ477" s="78">
        <v>1</v>
      </c>
    </row>
    <row r="478" spans="1:182" x14ac:dyDescent="0.2">
      <c r="A478" t="s">
        <v>186</v>
      </c>
      <c r="B478" t="s">
        <v>245</v>
      </c>
      <c r="C478" t="s">
        <v>194</v>
      </c>
      <c r="D478" t="s">
        <v>203</v>
      </c>
      <c r="E478" t="s">
        <v>209</v>
      </c>
      <c r="F478" t="s">
        <v>178</v>
      </c>
      <c r="G478" t="s">
        <v>1</v>
      </c>
      <c r="H478" s="78">
        <v>5579</v>
      </c>
      <c r="I478" s="78">
        <v>1.6352033615112305</v>
      </c>
      <c r="J478" s="78">
        <v>1.2892148494720459</v>
      </c>
      <c r="K478" s="78">
        <v>1.2453995943069458</v>
      </c>
      <c r="L478" s="78">
        <v>0.95793533325195313</v>
      </c>
      <c r="M478" s="78">
        <v>0.88927978277206421</v>
      </c>
      <c r="N478" s="78">
        <v>1.0359824895858765</v>
      </c>
      <c r="O478" s="78">
        <v>1.0708315372467041</v>
      </c>
      <c r="P478" s="78">
        <v>0.93821501731872559</v>
      </c>
      <c r="Q478" s="78">
        <v>1.1087582111358643</v>
      </c>
      <c r="R478" s="78">
        <v>1.4783350229263306</v>
      </c>
      <c r="S478" s="78">
        <v>1.4044103622436523</v>
      </c>
      <c r="T478" s="78">
        <v>1.2828418016433716</v>
      </c>
      <c r="U478" s="78">
        <v>1.4340653419494629</v>
      </c>
      <c r="V478" s="78">
        <v>2.3152966499328613</v>
      </c>
      <c r="W478" s="78">
        <v>2.4904468059539795</v>
      </c>
      <c r="X478" s="78">
        <v>2.5399088859558105</v>
      </c>
      <c r="Y478" s="78">
        <v>2.4114940166473389</v>
      </c>
      <c r="Z478" s="78">
        <v>2.4158053398132324</v>
      </c>
      <c r="AA478" s="78">
        <v>2.4917037487030029</v>
      </c>
      <c r="AB478" s="78">
        <v>2.6506757736206055</v>
      </c>
      <c r="AC478" s="78">
        <v>2.6574137210845947</v>
      </c>
      <c r="AD478" s="78">
        <v>2.655144214630127</v>
      </c>
      <c r="AE478" s="78">
        <v>2.5817480087280273</v>
      </c>
      <c r="AF478" s="78">
        <v>2.3035554885864258</v>
      </c>
      <c r="AG478" s="78">
        <v>-0.42990300059318542</v>
      </c>
      <c r="AH478" s="78">
        <v>-0.63429993391036987</v>
      </c>
      <c r="AI478" s="78">
        <v>-0.57149660587310791</v>
      </c>
      <c r="AJ478" s="78">
        <v>-0.65887558460235596</v>
      </c>
      <c r="AK478" s="78">
        <v>-0.47983258962631226</v>
      </c>
      <c r="AL478" s="78">
        <v>-0.10738798230886459</v>
      </c>
      <c r="AM478" s="78">
        <v>1.616751030087471E-2</v>
      </c>
      <c r="AN478" s="78">
        <v>-0.18166589736938477</v>
      </c>
      <c r="AO478" s="78">
        <v>-0.26863020658493042</v>
      </c>
      <c r="AP478" s="78">
        <v>-4.6615391969680786E-2</v>
      </c>
      <c r="AQ478" s="78">
        <v>-0.28325691819190979</v>
      </c>
      <c r="AR478" s="78">
        <v>-0.55783981084823608</v>
      </c>
      <c r="AS478" s="78">
        <v>-0.72828924655914307</v>
      </c>
      <c r="AT478" s="78">
        <v>-0.30724707245826721</v>
      </c>
      <c r="AU478" s="78">
        <v>-0.27263909578323364</v>
      </c>
      <c r="AV478" s="78">
        <v>-0.23314850032329559</v>
      </c>
      <c r="AW478" s="78">
        <v>-0.31001573801040649</v>
      </c>
      <c r="AX478" s="78">
        <v>-0.51110744476318359</v>
      </c>
      <c r="AY478" s="78">
        <v>-0.4215872585773468</v>
      </c>
      <c r="AZ478" s="78">
        <v>-0.29028120636940002</v>
      </c>
      <c r="BA478" s="78">
        <v>-0.15083420276641846</v>
      </c>
      <c r="BB478" s="78">
        <v>-0.13861064612865448</v>
      </c>
      <c r="BC478" s="78">
        <v>0.15780575573444366</v>
      </c>
      <c r="BD478" s="78">
        <v>0.12802839279174805</v>
      </c>
      <c r="BE478" s="78">
        <v>-0.15369145572185516</v>
      </c>
      <c r="BF478" s="78">
        <v>-0.34412899613380432</v>
      </c>
      <c r="BG478" s="78">
        <v>-0.2867482602596283</v>
      </c>
      <c r="BH478" s="78">
        <v>-0.3969535231590271</v>
      </c>
      <c r="BI478" s="78">
        <v>-0.25363922119140625</v>
      </c>
      <c r="BJ478" s="78">
        <v>7.1389488875865936E-2</v>
      </c>
      <c r="BK478" s="78">
        <v>0.14424604177474976</v>
      </c>
      <c r="BL478" s="78">
        <v>-7.460041344165802E-2</v>
      </c>
      <c r="BM478" s="78">
        <v>-0.12460480630397797</v>
      </c>
      <c r="BN478" s="78">
        <v>0.11569623649120331</v>
      </c>
      <c r="BO478" s="78">
        <v>-0.13462834060192108</v>
      </c>
      <c r="BP478" s="78">
        <v>-0.38175168633460999</v>
      </c>
      <c r="BQ478" s="78">
        <v>-0.50036388635635376</v>
      </c>
      <c r="BR478" s="78">
        <v>-3.0076794326305389E-2</v>
      </c>
      <c r="BS478" s="78">
        <v>2.1246358752250671E-2</v>
      </c>
      <c r="BT478" s="78">
        <v>6.7942723631858826E-2</v>
      </c>
      <c r="BU478" s="78">
        <v>-6.1976492404937744E-2</v>
      </c>
      <c r="BV478" s="78">
        <v>-0.22073604166507721</v>
      </c>
      <c r="BW478" s="78">
        <v>-0.13217633962631226</v>
      </c>
      <c r="BX478" s="78">
        <v>3.7966802716255188E-2</v>
      </c>
      <c r="BY478" s="78">
        <v>0.12583912909030914</v>
      </c>
      <c r="BZ478" s="78">
        <v>0.18226146697998047</v>
      </c>
      <c r="CA478" s="78">
        <v>0.40136978030204773</v>
      </c>
      <c r="CB478" s="78">
        <v>0.37103679776191711</v>
      </c>
      <c r="CC478" s="78">
        <v>3.7611842155456543E-2</v>
      </c>
      <c r="CD478" s="78">
        <v>-0.14315751194953918</v>
      </c>
      <c r="CE478" s="78">
        <v>-8.9532449841499329E-2</v>
      </c>
      <c r="CF478" s="78">
        <v>-0.21554712951183319</v>
      </c>
      <c r="CG478" s="78">
        <v>-9.6978373825550079E-2</v>
      </c>
      <c r="CH478" s="78">
        <v>0.19521021842956543</v>
      </c>
      <c r="CI478" s="78">
        <v>0.23295283317565918</v>
      </c>
      <c r="CJ478" s="78">
        <v>-4.4718899880535901E-4</v>
      </c>
      <c r="CK478" s="78">
        <v>-2.4853233247995377E-2</v>
      </c>
      <c r="CL478" s="78">
        <v>0.22811278700828552</v>
      </c>
      <c r="CM478" s="78">
        <v>-3.1688615679740906E-2</v>
      </c>
      <c r="CN478" s="78">
        <v>-0.25979357957839966</v>
      </c>
      <c r="CO478" s="78">
        <v>-0.34250348806381226</v>
      </c>
      <c r="CP478" s="78">
        <v>0.16189049184322357</v>
      </c>
      <c r="CQ478" s="78">
        <v>0.2247905433177948</v>
      </c>
      <c r="CR478" s="78">
        <v>0.27647757530212402</v>
      </c>
      <c r="CS478" s="78">
        <v>0.10981472581624985</v>
      </c>
      <c r="CT478" s="78">
        <v>-1.9625701010227203E-2</v>
      </c>
      <c r="CU478" s="78">
        <v>6.8268775939941406E-2</v>
      </c>
      <c r="CV478" s="78">
        <v>0.2653103768825531</v>
      </c>
      <c r="CW478" s="78">
        <v>0.3174622654914856</v>
      </c>
      <c r="CX478" s="78">
        <v>0.40449652075767517</v>
      </c>
      <c r="CY478" s="78">
        <v>0.57006150484085083</v>
      </c>
      <c r="CZ478" s="78">
        <v>0.53934365510940552</v>
      </c>
      <c r="DA478" s="78">
        <v>0.22891512513160706</v>
      </c>
      <c r="DB478" s="78">
        <v>5.7813987135887146E-2</v>
      </c>
      <c r="DC478" s="78">
        <v>0.10768337547779083</v>
      </c>
      <c r="DD478" s="78">
        <v>-3.4140724688768387E-2</v>
      </c>
      <c r="DE478" s="78">
        <v>5.9682466089725494E-2</v>
      </c>
      <c r="DF478" s="78">
        <v>0.31903094053268433</v>
      </c>
      <c r="DG478" s="78">
        <v>0.3216596245765686</v>
      </c>
      <c r="DH478" s="78">
        <v>7.3706038296222687E-2</v>
      </c>
      <c r="DI478" s="78">
        <v>7.4898339807987213E-2</v>
      </c>
      <c r="DJ478" s="78">
        <v>0.34052932262420654</v>
      </c>
      <c r="DK478" s="78">
        <v>7.1251094341278076E-2</v>
      </c>
      <c r="DL478" s="78">
        <v>-0.13783547282218933</v>
      </c>
      <c r="DM478" s="78">
        <v>-0.18464308977127075</v>
      </c>
      <c r="DN478" s="78">
        <v>0.35385775566101074</v>
      </c>
      <c r="DO478" s="78">
        <v>0.42833471298217773</v>
      </c>
      <c r="DP478" s="78">
        <v>0.48501244187355042</v>
      </c>
      <c r="DQ478" s="78">
        <v>0.28160595893859863</v>
      </c>
      <c r="DR478" s="78">
        <v>0.1814846396446228</v>
      </c>
      <c r="DS478" s="78">
        <v>0.26871389150619507</v>
      </c>
      <c r="DT478" s="78">
        <v>0.49265393614768982</v>
      </c>
      <c r="DU478" s="78">
        <v>0.50908535718917847</v>
      </c>
      <c r="DV478" s="78">
        <v>0.62673163414001465</v>
      </c>
      <c r="DW478" s="78">
        <v>0.73875325918197632</v>
      </c>
      <c r="DX478" s="78">
        <v>0.70765048265457153</v>
      </c>
      <c r="DY478" s="78">
        <v>0.5051267147064209</v>
      </c>
      <c r="DZ478" s="78">
        <v>0.3479849100112915</v>
      </c>
      <c r="EA478" s="78">
        <v>0.39243167638778687</v>
      </c>
      <c r="EB478" s="78">
        <v>0.22778131067752838</v>
      </c>
      <c r="EC478" s="78">
        <v>0.2858758270740509</v>
      </c>
      <c r="ED478" s="78">
        <v>0.49780845642089844</v>
      </c>
      <c r="EE478" s="78">
        <v>0.44973817467689514</v>
      </c>
      <c r="EF478" s="78">
        <v>0.18077151477336884</v>
      </c>
      <c r="EG478" s="78">
        <v>0.21892377734184265</v>
      </c>
      <c r="EH478" s="78">
        <v>0.50284093618392944</v>
      </c>
      <c r="EI478" s="78">
        <v>0.21987968683242798</v>
      </c>
      <c r="EJ478" s="78">
        <v>3.8252651691436768E-2</v>
      </c>
      <c r="EK478" s="78">
        <v>4.3282229453325272E-2</v>
      </c>
      <c r="EL478" s="78">
        <v>0.63102805614471436</v>
      </c>
      <c r="EM478" s="78">
        <v>0.72222018241882324</v>
      </c>
      <c r="EN478" s="78">
        <v>0.78610360622406006</v>
      </c>
      <c r="EO478" s="78">
        <v>0.52964520454406738</v>
      </c>
      <c r="EP478" s="78">
        <v>0.47185599803924561</v>
      </c>
      <c r="EQ478" s="78">
        <v>0.55812478065490723</v>
      </c>
      <c r="ER478" s="78">
        <v>0.82090193033218384</v>
      </c>
      <c r="ES478" s="78">
        <v>0.78575873374938965</v>
      </c>
      <c r="ET478" s="78">
        <v>0.94760370254516602</v>
      </c>
      <c r="EU478" s="78">
        <v>0.98231726884841919</v>
      </c>
      <c r="EV478" s="78">
        <v>0.95065885782241821</v>
      </c>
      <c r="EW478" s="78">
        <v>75.413124084472656</v>
      </c>
      <c r="EX478" s="78">
        <v>74.378990173339844</v>
      </c>
      <c r="EY478" s="78">
        <v>73.164474487304688</v>
      </c>
      <c r="EZ478" s="78">
        <v>72.826217651367188</v>
      </c>
      <c r="FA478" s="78">
        <v>72.208900451660156</v>
      </c>
      <c r="FB478" s="78">
        <v>72.245819091796875</v>
      </c>
      <c r="FC478" s="78">
        <v>71.972808837890625</v>
      </c>
      <c r="FD478" s="78">
        <v>73.154937744140625</v>
      </c>
      <c r="FE478" s="78">
        <v>75.732002258300781</v>
      </c>
      <c r="FF478" s="78">
        <v>80.213104248046875</v>
      </c>
      <c r="FG478" s="78">
        <v>83.427284240722656</v>
      </c>
      <c r="FH478" s="78">
        <v>87.990676879882813</v>
      </c>
      <c r="FI478" s="78">
        <v>92.30291748046875</v>
      </c>
      <c r="FJ478" s="78">
        <v>96.421012878417969</v>
      </c>
      <c r="FK478" s="78">
        <v>100.07094573974609</v>
      </c>
      <c r="FL478" s="78">
        <v>102.05825805664063</v>
      </c>
      <c r="FM478" s="78">
        <v>101.94482421875</v>
      </c>
      <c r="FN478" s="78">
        <v>101.19422149658203</v>
      </c>
      <c r="FO478" s="78">
        <v>99.254875183105469</v>
      </c>
      <c r="FP478" s="78">
        <v>95.906463623046875</v>
      </c>
      <c r="FQ478" s="78">
        <v>89.972145080566406</v>
      </c>
      <c r="FR478" s="78">
        <v>86.542427062988281</v>
      </c>
      <c r="FS478" s="78">
        <v>83.749366760253906</v>
      </c>
      <c r="FT478" s="78">
        <v>80.725273132324219</v>
      </c>
      <c r="FU478" s="78">
        <v>0.11541649699211121</v>
      </c>
      <c r="FV478" s="78">
        <v>0.2260877937078476</v>
      </c>
      <c r="FW478" s="78">
        <v>0.10957325249910355</v>
      </c>
      <c r="FX478" s="78">
        <v>0.19401876628398895</v>
      </c>
      <c r="FY478" s="78">
        <v>375</v>
      </c>
      <c r="FZ478" s="78">
        <v>1</v>
      </c>
    </row>
    <row r="479" spans="1:182" x14ac:dyDescent="0.2">
      <c r="A479" t="s">
        <v>186</v>
      </c>
      <c r="B479" t="s">
        <v>245</v>
      </c>
      <c r="C479" t="s">
        <v>194</v>
      </c>
      <c r="D479" t="s">
        <v>203</v>
      </c>
      <c r="E479" t="s">
        <v>209</v>
      </c>
      <c r="F479" t="s">
        <v>179</v>
      </c>
      <c r="G479" t="s">
        <v>1</v>
      </c>
      <c r="H479" s="78">
        <v>119</v>
      </c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T479" s="78"/>
      <c r="AU479" s="78"/>
      <c r="AV479" s="78"/>
      <c r="AW479" s="78"/>
      <c r="AX479" s="78"/>
      <c r="AY479" s="78"/>
      <c r="AZ479" s="78"/>
      <c r="BA479" s="78"/>
      <c r="BB479" s="78"/>
      <c r="BC479" s="78"/>
      <c r="BD479" s="78"/>
      <c r="BE479" s="78"/>
      <c r="BF479" s="78"/>
      <c r="BG479" s="78"/>
      <c r="BH479" s="78"/>
      <c r="BI479" s="78"/>
      <c r="BJ479" s="78"/>
      <c r="BK479" s="78"/>
      <c r="BL479" s="78"/>
      <c r="BM479" s="78"/>
      <c r="BN479" s="78"/>
      <c r="BO479" s="78"/>
      <c r="BP479" s="78"/>
      <c r="BQ479" s="78"/>
      <c r="BR479" s="78"/>
      <c r="BS479" s="78"/>
      <c r="BT479" s="78"/>
      <c r="BU479" s="78"/>
      <c r="BV479" s="78"/>
      <c r="BW479" s="78"/>
      <c r="BX479" s="78"/>
      <c r="BY479" s="78"/>
      <c r="BZ479" s="78"/>
      <c r="CA479" s="78"/>
      <c r="CB479" s="78"/>
      <c r="CC479" s="78"/>
      <c r="CD479" s="78"/>
      <c r="CE479" s="78"/>
      <c r="CF479" s="78"/>
      <c r="CG479" s="78"/>
      <c r="CH479" s="78"/>
      <c r="CI479" s="78"/>
      <c r="CJ479" s="78"/>
      <c r="CK479" s="78"/>
      <c r="CL479" s="78"/>
      <c r="CM479" s="78"/>
      <c r="CN479" s="78"/>
      <c r="CO479" s="78"/>
      <c r="CP479" s="78"/>
      <c r="CQ479" s="78"/>
      <c r="CR479" s="78"/>
      <c r="CS479" s="78"/>
      <c r="CT479" s="78"/>
      <c r="CU479" s="78"/>
      <c r="CV479" s="78"/>
      <c r="CW479" s="78"/>
      <c r="CX479" s="78"/>
      <c r="CY479" s="78"/>
      <c r="CZ479" s="78"/>
      <c r="DA479" s="78"/>
      <c r="DB479" s="78"/>
      <c r="DC479" s="78"/>
      <c r="DD479" s="78"/>
      <c r="DE479" s="78"/>
      <c r="DF479" s="78"/>
      <c r="DG479" s="78"/>
      <c r="DH479" s="78"/>
      <c r="DI479" s="78"/>
      <c r="DJ479" s="78"/>
      <c r="DK479" s="78"/>
      <c r="DL479" s="78"/>
      <c r="DM479" s="78"/>
      <c r="DN479" s="78"/>
      <c r="DO479" s="78"/>
      <c r="DP479" s="78"/>
      <c r="DQ479" s="78"/>
      <c r="DR479" s="78"/>
      <c r="DS479" s="78"/>
      <c r="DT479" s="78"/>
      <c r="DU479" s="78"/>
      <c r="DV479" s="78"/>
      <c r="DW479" s="78"/>
      <c r="DX479" s="78"/>
      <c r="DY479" s="78"/>
      <c r="DZ479" s="78"/>
      <c r="EA479" s="78"/>
      <c r="EB479" s="78"/>
      <c r="EC479" s="78"/>
      <c r="ED479" s="78"/>
      <c r="EE479" s="78"/>
      <c r="EF479" s="78"/>
      <c r="EG479" s="78"/>
      <c r="EH479" s="78"/>
      <c r="EI479" s="78"/>
      <c r="EJ479" s="78"/>
      <c r="EK479" s="78"/>
      <c r="EL479" s="78"/>
      <c r="EM479" s="78"/>
      <c r="EN479" s="78"/>
      <c r="EO479" s="78"/>
      <c r="EP479" s="78"/>
      <c r="EQ479" s="78"/>
      <c r="ER479" s="78"/>
      <c r="ES479" s="78"/>
      <c r="ET479" s="78"/>
      <c r="EU479" s="78"/>
      <c r="EV479" s="78"/>
      <c r="EW479" s="78"/>
      <c r="EX479" s="78"/>
      <c r="EY479" s="78"/>
      <c r="EZ479" s="78"/>
      <c r="FA479" s="78"/>
      <c r="FB479" s="78"/>
      <c r="FC479" s="78"/>
      <c r="FD479" s="78"/>
      <c r="FE479" s="78"/>
      <c r="FF479" s="78"/>
      <c r="FG479" s="78"/>
      <c r="FH479" s="78"/>
      <c r="FI479" s="78"/>
      <c r="FJ479" s="78"/>
      <c r="FK479" s="78"/>
      <c r="FL479" s="78"/>
      <c r="FM479" s="78"/>
      <c r="FN479" s="78"/>
      <c r="FO479" s="78"/>
      <c r="FP479" s="78"/>
      <c r="FQ479" s="78"/>
      <c r="FR479" s="78"/>
      <c r="FS479" s="78"/>
      <c r="FT479" s="78"/>
      <c r="FU479" s="78"/>
      <c r="FV479" s="78"/>
      <c r="FW479" s="78"/>
      <c r="FX479" s="78">
        <v>0.17398650944232941</v>
      </c>
      <c r="FY479" s="78">
        <v>8</v>
      </c>
      <c r="FZ479" s="78">
        <v>0</v>
      </c>
    </row>
    <row r="480" spans="1:182" x14ac:dyDescent="0.2">
      <c r="A480" t="s">
        <v>186</v>
      </c>
      <c r="B480" t="s">
        <v>245</v>
      </c>
      <c r="C480" t="s">
        <v>194</v>
      </c>
      <c r="D480" t="s">
        <v>203</v>
      </c>
      <c r="E480" t="s">
        <v>209</v>
      </c>
      <c r="F480" t="s">
        <v>180</v>
      </c>
      <c r="G480" t="s">
        <v>1</v>
      </c>
      <c r="H480" s="78">
        <v>75</v>
      </c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  <c r="BW480" s="78"/>
      <c r="BX480" s="78"/>
      <c r="BY480" s="78"/>
      <c r="BZ480" s="78"/>
      <c r="CA480" s="78"/>
      <c r="CB480" s="78"/>
      <c r="CC480" s="78"/>
      <c r="CD480" s="78"/>
      <c r="CE480" s="78"/>
      <c r="CF480" s="78"/>
      <c r="CG480" s="78"/>
      <c r="CH480" s="78"/>
      <c r="CI480" s="78"/>
      <c r="CJ480" s="78"/>
      <c r="CK480" s="78"/>
      <c r="CL480" s="78"/>
      <c r="CM480" s="78"/>
      <c r="CN480" s="78"/>
      <c r="CO480" s="78"/>
      <c r="CP480" s="78"/>
      <c r="CQ480" s="78"/>
      <c r="CR480" s="78"/>
      <c r="CS480" s="78"/>
      <c r="CT480" s="78"/>
      <c r="CU480" s="78"/>
      <c r="CV480" s="78"/>
      <c r="CW480" s="78"/>
      <c r="CX480" s="78"/>
      <c r="CY480" s="78"/>
      <c r="CZ480" s="78"/>
      <c r="DA480" s="78"/>
      <c r="DB480" s="78"/>
      <c r="DC480" s="78"/>
      <c r="DD480" s="78"/>
      <c r="DE480" s="78"/>
      <c r="DF480" s="78"/>
      <c r="DG480" s="78"/>
      <c r="DH480" s="78"/>
      <c r="DI480" s="78"/>
      <c r="DJ480" s="78"/>
      <c r="DK480" s="78"/>
      <c r="DL480" s="78"/>
      <c r="DM480" s="78"/>
      <c r="DN480" s="78"/>
      <c r="DO480" s="78"/>
      <c r="DP480" s="78"/>
      <c r="DQ480" s="78"/>
      <c r="DR480" s="78"/>
      <c r="DS480" s="78"/>
      <c r="DT480" s="78"/>
      <c r="DU480" s="78"/>
      <c r="DV480" s="78"/>
      <c r="DW480" s="78"/>
      <c r="DX480" s="78"/>
      <c r="DY480" s="78"/>
      <c r="DZ480" s="78"/>
      <c r="EA480" s="78"/>
      <c r="EB480" s="78"/>
      <c r="EC480" s="78"/>
      <c r="ED480" s="78"/>
      <c r="EE480" s="78"/>
      <c r="EF480" s="78"/>
      <c r="EG480" s="78"/>
      <c r="EH480" s="78"/>
      <c r="EI480" s="78"/>
      <c r="EJ480" s="78"/>
      <c r="EK480" s="78"/>
      <c r="EL480" s="78"/>
      <c r="EM480" s="78"/>
      <c r="EN480" s="78"/>
      <c r="EO480" s="78"/>
      <c r="EP480" s="78"/>
      <c r="EQ480" s="78"/>
      <c r="ER480" s="78"/>
      <c r="ES480" s="78"/>
      <c r="ET480" s="78"/>
      <c r="EU480" s="78"/>
      <c r="EV480" s="78"/>
      <c r="EW480" s="78"/>
      <c r="EX480" s="78"/>
      <c r="EY480" s="78"/>
      <c r="EZ480" s="78"/>
      <c r="FA480" s="78"/>
      <c r="FB480" s="78"/>
      <c r="FC480" s="78"/>
      <c r="FD480" s="78"/>
      <c r="FE480" s="78"/>
      <c r="FF480" s="78"/>
      <c r="FG480" s="78"/>
      <c r="FH480" s="78"/>
      <c r="FI480" s="78"/>
      <c r="FJ480" s="78"/>
      <c r="FK480" s="78"/>
      <c r="FL480" s="78"/>
      <c r="FM480" s="78"/>
      <c r="FN480" s="78"/>
      <c r="FO480" s="78"/>
      <c r="FP480" s="78"/>
      <c r="FQ480" s="78"/>
      <c r="FR480" s="78"/>
      <c r="FS480" s="78"/>
      <c r="FT480" s="78"/>
      <c r="FU480" s="78"/>
      <c r="FV480" s="78"/>
      <c r="FW480" s="78"/>
      <c r="FX480" s="78">
        <v>0.17180469632148743</v>
      </c>
      <c r="FY480" s="78">
        <v>6</v>
      </c>
      <c r="FZ480" s="78">
        <v>0</v>
      </c>
    </row>
    <row r="481" spans="1:182" x14ac:dyDescent="0.2">
      <c r="A481" t="s">
        <v>186</v>
      </c>
      <c r="B481" t="s">
        <v>245</v>
      </c>
      <c r="C481" t="s">
        <v>194</v>
      </c>
      <c r="D481" t="s">
        <v>203</v>
      </c>
      <c r="E481" t="s">
        <v>209</v>
      </c>
      <c r="F481" t="s">
        <v>181</v>
      </c>
      <c r="G481" t="s">
        <v>1</v>
      </c>
      <c r="H481" s="78">
        <v>26</v>
      </c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  <c r="BX481" s="78"/>
      <c r="BY481" s="78"/>
      <c r="BZ481" s="78"/>
      <c r="CA481" s="78"/>
      <c r="CB481" s="78"/>
      <c r="CC481" s="78"/>
      <c r="CD481" s="78"/>
      <c r="CE481" s="78"/>
      <c r="CF481" s="78"/>
      <c r="CG481" s="78"/>
      <c r="CH481" s="78"/>
      <c r="CI481" s="78"/>
      <c r="CJ481" s="78"/>
      <c r="CK481" s="78"/>
      <c r="CL481" s="78"/>
      <c r="CM481" s="78"/>
      <c r="CN481" s="78"/>
      <c r="CO481" s="78"/>
      <c r="CP481" s="78"/>
      <c r="CQ481" s="78"/>
      <c r="CR481" s="78"/>
      <c r="CS481" s="78"/>
      <c r="CT481" s="78"/>
      <c r="CU481" s="78"/>
      <c r="CV481" s="78"/>
      <c r="CW481" s="78"/>
      <c r="CX481" s="78"/>
      <c r="CY481" s="78"/>
      <c r="CZ481" s="78"/>
      <c r="DA481" s="78"/>
      <c r="DB481" s="78"/>
      <c r="DC481" s="78"/>
      <c r="DD481" s="78"/>
      <c r="DE481" s="78"/>
      <c r="DF481" s="78"/>
      <c r="DG481" s="78"/>
      <c r="DH481" s="78"/>
      <c r="DI481" s="78"/>
      <c r="DJ481" s="78"/>
      <c r="DK481" s="78"/>
      <c r="DL481" s="78"/>
      <c r="DM481" s="78"/>
      <c r="DN481" s="78"/>
      <c r="DO481" s="78"/>
      <c r="DP481" s="78"/>
      <c r="DQ481" s="78"/>
      <c r="DR481" s="78"/>
      <c r="DS481" s="78"/>
      <c r="DT481" s="78"/>
      <c r="DU481" s="78"/>
      <c r="DV481" s="78"/>
      <c r="DW481" s="78"/>
      <c r="DX481" s="78"/>
      <c r="DY481" s="78"/>
      <c r="DZ481" s="78"/>
      <c r="EA481" s="78"/>
      <c r="EB481" s="78"/>
      <c r="EC481" s="78"/>
      <c r="ED481" s="78"/>
      <c r="EE481" s="78"/>
      <c r="EF481" s="78"/>
      <c r="EG481" s="78"/>
      <c r="EH481" s="78"/>
      <c r="EI481" s="78"/>
      <c r="EJ481" s="78"/>
      <c r="EK481" s="78"/>
      <c r="EL481" s="78"/>
      <c r="EM481" s="78"/>
      <c r="EN481" s="78"/>
      <c r="EO481" s="78"/>
      <c r="EP481" s="78"/>
      <c r="EQ481" s="78"/>
      <c r="ER481" s="78"/>
      <c r="ES481" s="78"/>
      <c r="ET481" s="78"/>
      <c r="EU481" s="78"/>
      <c r="EV481" s="78"/>
      <c r="EW481" s="78"/>
      <c r="EX481" s="78"/>
      <c r="EY481" s="78"/>
      <c r="EZ481" s="78"/>
      <c r="FA481" s="78"/>
      <c r="FB481" s="78"/>
      <c r="FC481" s="78"/>
      <c r="FD481" s="78"/>
      <c r="FE481" s="78"/>
      <c r="FF481" s="78"/>
      <c r="FG481" s="78"/>
      <c r="FH481" s="78"/>
      <c r="FI481" s="78"/>
      <c r="FJ481" s="78"/>
      <c r="FK481" s="78"/>
      <c r="FL481" s="78"/>
      <c r="FM481" s="78"/>
      <c r="FN481" s="78"/>
      <c r="FO481" s="78"/>
      <c r="FP481" s="78"/>
      <c r="FQ481" s="78"/>
      <c r="FR481" s="78"/>
      <c r="FS481" s="78"/>
      <c r="FT481" s="78"/>
      <c r="FU481" s="78"/>
      <c r="FV481" s="78"/>
      <c r="FW481" s="78"/>
      <c r="FX481" s="78">
        <v>0.16335469484329224</v>
      </c>
      <c r="FY481" s="78">
        <v>2</v>
      </c>
      <c r="FZ481" s="78">
        <v>0</v>
      </c>
    </row>
    <row r="482" spans="1:182" x14ac:dyDescent="0.2">
      <c r="A482" t="s">
        <v>186</v>
      </c>
      <c r="B482" t="s">
        <v>245</v>
      </c>
      <c r="C482" t="s">
        <v>194</v>
      </c>
      <c r="D482" t="s">
        <v>203</v>
      </c>
      <c r="E482" t="s">
        <v>209</v>
      </c>
      <c r="F482" t="s">
        <v>182</v>
      </c>
      <c r="G482" t="s">
        <v>1</v>
      </c>
      <c r="H482" s="78">
        <v>776</v>
      </c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8"/>
      <c r="AO482" s="78"/>
      <c r="AP482" s="78"/>
      <c r="AQ482" s="78"/>
      <c r="AR482" s="78"/>
      <c r="AS482" s="78"/>
      <c r="AT482" s="78"/>
      <c r="AU482" s="78"/>
      <c r="AV482" s="78"/>
      <c r="AW482" s="78"/>
      <c r="AX482" s="78"/>
      <c r="AY482" s="78"/>
      <c r="AZ482" s="78"/>
      <c r="BA482" s="78"/>
      <c r="BB482" s="78"/>
      <c r="BC482" s="78"/>
      <c r="BD482" s="78"/>
      <c r="BE482" s="78"/>
      <c r="BF482" s="78"/>
      <c r="BG482" s="78"/>
      <c r="BH482" s="78"/>
      <c r="BI482" s="78"/>
      <c r="BJ482" s="78"/>
      <c r="BK482" s="78"/>
      <c r="BL482" s="78"/>
      <c r="BM482" s="78"/>
      <c r="BN482" s="78"/>
      <c r="BO482" s="78"/>
      <c r="BP482" s="78"/>
      <c r="BQ482" s="78"/>
      <c r="BR482" s="78"/>
      <c r="BS482" s="78"/>
      <c r="BT482" s="78"/>
      <c r="BU482" s="78"/>
      <c r="BV482" s="78"/>
      <c r="BW482" s="78"/>
      <c r="BX482" s="78"/>
      <c r="BY482" s="78"/>
      <c r="BZ482" s="78"/>
      <c r="CA482" s="78"/>
      <c r="CB482" s="78"/>
      <c r="CC482" s="78"/>
      <c r="CD482" s="78"/>
      <c r="CE482" s="78"/>
      <c r="CF482" s="78"/>
      <c r="CG482" s="78"/>
      <c r="CH482" s="78"/>
      <c r="CI482" s="78"/>
      <c r="CJ482" s="78"/>
      <c r="CK482" s="78"/>
      <c r="CL482" s="78"/>
      <c r="CM482" s="78"/>
      <c r="CN482" s="78"/>
      <c r="CO482" s="78"/>
      <c r="CP482" s="78"/>
      <c r="CQ482" s="78"/>
      <c r="CR482" s="78"/>
      <c r="CS482" s="78"/>
      <c r="CT482" s="78"/>
      <c r="CU482" s="78"/>
      <c r="CV482" s="78"/>
      <c r="CW482" s="78"/>
      <c r="CX482" s="78"/>
      <c r="CY482" s="78"/>
      <c r="CZ482" s="78"/>
      <c r="DA482" s="78"/>
      <c r="DB482" s="78"/>
      <c r="DC482" s="78"/>
      <c r="DD482" s="78"/>
      <c r="DE482" s="78"/>
      <c r="DF482" s="78"/>
      <c r="DG482" s="78"/>
      <c r="DH482" s="78"/>
      <c r="DI482" s="78"/>
      <c r="DJ482" s="78"/>
      <c r="DK482" s="78"/>
      <c r="DL482" s="78"/>
      <c r="DM482" s="78"/>
      <c r="DN482" s="78"/>
      <c r="DO482" s="78"/>
      <c r="DP482" s="78"/>
      <c r="DQ482" s="78"/>
      <c r="DR482" s="78"/>
      <c r="DS482" s="78"/>
      <c r="DT482" s="78"/>
      <c r="DU482" s="78"/>
      <c r="DV482" s="78"/>
      <c r="DW482" s="78"/>
      <c r="DX482" s="78"/>
      <c r="DY482" s="78"/>
      <c r="DZ482" s="78"/>
      <c r="EA482" s="78"/>
      <c r="EB482" s="78"/>
      <c r="EC482" s="78"/>
      <c r="ED482" s="78"/>
      <c r="EE482" s="78"/>
      <c r="EF482" s="78"/>
      <c r="EG482" s="78"/>
      <c r="EH482" s="78"/>
      <c r="EI482" s="78"/>
      <c r="EJ482" s="78"/>
      <c r="EK482" s="78"/>
      <c r="EL482" s="78"/>
      <c r="EM482" s="78"/>
      <c r="EN482" s="78"/>
      <c r="EO482" s="78"/>
      <c r="EP482" s="78"/>
      <c r="EQ482" s="78"/>
      <c r="ER482" s="78"/>
      <c r="ES482" s="78"/>
      <c r="ET482" s="78"/>
      <c r="EU482" s="78"/>
      <c r="EV482" s="78"/>
      <c r="EW482" s="78"/>
      <c r="EX482" s="78"/>
      <c r="EY482" s="78"/>
      <c r="EZ482" s="78"/>
      <c r="FA482" s="78"/>
      <c r="FB482" s="78"/>
      <c r="FC482" s="78"/>
      <c r="FD482" s="78"/>
      <c r="FE482" s="78"/>
      <c r="FF482" s="78"/>
      <c r="FG482" s="78"/>
      <c r="FH482" s="78"/>
      <c r="FI482" s="78"/>
      <c r="FJ482" s="78"/>
      <c r="FK482" s="78"/>
      <c r="FL482" s="78"/>
      <c r="FM482" s="78"/>
      <c r="FN482" s="78"/>
      <c r="FO482" s="78"/>
      <c r="FP482" s="78"/>
      <c r="FQ482" s="78"/>
      <c r="FR482" s="78"/>
      <c r="FS482" s="78"/>
      <c r="FT482" s="78"/>
      <c r="FU482" s="78"/>
      <c r="FV482" s="78"/>
      <c r="FW482" s="78"/>
      <c r="FX482" s="78">
        <v>0.19370077550411224</v>
      </c>
      <c r="FY482" s="78">
        <v>58</v>
      </c>
      <c r="FZ482" s="78">
        <v>0</v>
      </c>
    </row>
    <row r="483" spans="1:182" x14ac:dyDescent="0.2">
      <c r="A483" t="s">
        <v>186</v>
      </c>
      <c r="B483" t="s">
        <v>245</v>
      </c>
      <c r="C483" t="s">
        <v>194</v>
      </c>
      <c r="D483" t="s">
        <v>203</v>
      </c>
      <c r="E483" t="s">
        <v>209</v>
      </c>
      <c r="F483" t="s">
        <v>183</v>
      </c>
      <c r="G483" t="s">
        <v>1</v>
      </c>
      <c r="H483" s="78">
        <v>627</v>
      </c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8"/>
      <c r="AO483" s="78"/>
      <c r="AP483" s="78"/>
      <c r="AQ483" s="78"/>
      <c r="AR483" s="78"/>
      <c r="AS483" s="78"/>
      <c r="AT483" s="78"/>
      <c r="AU483" s="78"/>
      <c r="AV483" s="78"/>
      <c r="AW483" s="78"/>
      <c r="AX483" s="78"/>
      <c r="AY483" s="78"/>
      <c r="AZ483" s="78"/>
      <c r="BA483" s="78"/>
      <c r="BB483" s="78"/>
      <c r="BC483" s="78"/>
      <c r="BD483" s="78"/>
      <c r="BE483" s="78"/>
      <c r="BF483" s="78"/>
      <c r="BG483" s="78"/>
      <c r="BH483" s="78"/>
      <c r="BI483" s="78"/>
      <c r="BJ483" s="78"/>
      <c r="BK483" s="78"/>
      <c r="BL483" s="78"/>
      <c r="BM483" s="78"/>
      <c r="BN483" s="78"/>
      <c r="BO483" s="78"/>
      <c r="BP483" s="78"/>
      <c r="BQ483" s="78"/>
      <c r="BR483" s="78"/>
      <c r="BS483" s="78"/>
      <c r="BT483" s="78"/>
      <c r="BU483" s="78"/>
      <c r="BV483" s="78"/>
      <c r="BW483" s="78"/>
      <c r="BX483" s="78"/>
      <c r="BY483" s="78"/>
      <c r="BZ483" s="78"/>
      <c r="CA483" s="78"/>
      <c r="CB483" s="78"/>
      <c r="CC483" s="78"/>
      <c r="CD483" s="78"/>
      <c r="CE483" s="78"/>
      <c r="CF483" s="78"/>
      <c r="CG483" s="78"/>
      <c r="CH483" s="78"/>
      <c r="CI483" s="78"/>
      <c r="CJ483" s="78"/>
      <c r="CK483" s="78"/>
      <c r="CL483" s="78"/>
      <c r="CM483" s="78"/>
      <c r="CN483" s="78"/>
      <c r="CO483" s="78"/>
      <c r="CP483" s="78"/>
      <c r="CQ483" s="78"/>
      <c r="CR483" s="78"/>
      <c r="CS483" s="78"/>
      <c r="CT483" s="78"/>
      <c r="CU483" s="78"/>
      <c r="CV483" s="78"/>
      <c r="CW483" s="78"/>
      <c r="CX483" s="78"/>
      <c r="CY483" s="78"/>
      <c r="CZ483" s="78"/>
      <c r="DA483" s="78"/>
      <c r="DB483" s="78"/>
      <c r="DC483" s="78"/>
      <c r="DD483" s="78"/>
      <c r="DE483" s="78"/>
      <c r="DF483" s="78"/>
      <c r="DG483" s="78"/>
      <c r="DH483" s="78"/>
      <c r="DI483" s="78"/>
      <c r="DJ483" s="78"/>
      <c r="DK483" s="78"/>
      <c r="DL483" s="78"/>
      <c r="DM483" s="78"/>
      <c r="DN483" s="78"/>
      <c r="DO483" s="78"/>
      <c r="DP483" s="78"/>
      <c r="DQ483" s="78"/>
      <c r="DR483" s="78"/>
      <c r="DS483" s="78"/>
      <c r="DT483" s="78"/>
      <c r="DU483" s="78"/>
      <c r="DV483" s="78"/>
      <c r="DW483" s="78"/>
      <c r="DX483" s="78"/>
      <c r="DY483" s="78"/>
      <c r="DZ483" s="78"/>
      <c r="EA483" s="78"/>
      <c r="EB483" s="78"/>
      <c r="EC483" s="78"/>
      <c r="ED483" s="78"/>
      <c r="EE483" s="78"/>
      <c r="EF483" s="78"/>
      <c r="EG483" s="78"/>
      <c r="EH483" s="78"/>
      <c r="EI483" s="78"/>
      <c r="EJ483" s="78"/>
      <c r="EK483" s="78"/>
      <c r="EL483" s="78"/>
      <c r="EM483" s="78"/>
      <c r="EN483" s="78"/>
      <c r="EO483" s="78"/>
      <c r="EP483" s="78"/>
      <c r="EQ483" s="78"/>
      <c r="ER483" s="78"/>
      <c r="ES483" s="78"/>
      <c r="ET483" s="78"/>
      <c r="EU483" s="78"/>
      <c r="EV483" s="78"/>
      <c r="EW483" s="78"/>
      <c r="EX483" s="78"/>
      <c r="EY483" s="78"/>
      <c r="EZ483" s="78"/>
      <c r="FA483" s="78"/>
      <c r="FB483" s="78"/>
      <c r="FC483" s="78"/>
      <c r="FD483" s="78"/>
      <c r="FE483" s="78"/>
      <c r="FF483" s="78"/>
      <c r="FG483" s="78"/>
      <c r="FH483" s="78"/>
      <c r="FI483" s="78"/>
      <c r="FJ483" s="78"/>
      <c r="FK483" s="78"/>
      <c r="FL483" s="78"/>
      <c r="FM483" s="78"/>
      <c r="FN483" s="78"/>
      <c r="FO483" s="78"/>
      <c r="FP483" s="78"/>
      <c r="FQ483" s="78"/>
      <c r="FR483" s="78"/>
      <c r="FS483" s="78"/>
      <c r="FT483" s="78"/>
      <c r="FU483" s="78"/>
      <c r="FV483" s="78"/>
      <c r="FW483" s="78"/>
      <c r="FX483" s="78">
        <v>0.18907201290130615</v>
      </c>
      <c r="FY483" s="78">
        <v>12</v>
      </c>
      <c r="FZ483" s="78">
        <v>0</v>
      </c>
    </row>
    <row r="484" spans="1:182" x14ac:dyDescent="0.2">
      <c r="A484" t="s">
        <v>186</v>
      </c>
      <c r="B484" t="s">
        <v>245</v>
      </c>
      <c r="C484" t="s">
        <v>194</v>
      </c>
      <c r="D484" t="s">
        <v>203</v>
      </c>
      <c r="E484" t="s">
        <v>209</v>
      </c>
      <c r="F484" t="s">
        <v>184</v>
      </c>
      <c r="G484" t="s">
        <v>1</v>
      </c>
      <c r="H484" s="78">
        <v>247</v>
      </c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8"/>
      <c r="AO484" s="78"/>
      <c r="AP484" s="78"/>
      <c r="AQ484" s="78"/>
      <c r="AR484" s="78"/>
      <c r="AS484" s="78"/>
      <c r="AT484" s="78"/>
      <c r="AU484" s="78"/>
      <c r="AV484" s="78"/>
      <c r="AW484" s="78"/>
      <c r="AX484" s="78"/>
      <c r="AY484" s="78"/>
      <c r="AZ484" s="78"/>
      <c r="BA484" s="78"/>
      <c r="BB484" s="78"/>
      <c r="BC484" s="78"/>
      <c r="BD484" s="78"/>
      <c r="BE484" s="78"/>
      <c r="BF484" s="78"/>
      <c r="BG484" s="78"/>
      <c r="BH484" s="78"/>
      <c r="BI484" s="78"/>
      <c r="BJ484" s="78"/>
      <c r="BK484" s="78"/>
      <c r="BL484" s="78"/>
      <c r="BM484" s="78"/>
      <c r="BN484" s="78"/>
      <c r="BO484" s="78"/>
      <c r="BP484" s="78"/>
      <c r="BQ484" s="78"/>
      <c r="BR484" s="78"/>
      <c r="BS484" s="78"/>
      <c r="BT484" s="78"/>
      <c r="BU484" s="78"/>
      <c r="BV484" s="78"/>
      <c r="BW484" s="78"/>
      <c r="BX484" s="78"/>
      <c r="BY484" s="78"/>
      <c r="BZ484" s="78"/>
      <c r="CA484" s="78"/>
      <c r="CB484" s="78"/>
      <c r="CC484" s="78"/>
      <c r="CD484" s="78"/>
      <c r="CE484" s="78"/>
      <c r="CF484" s="78"/>
      <c r="CG484" s="78"/>
      <c r="CH484" s="78"/>
      <c r="CI484" s="78"/>
      <c r="CJ484" s="78"/>
      <c r="CK484" s="78"/>
      <c r="CL484" s="78"/>
      <c r="CM484" s="78"/>
      <c r="CN484" s="78"/>
      <c r="CO484" s="78"/>
      <c r="CP484" s="78"/>
      <c r="CQ484" s="78"/>
      <c r="CR484" s="78"/>
      <c r="CS484" s="78"/>
      <c r="CT484" s="78"/>
      <c r="CU484" s="78"/>
      <c r="CV484" s="78"/>
      <c r="CW484" s="78"/>
      <c r="CX484" s="78"/>
      <c r="CY484" s="78"/>
      <c r="CZ484" s="78"/>
      <c r="DA484" s="78"/>
      <c r="DB484" s="78"/>
      <c r="DC484" s="78"/>
      <c r="DD484" s="78"/>
      <c r="DE484" s="78"/>
      <c r="DF484" s="78"/>
      <c r="DG484" s="78"/>
      <c r="DH484" s="78"/>
      <c r="DI484" s="78"/>
      <c r="DJ484" s="78"/>
      <c r="DK484" s="78"/>
      <c r="DL484" s="78"/>
      <c r="DM484" s="78"/>
      <c r="DN484" s="78"/>
      <c r="DO484" s="78"/>
      <c r="DP484" s="78"/>
      <c r="DQ484" s="78"/>
      <c r="DR484" s="78"/>
      <c r="DS484" s="78"/>
      <c r="DT484" s="78"/>
      <c r="DU484" s="78"/>
      <c r="DV484" s="78"/>
      <c r="DW484" s="78"/>
      <c r="DX484" s="78"/>
      <c r="DY484" s="78"/>
      <c r="DZ484" s="78"/>
      <c r="EA484" s="78"/>
      <c r="EB484" s="78"/>
      <c r="EC484" s="78"/>
      <c r="ED484" s="78"/>
      <c r="EE484" s="78"/>
      <c r="EF484" s="78"/>
      <c r="EG484" s="78"/>
      <c r="EH484" s="78"/>
      <c r="EI484" s="78"/>
      <c r="EJ484" s="78"/>
      <c r="EK484" s="78"/>
      <c r="EL484" s="78"/>
      <c r="EM484" s="78"/>
      <c r="EN484" s="78"/>
      <c r="EO484" s="78"/>
      <c r="EP484" s="78"/>
      <c r="EQ484" s="78"/>
      <c r="ER484" s="78"/>
      <c r="ES484" s="78"/>
      <c r="ET484" s="78"/>
      <c r="EU484" s="78"/>
      <c r="EV484" s="78"/>
      <c r="EW484" s="78"/>
      <c r="EX484" s="78"/>
      <c r="EY484" s="78"/>
      <c r="EZ484" s="78"/>
      <c r="FA484" s="78"/>
      <c r="FB484" s="78"/>
      <c r="FC484" s="78"/>
      <c r="FD484" s="78"/>
      <c r="FE484" s="78"/>
      <c r="FF484" s="78"/>
      <c r="FG484" s="78"/>
      <c r="FH484" s="78"/>
      <c r="FI484" s="78"/>
      <c r="FJ484" s="78"/>
      <c r="FK484" s="78"/>
      <c r="FL484" s="78"/>
      <c r="FM484" s="78"/>
      <c r="FN484" s="78"/>
      <c r="FO484" s="78"/>
      <c r="FP484" s="78"/>
      <c r="FQ484" s="78"/>
      <c r="FR484" s="78"/>
      <c r="FS484" s="78"/>
      <c r="FT484" s="78"/>
      <c r="FU484" s="78"/>
      <c r="FV484" s="78"/>
      <c r="FW484" s="78"/>
      <c r="FX484" s="78">
        <v>0.19222207367420197</v>
      </c>
      <c r="FY484" s="78">
        <v>13</v>
      </c>
      <c r="FZ484" s="78">
        <v>0</v>
      </c>
    </row>
    <row r="485" spans="1:182" x14ac:dyDescent="0.2">
      <c r="A485" t="s">
        <v>186</v>
      </c>
      <c r="B485" t="s">
        <v>245</v>
      </c>
      <c r="C485" t="s">
        <v>194</v>
      </c>
      <c r="D485" t="s">
        <v>203</v>
      </c>
      <c r="E485" t="s">
        <v>209</v>
      </c>
      <c r="F485" t="s">
        <v>185</v>
      </c>
      <c r="G485" t="s">
        <v>1</v>
      </c>
      <c r="H485" s="78">
        <v>67</v>
      </c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T485" s="78"/>
      <c r="AU485" s="78"/>
      <c r="AV485" s="78"/>
      <c r="AW485" s="78"/>
      <c r="AX485" s="78"/>
      <c r="AY485" s="78"/>
      <c r="AZ485" s="78"/>
      <c r="BA485" s="78"/>
      <c r="BB485" s="78"/>
      <c r="BC485" s="78"/>
      <c r="BD485" s="78"/>
      <c r="BE485" s="78"/>
      <c r="BF485" s="78"/>
      <c r="BG485" s="78"/>
      <c r="BH485" s="78"/>
      <c r="BI485" s="78"/>
      <c r="BJ485" s="78"/>
      <c r="BK485" s="78"/>
      <c r="BL485" s="78"/>
      <c r="BM485" s="78"/>
      <c r="BN485" s="78"/>
      <c r="BO485" s="78"/>
      <c r="BP485" s="78"/>
      <c r="BQ485" s="78"/>
      <c r="BR485" s="78"/>
      <c r="BS485" s="78"/>
      <c r="BT485" s="78"/>
      <c r="BU485" s="78"/>
      <c r="BV485" s="78"/>
      <c r="BW485" s="78"/>
      <c r="BX485" s="78"/>
      <c r="BY485" s="78"/>
      <c r="BZ485" s="78"/>
      <c r="CA485" s="78"/>
      <c r="CB485" s="78"/>
      <c r="CC485" s="78"/>
      <c r="CD485" s="78"/>
      <c r="CE485" s="78"/>
      <c r="CF485" s="78"/>
      <c r="CG485" s="78"/>
      <c r="CH485" s="78"/>
      <c r="CI485" s="78"/>
      <c r="CJ485" s="78"/>
      <c r="CK485" s="78"/>
      <c r="CL485" s="78"/>
      <c r="CM485" s="78"/>
      <c r="CN485" s="78"/>
      <c r="CO485" s="78"/>
      <c r="CP485" s="78"/>
      <c r="CQ485" s="78"/>
      <c r="CR485" s="78"/>
      <c r="CS485" s="78"/>
      <c r="CT485" s="78"/>
      <c r="CU485" s="78"/>
      <c r="CV485" s="78"/>
      <c r="CW485" s="78"/>
      <c r="CX485" s="78"/>
      <c r="CY485" s="78"/>
      <c r="CZ485" s="78"/>
      <c r="DA485" s="78"/>
      <c r="DB485" s="78"/>
      <c r="DC485" s="78"/>
      <c r="DD485" s="78"/>
      <c r="DE485" s="78"/>
      <c r="DF485" s="78"/>
      <c r="DG485" s="78"/>
      <c r="DH485" s="78"/>
      <c r="DI485" s="78"/>
      <c r="DJ485" s="78"/>
      <c r="DK485" s="78"/>
      <c r="DL485" s="78"/>
      <c r="DM485" s="78"/>
      <c r="DN485" s="78"/>
      <c r="DO485" s="78"/>
      <c r="DP485" s="78"/>
      <c r="DQ485" s="78"/>
      <c r="DR485" s="78"/>
      <c r="DS485" s="78"/>
      <c r="DT485" s="78"/>
      <c r="DU485" s="78"/>
      <c r="DV485" s="78"/>
      <c r="DW485" s="78"/>
      <c r="DX485" s="78"/>
      <c r="DY485" s="78"/>
      <c r="DZ485" s="78"/>
      <c r="EA485" s="78"/>
      <c r="EB485" s="78"/>
      <c r="EC485" s="78"/>
      <c r="ED485" s="78"/>
      <c r="EE485" s="78"/>
      <c r="EF485" s="78"/>
      <c r="EG485" s="78"/>
      <c r="EH485" s="78"/>
      <c r="EI485" s="78"/>
      <c r="EJ485" s="78"/>
      <c r="EK485" s="78"/>
      <c r="EL485" s="78"/>
      <c r="EM485" s="78"/>
      <c r="EN485" s="78"/>
      <c r="EO485" s="78"/>
      <c r="EP485" s="78"/>
      <c r="EQ485" s="78"/>
      <c r="ER485" s="78"/>
      <c r="ES485" s="78"/>
      <c r="ET485" s="78"/>
      <c r="EU485" s="78"/>
      <c r="EV485" s="78"/>
      <c r="EW485" s="78"/>
      <c r="EX485" s="78"/>
      <c r="EY485" s="78"/>
      <c r="EZ485" s="78"/>
      <c r="FA485" s="78"/>
      <c r="FB485" s="78"/>
      <c r="FC485" s="78"/>
      <c r="FD485" s="78"/>
      <c r="FE485" s="78"/>
      <c r="FF485" s="78"/>
      <c r="FG485" s="78"/>
      <c r="FH485" s="78"/>
      <c r="FI485" s="78"/>
      <c r="FJ485" s="78"/>
      <c r="FK485" s="78"/>
      <c r="FL485" s="78"/>
      <c r="FM485" s="78"/>
      <c r="FN485" s="78"/>
      <c r="FO485" s="78"/>
      <c r="FP485" s="78"/>
      <c r="FQ485" s="78"/>
      <c r="FR485" s="78"/>
      <c r="FS485" s="78"/>
      <c r="FT485" s="78"/>
      <c r="FU485" s="78"/>
      <c r="FV485" s="78"/>
      <c r="FW485" s="78"/>
      <c r="FX485" s="78">
        <v>0.1756889671087265</v>
      </c>
      <c r="FY485" s="78">
        <v>9</v>
      </c>
      <c r="FZ485" s="78">
        <v>0</v>
      </c>
    </row>
    <row r="486" spans="1:182" x14ac:dyDescent="0.2">
      <c r="A486" t="s">
        <v>186</v>
      </c>
      <c r="B486" t="s">
        <v>245</v>
      </c>
      <c r="C486" t="s">
        <v>194</v>
      </c>
      <c r="D486" t="s">
        <v>203</v>
      </c>
      <c r="E486" t="s">
        <v>210</v>
      </c>
      <c r="F486" t="s">
        <v>1</v>
      </c>
      <c r="G486" t="s">
        <v>198</v>
      </c>
      <c r="H486" s="78">
        <v>7581</v>
      </c>
      <c r="I486" s="78">
        <v>2.4651687145233154</v>
      </c>
      <c r="J486" s="78">
        <v>2.2203998565673828</v>
      </c>
      <c r="K486" s="78">
        <v>1.878061056137085</v>
      </c>
      <c r="L486" s="78">
        <v>1.5119043588638306</v>
      </c>
      <c r="M486" s="78">
        <v>1.0119998455047607</v>
      </c>
      <c r="N486" s="78">
        <v>0.68663620948791504</v>
      </c>
      <c r="O486" s="78">
        <v>0.81680804491043091</v>
      </c>
      <c r="P486" s="78">
        <v>0.79950857162475586</v>
      </c>
      <c r="Q486" s="78">
        <v>1.0908727645874023</v>
      </c>
      <c r="R486" s="78">
        <v>1.6805373430252075</v>
      </c>
      <c r="S486" s="78">
        <v>2.0607595443725586</v>
      </c>
      <c r="T486" s="78">
        <v>2.3900365829467773</v>
      </c>
      <c r="U486" s="78">
        <v>2.5183620452880859</v>
      </c>
      <c r="V486" s="78">
        <v>2.7729053497314453</v>
      </c>
      <c r="W486" s="78">
        <v>2.4894576072692871</v>
      </c>
      <c r="X486" s="78">
        <v>2.6063942909240723</v>
      </c>
      <c r="Y486" s="78">
        <v>2.4027440547943115</v>
      </c>
      <c r="Z486" s="78">
        <v>2.7218215465545654</v>
      </c>
      <c r="AA486" s="78">
        <v>2.5501687526702881</v>
      </c>
      <c r="AB486" s="78">
        <v>2.7214109897613525</v>
      </c>
      <c r="AC486" s="78">
        <v>2.4705154895782471</v>
      </c>
      <c r="AD486" s="78">
        <v>2.1868257522583008</v>
      </c>
      <c r="AE486" s="78">
        <v>2.0792901515960693</v>
      </c>
      <c r="AF486" s="78">
        <v>1.7666326761245728</v>
      </c>
      <c r="AG486" s="78">
        <v>-1.7060315236449242E-2</v>
      </c>
      <c r="AH486" s="78">
        <v>-9.7081907093524933E-2</v>
      </c>
      <c r="AI486" s="78">
        <v>-0.13721089065074921</v>
      </c>
      <c r="AJ486" s="78">
        <v>-0.20404958724975586</v>
      </c>
      <c r="AK486" s="78">
        <v>-0.44876003265380859</v>
      </c>
      <c r="AL486" s="78">
        <v>-0.57037276029586792</v>
      </c>
      <c r="AM486" s="78">
        <v>-0.37309122085571289</v>
      </c>
      <c r="AN486" s="78">
        <v>-0.48903828859329224</v>
      </c>
      <c r="AO486" s="78">
        <v>-0.48812529444694519</v>
      </c>
      <c r="AP486" s="78">
        <v>-0.14196282625198364</v>
      </c>
      <c r="AQ486" s="78">
        <v>-0.10726079344749451</v>
      </c>
      <c r="AR486" s="78">
        <v>1.463676686398685E-3</v>
      </c>
      <c r="AS486" s="78">
        <v>-0.21014809608459473</v>
      </c>
      <c r="AT486" s="78">
        <v>-0.40905925631523132</v>
      </c>
      <c r="AU486" s="78">
        <v>-0.80711346864700317</v>
      </c>
      <c r="AV486" s="78">
        <v>-0.59439355134963989</v>
      </c>
      <c r="AW486" s="78">
        <v>-0.76003074645996094</v>
      </c>
      <c r="AX486" s="78">
        <v>-0.45776417851448059</v>
      </c>
      <c r="AY486" s="78">
        <v>-0.43155145645141602</v>
      </c>
      <c r="AZ486" s="78">
        <v>-0.10178779810667038</v>
      </c>
      <c r="BA486" s="78">
        <v>-0.33685925602912903</v>
      </c>
      <c r="BB486" s="78">
        <v>-0.36207464337348938</v>
      </c>
      <c r="BC486" s="78">
        <v>-0.20518763363361359</v>
      </c>
      <c r="BD486" s="78">
        <v>-0.17803707718849182</v>
      </c>
      <c r="BE486" s="78">
        <v>0.33659464120864868</v>
      </c>
      <c r="BF486" s="78">
        <v>0.24327032268047333</v>
      </c>
      <c r="BG486" s="78">
        <v>0.15781669318675995</v>
      </c>
      <c r="BH486" s="78">
        <v>7.9328820109367371E-2</v>
      </c>
      <c r="BI486" s="78">
        <v>-0.25834926962852478</v>
      </c>
      <c r="BJ486" s="78">
        <v>-0.41872107982635498</v>
      </c>
      <c r="BK486" s="78">
        <v>-0.25572875142097473</v>
      </c>
      <c r="BL486" s="78">
        <v>-0.34499573707580566</v>
      </c>
      <c r="BM486" s="78">
        <v>-0.31282836198806763</v>
      </c>
      <c r="BN486" s="78">
        <v>3.7805117666721344E-2</v>
      </c>
      <c r="BO486" s="78">
        <v>0.10199250280857086</v>
      </c>
      <c r="BP486" s="78">
        <v>0.22815100848674774</v>
      </c>
      <c r="BQ486" s="78">
        <v>1.463040616363287E-2</v>
      </c>
      <c r="BR486" s="78">
        <v>-0.10246109962463379</v>
      </c>
      <c r="BS486" s="78">
        <v>-0.4742400050163269</v>
      </c>
      <c r="BT486" s="78">
        <v>-0.33212944865226746</v>
      </c>
      <c r="BU486" s="78">
        <v>-0.51443874835968018</v>
      </c>
      <c r="BV486" s="78">
        <v>-0.1734093576669693</v>
      </c>
      <c r="BW486" s="78">
        <v>-0.1826501339673996</v>
      </c>
      <c r="BX486" s="78">
        <v>0.15168167650699615</v>
      </c>
      <c r="BY486" s="78">
        <v>-8.546651154756546E-2</v>
      </c>
      <c r="BZ486" s="78">
        <v>-0.1242821142077446</v>
      </c>
      <c r="CA486" s="78">
        <v>4.0242727845907211E-2</v>
      </c>
      <c r="CB486" s="78">
        <v>4.1099227964878082E-2</v>
      </c>
      <c r="CC486" s="78">
        <v>0.5815349817276001</v>
      </c>
      <c r="CD486" s="78">
        <v>0.47899723052978516</v>
      </c>
      <c r="CE486" s="78">
        <v>0.36215192079544067</v>
      </c>
      <c r="CF486" s="78">
        <v>0.27559584379196167</v>
      </c>
      <c r="CG486" s="78">
        <v>-0.12647132575511932</v>
      </c>
      <c r="CH486" s="78">
        <v>-0.31368759274482727</v>
      </c>
      <c r="CI486" s="78">
        <v>-0.17444382607936859</v>
      </c>
      <c r="CJ486" s="78">
        <v>-0.24523228406906128</v>
      </c>
      <c r="CK486" s="78">
        <v>-0.19141830503940582</v>
      </c>
      <c r="CL486" s="78">
        <v>0.162311851978302</v>
      </c>
      <c r="CM486" s="78">
        <v>0.24692070484161377</v>
      </c>
      <c r="CN486" s="78">
        <v>0.38515397906303406</v>
      </c>
      <c r="CO486" s="78">
        <v>0.17031130194664001</v>
      </c>
      <c r="CP486" s="78">
        <v>0.10988784581422806</v>
      </c>
      <c r="CQ486" s="78">
        <v>-0.24369286000728607</v>
      </c>
      <c r="CR486" s="78">
        <v>-0.15048615634441376</v>
      </c>
      <c r="CS486" s="78">
        <v>-0.34434247016906738</v>
      </c>
      <c r="CT486" s="78">
        <v>2.3533929139375687E-2</v>
      </c>
      <c r="CU486" s="78">
        <v>-1.0261842049658298E-2</v>
      </c>
      <c r="CV486" s="78">
        <v>0.32723385095596313</v>
      </c>
      <c r="CW486" s="78">
        <v>8.8647328317165375E-2</v>
      </c>
      <c r="CX486" s="78">
        <v>4.0412262082099915E-2</v>
      </c>
      <c r="CY486" s="78">
        <v>0.21022705733776093</v>
      </c>
      <c r="CZ486" s="78">
        <v>0.19287237524986267</v>
      </c>
      <c r="DA486" s="78">
        <v>0.82647526264190674</v>
      </c>
      <c r="DB486" s="78">
        <v>0.71472418308258057</v>
      </c>
      <c r="DC486" s="78">
        <v>0.56648713350296021</v>
      </c>
      <c r="DD486" s="78">
        <v>0.47186285257339478</v>
      </c>
      <c r="DE486" s="78">
        <v>5.4065999574959278E-3</v>
      </c>
      <c r="DF486" s="78">
        <v>-0.20865416526794434</v>
      </c>
      <c r="DG486" s="78">
        <v>-9.3158915638923645E-2</v>
      </c>
      <c r="DH486" s="78">
        <v>-0.14546883106231689</v>
      </c>
      <c r="DI486" s="78">
        <v>-7.0008225739002228E-2</v>
      </c>
      <c r="DJ486" s="78">
        <v>0.28681859374046326</v>
      </c>
      <c r="DK486" s="78">
        <v>0.39184889197349548</v>
      </c>
      <c r="DL486" s="78">
        <v>0.54215693473815918</v>
      </c>
      <c r="DM486" s="78">
        <v>0.32599222660064697</v>
      </c>
      <c r="DN486" s="78">
        <v>0.3222368061542511</v>
      </c>
      <c r="DO486" s="78">
        <v>-1.3145712204277515E-2</v>
      </c>
      <c r="DP486" s="78">
        <v>3.1157141551375389E-2</v>
      </c>
      <c r="DQ486" s="78">
        <v>-0.17424619197845459</v>
      </c>
      <c r="DR486" s="78">
        <v>0.22047722339630127</v>
      </c>
      <c r="DS486" s="78">
        <v>0.16212645173072815</v>
      </c>
      <c r="DT486" s="78">
        <v>0.50278604030609131</v>
      </c>
      <c r="DU486" s="78">
        <v>0.26276117563247681</v>
      </c>
      <c r="DV486" s="78">
        <v>0.20510664582252502</v>
      </c>
      <c r="DW486" s="78">
        <v>0.38021135330200195</v>
      </c>
      <c r="DX486" s="78">
        <v>0.34464552998542786</v>
      </c>
      <c r="DY486" s="78">
        <v>1.1801302433013916</v>
      </c>
      <c r="DZ486" s="78">
        <v>1.0550763607025146</v>
      </c>
      <c r="EA486" s="78">
        <v>0.86151468753814697</v>
      </c>
      <c r="EB486" s="78">
        <v>0.7552412748336792</v>
      </c>
      <c r="EC486" s="78">
        <v>0.19581736624240875</v>
      </c>
      <c r="ED486" s="78">
        <v>-5.7002536952495575E-2</v>
      </c>
      <c r="EE486" s="78">
        <v>2.420358918607235E-2</v>
      </c>
      <c r="EF486" s="78">
        <v>-1.4262520708143711E-3</v>
      </c>
      <c r="EG486" s="78">
        <v>0.10528865456581116</v>
      </c>
      <c r="EH486" s="78">
        <v>0.46658656001091003</v>
      </c>
      <c r="EI486" s="78">
        <v>0.60110217332839966</v>
      </c>
      <c r="EJ486" s="78">
        <v>0.76884424686431885</v>
      </c>
      <c r="EK486" s="78">
        <v>0.55077064037322998</v>
      </c>
      <c r="EL486" s="78">
        <v>0.62883496284484863</v>
      </c>
      <c r="EM486" s="78">
        <v>0.31972774863243103</v>
      </c>
      <c r="EN486" s="78">
        <v>0.29342120885848999</v>
      </c>
      <c r="EO486" s="78">
        <v>7.1345798671245575E-2</v>
      </c>
      <c r="EP486" s="78">
        <v>0.50483202934265137</v>
      </c>
      <c r="EQ486" s="78">
        <v>0.41102778911590576</v>
      </c>
      <c r="ER486" s="78">
        <v>0.75625544786453247</v>
      </c>
      <c r="ES486" s="78">
        <v>0.51415389776229858</v>
      </c>
      <c r="ET486" s="78">
        <v>0.44289913773536682</v>
      </c>
      <c r="EU486" s="78">
        <v>0.62564170360565186</v>
      </c>
      <c r="EV486" s="78">
        <v>0.56378179788589478</v>
      </c>
      <c r="EW486" s="78">
        <v>73.054176330566406</v>
      </c>
      <c r="EX486" s="78">
        <v>68.400077819824219</v>
      </c>
      <c r="EY486" s="78">
        <v>66.971061706542969</v>
      </c>
      <c r="EZ486" s="78">
        <v>64.845176696777344</v>
      </c>
      <c r="FA486" s="78">
        <v>65.344215393066406</v>
      </c>
      <c r="FB486" s="78">
        <v>65.306953430175781</v>
      </c>
      <c r="FC486" s="78">
        <v>64.679405212402344</v>
      </c>
      <c r="FD486" s="78">
        <v>64.314018249511719</v>
      </c>
      <c r="FE486" s="78">
        <v>71.861213684082031</v>
      </c>
      <c r="FF486" s="78">
        <v>82.044090270996094</v>
      </c>
      <c r="FG486" s="78">
        <v>87.706642150878906</v>
      </c>
      <c r="FH486" s="78">
        <v>93.767143249511719</v>
      </c>
      <c r="FI486" s="78">
        <v>98.113166809082031</v>
      </c>
      <c r="FJ486" s="78">
        <v>101.6087646484375</v>
      </c>
      <c r="FK486" s="78">
        <v>103.65798187255859</v>
      </c>
      <c r="FL486" s="78">
        <v>103.84519958496094</v>
      </c>
      <c r="FM486" s="78">
        <v>102.65541839599609</v>
      </c>
      <c r="FN486" s="78">
        <v>99.751045227050781</v>
      </c>
      <c r="FO486" s="78">
        <v>95.874122619628906</v>
      </c>
      <c r="FP486" s="78">
        <v>84.438400268554688</v>
      </c>
      <c r="FQ486" s="78">
        <v>78.221954345703125</v>
      </c>
      <c r="FR486" s="78">
        <v>74.786544799804688</v>
      </c>
      <c r="FS486" s="78">
        <v>71.861885070800781</v>
      </c>
      <c r="FT486" s="78">
        <v>67.676483154296875</v>
      </c>
      <c r="FU486" s="78">
        <v>0.11303453147411346</v>
      </c>
      <c r="FV486" s="78">
        <v>0.18785633146762848</v>
      </c>
      <c r="FW486" s="78">
        <v>0.14463053643703461</v>
      </c>
      <c r="FX486" s="78">
        <v>0.15757407248020172</v>
      </c>
      <c r="FY486" s="78">
        <v>486</v>
      </c>
      <c r="FZ486" s="78">
        <v>1</v>
      </c>
    </row>
    <row r="487" spans="1:182" x14ac:dyDescent="0.2">
      <c r="A487" t="s">
        <v>186</v>
      </c>
      <c r="B487" t="s">
        <v>245</v>
      </c>
      <c r="C487" t="s">
        <v>194</v>
      </c>
      <c r="D487" t="s">
        <v>203</v>
      </c>
      <c r="E487" t="s">
        <v>210</v>
      </c>
      <c r="F487" t="s">
        <v>1</v>
      </c>
      <c r="G487" t="s">
        <v>200</v>
      </c>
      <c r="H487" s="78">
        <v>455</v>
      </c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8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8"/>
      <c r="BA487" s="78"/>
      <c r="BB487" s="78"/>
      <c r="BC487" s="78"/>
      <c r="BD487" s="78"/>
      <c r="BE487" s="78"/>
      <c r="BF487" s="78"/>
      <c r="BG487" s="78"/>
      <c r="BH487" s="78"/>
      <c r="BI487" s="78"/>
      <c r="BJ487" s="78"/>
      <c r="BK487" s="78"/>
      <c r="BL487" s="78"/>
      <c r="BM487" s="78"/>
      <c r="BN487" s="78"/>
      <c r="BO487" s="78"/>
      <c r="BP487" s="78"/>
      <c r="BQ487" s="78"/>
      <c r="BR487" s="78"/>
      <c r="BS487" s="78"/>
      <c r="BT487" s="78"/>
      <c r="BU487" s="78"/>
      <c r="BV487" s="78"/>
      <c r="BW487" s="78"/>
      <c r="BX487" s="78"/>
      <c r="BY487" s="78"/>
      <c r="BZ487" s="78"/>
      <c r="CA487" s="78"/>
      <c r="CB487" s="78"/>
      <c r="CC487" s="78"/>
      <c r="CD487" s="78"/>
      <c r="CE487" s="78"/>
      <c r="CF487" s="78"/>
      <c r="CG487" s="78"/>
      <c r="CH487" s="78"/>
      <c r="CI487" s="78"/>
      <c r="CJ487" s="78"/>
      <c r="CK487" s="78"/>
      <c r="CL487" s="78"/>
      <c r="CM487" s="78"/>
      <c r="CN487" s="78"/>
      <c r="CO487" s="78"/>
      <c r="CP487" s="78"/>
      <c r="CQ487" s="78"/>
      <c r="CR487" s="78"/>
      <c r="CS487" s="78"/>
      <c r="CT487" s="78"/>
      <c r="CU487" s="78"/>
      <c r="CV487" s="78"/>
      <c r="CW487" s="78"/>
      <c r="CX487" s="78"/>
      <c r="CY487" s="78"/>
      <c r="CZ487" s="78"/>
      <c r="DA487" s="78"/>
      <c r="DB487" s="78"/>
      <c r="DC487" s="78"/>
      <c r="DD487" s="78"/>
      <c r="DE487" s="78"/>
      <c r="DF487" s="78"/>
      <c r="DG487" s="78"/>
      <c r="DH487" s="78"/>
      <c r="DI487" s="78"/>
      <c r="DJ487" s="78"/>
      <c r="DK487" s="78"/>
      <c r="DL487" s="78"/>
      <c r="DM487" s="78"/>
      <c r="DN487" s="78"/>
      <c r="DO487" s="78"/>
      <c r="DP487" s="78"/>
      <c r="DQ487" s="78"/>
      <c r="DR487" s="78"/>
      <c r="DS487" s="78"/>
      <c r="DT487" s="78"/>
      <c r="DU487" s="78"/>
      <c r="DV487" s="78"/>
      <c r="DW487" s="78"/>
      <c r="DX487" s="78"/>
      <c r="DY487" s="78"/>
      <c r="DZ487" s="78"/>
      <c r="EA487" s="78"/>
      <c r="EB487" s="78"/>
      <c r="EC487" s="78"/>
      <c r="ED487" s="78"/>
      <c r="EE487" s="78"/>
      <c r="EF487" s="78"/>
      <c r="EG487" s="78"/>
      <c r="EH487" s="78"/>
      <c r="EI487" s="78"/>
      <c r="EJ487" s="78"/>
      <c r="EK487" s="78"/>
      <c r="EL487" s="78"/>
      <c r="EM487" s="78"/>
      <c r="EN487" s="78"/>
      <c r="EO487" s="78"/>
      <c r="EP487" s="78"/>
      <c r="EQ487" s="78"/>
      <c r="ER487" s="78"/>
      <c r="ES487" s="78"/>
      <c r="ET487" s="78"/>
      <c r="EU487" s="78"/>
      <c r="EV487" s="78"/>
      <c r="EW487" s="78"/>
      <c r="EX487" s="78"/>
      <c r="EY487" s="78"/>
      <c r="EZ487" s="78"/>
      <c r="FA487" s="78"/>
      <c r="FB487" s="78"/>
      <c r="FC487" s="78"/>
      <c r="FD487" s="78"/>
      <c r="FE487" s="78"/>
      <c r="FF487" s="78"/>
      <c r="FG487" s="78"/>
      <c r="FH487" s="78"/>
      <c r="FI487" s="78"/>
      <c r="FJ487" s="78"/>
      <c r="FK487" s="78"/>
      <c r="FL487" s="78"/>
      <c r="FM487" s="78"/>
      <c r="FN487" s="78"/>
      <c r="FO487" s="78"/>
      <c r="FP487" s="78"/>
      <c r="FQ487" s="78"/>
      <c r="FR487" s="78"/>
      <c r="FS487" s="78"/>
      <c r="FT487" s="78"/>
      <c r="FU487" s="78"/>
      <c r="FV487" s="78"/>
      <c r="FW487" s="78"/>
      <c r="FX487" s="78">
        <v>0.13806092739105225</v>
      </c>
      <c r="FY487" s="78">
        <v>29</v>
      </c>
      <c r="FZ487" s="78">
        <v>0</v>
      </c>
    </row>
    <row r="488" spans="1:182" x14ac:dyDescent="0.2">
      <c r="A488" t="s">
        <v>186</v>
      </c>
      <c r="B488" t="s">
        <v>245</v>
      </c>
      <c r="C488" t="s">
        <v>194</v>
      </c>
      <c r="D488" t="s">
        <v>203</v>
      </c>
      <c r="E488" t="s">
        <v>210</v>
      </c>
      <c r="F488" t="s">
        <v>1</v>
      </c>
      <c r="G488" t="s">
        <v>1</v>
      </c>
      <c r="H488" s="78">
        <v>8036</v>
      </c>
      <c r="I488" s="78">
        <v>2.4966428279876709</v>
      </c>
      <c r="J488" s="78">
        <v>2.2603116035461426</v>
      </c>
      <c r="K488" s="78">
        <v>1.8988497257232666</v>
      </c>
      <c r="L488" s="78">
        <v>1.5446720123291016</v>
      </c>
      <c r="M488" s="78">
        <v>1.0309958457946777</v>
      </c>
      <c r="N488" s="78">
        <v>0.70802837610244751</v>
      </c>
      <c r="O488" s="78">
        <v>0.81947803497314453</v>
      </c>
      <c r="P488" s="78">
        <v>0.79803454875946045</v>
      </c>
      <c r="Q488" s="78">
        <v>1.0732818841934204</v>
      </c>
      <c r="R488" s="78">
        <v>1.6639761924743652</v>
      </c>
      <c r="S488" s="78">
        <v>2.0332114696502686</v>
      </c>
      <c r="T488" s="78">
        <v>2.3582024574279785</v>
      </c>
      <c r="U488" s="78">
        <v>2.49601149559021</v>
      </c>
      <c r="V488" s="78">
        <v>2.7531237602233887</v>
      </c>
      <c r="W488" s="78">
        <v>2.4677975177764893</v>
      </c>
      <c r="X488" s="78">
        <v>2.5932152271270752</v>
      </c>
      <c r="Y488" s="78">
        <v>2.3903977870941162</v>
      </c>
      <c r="Z488" s="78">
        <v>2.6995100975036621</v>
      </c>
      <c r="AA488" s="78">
        <v>2.5255050659179688</v>
      </c>
      <c r="AB488" s="78">
        <v>2.6866304874420166</v>
      </c>
      <c r="AC488" s="78">
        <v>2.4397010803222656</v>
      </c>
      <c r="AD488" s="78">
        <v>2.1640255451202393</v>
      </c>
      <c r="AE488" s="78">
        <v>2.058452844619751</v>
      </c>
      <c r="AF488" s="78">
        <v>1.7520874738693237</v>
      </c>
      <c r="AG488" s="78">
        <v>1.6052024438977242E-2</v>
      </c>
      <c r="AH488" s="78">
        <v>-6.5215088427066803E-2</v>
      </c>
      <c r="AI488" s="78">
        <v>-0.10958776623010635</v>
      </c>
      <c r="AJ488" s="78">
        <v>-0.17751714587211609</v>
      </c>
      <c r="AK488" s="78">
        <v>-0.43093207478523254</v>
      </c>
      <c r="AL488" s="78">
        <v>-0.55617368221282959</v>
      </c>
      <c r="AM488" s="78">
        <v>-0.3621026873588562</v>
      </c>
      <c r="AN488" s="78">
        <v>-0.47555175423622131</v>
      </c>
      <c r="AO488" s="78">
        <v>-0.47171244025230408</v>
      </c>
      <c r="AP488" s="78">
        <v>-0.12513133883476257</v>
      </c>
      <c r="AQ488" s="78">
        <v>-8.7668612599372864E-2</v>
      </c>
      <c r="AR488" s="78">
        <v>2.2688174620270729E-2</v>
      </c>
      <c r="AS488" s="78">
        <v>-0.18910232186317444</v>
      </c>
      <c r="AT488" s="78">
        <v>-0.38035276532173157</v>
      </c>
      <c r="AU488" s="78">
        <v>-0.77594691514968872</v>
      </c>
      <c r="AV488" s="78">
        <v>-0.56983804702758789</v>
      </c>
      <c r="AW488" s="78">
        <v>-0.73703622817993164</v>
      </c>
      <c r="AX488" s="78">
        <v>-0.43114033341407776</v>
      </c>
      <c r="AY488" s="78">
        <v>-0.40824708342552185</v>
      </c>
      <c r="AZ488" s="78">
        <v>-7.8055709600448608E-2</v>
      </c>
      <c r="BA488" s="78">
        <v>-0.31332162022590637</v>
      </c>
      <c r="BB488" s="78">
        <v>-0.33981040120124817</v>
      </c>
      <c r="BC488" s="78">
        <v>-0.18220825493335724</v>
      </c>
      <c r="BD488" s="78">
        <v>-0.15751957893371582</v>
      </c>
      <c r="BE488" s="78">
        <v>0.3501439094543457</v>
      </c>
      <c r="BF488" s="78">
        <v>0.25630998611450195</v>
      </c>
      <c r="BG488" s="78">
        <v>0.16911984980106354</v>
      </c>
      <c r="BH488" s="78">
        <v>9.0185694396495819E-2</v>
      </c>
      <c r="BI488" s="78">
        <v>-0.25105419754981995</v>
      </c>
      <c r="BJ488" s="78">
        <v>-0.41291093826293945</v>
      </c>
      <c r="BK488" s="78">
        <v>-0.25123229622840881</v>
      </c>
      <c r="BL488" s="78">
        <v>-0.33947715163230896</v>
      </c>
      <c r="BM488" s="78">
        <v>-0.30611240863800049</v>
      </c>
      <c r="BN488" s="78">
        <v>4.4692434370517731E-2</v>
      </c>
      <c r="BO488" s="78">
        <v>0.11000947654247284</v>
      </c>
      <c r="BP488" s="78">
        <v>0.23683591187000275</v>
      </c>
      <c r="BQ488" s="78">
        <v>2.3242166265845299E-2</v>
      </c>
      <c r="BR488" s="78">
        <v>-9.0714648365974426E-2</v>
      </c>
      <c r="BS488" s="78">
        <v>-0.46148690581321716</v>
      </c>
      <c r="BT488" s="78">
        <v>-0.32208153605461121</v>
      </c>
      <c r="BU488" s="78">
        <v>-0.50502955913543701</v>
      </c>
      <c r="BV488" s="78">
        <v>-0.16251508891582489</v>
      </c>
      <c r="BW488" s="78">
        <v>-0.17311418056488037</v>
      </c>
      <c r="BX488" s="78">
        <v>0.16139265894889832</v>
      </c>
      <c r="BY488" s="78">
        <v>-7.5835101306438446E-2</v>
      </c>
      <c r="BZ488" s="78">
        <v>-0.11517176032066345</v>
      </c>
      <c r="CA488" s="78">
        <v>4.9645707011222839E-2</v>
      </c>
      <c r="CB488" s="78">
        <v>4.9494832754135132E-2</v>
      </c>
      <c r="CC488" s="78">
        <v>0.58153492212295532</v>
      </c>
      <c r="CD488" s="78">
        <v>0.47899720072746277</v>
      </c>
      <c r="CE488" s="78">
        <v>0.36215192079544067</v>
      </c>
      <c r="CF488" s="78">
        <v>0.27559587359428406</v>
      </c>
      <c r="CG488" s="78">
        <v>-0.12647132575511932</v>
      </c>
      <c r="CH488" s="78">
        <v>-0.31368759274482727</v>
      </c>
      <c r="CI488" s="78">
        <v>-0.17444382607936859</v>
      </c>
      <c r="CJ488" s="78">
        <v>-0.24523228406906128</v>
      </c>
      <c r="CK488" s="78">
        <v>-0.19141830503940582</v>
      </c>
      <c r="CL488" s="78">
        <v>0.162311851978302</v>
      </c>
      <c r="CM488" s="78">
        <v>0.24692070484161377</v>
      </c>
      <c r="CN488" s="78">
        <v>0.38515397906303406</v>
      </c>
      <c r="CO488" s="78">
        <v>0.17031130194664001</v>
      </c>
      <c r="CP488" s="78">
        <v>0.10988785326480865</v>
      </c>
      <c r="CQ488" s="78">
        <v>-0.24369286000728607</v>
      </c>
      <c r="CR488" s="78">
        <v>-0.15048615634441376</v>
      </c>
      <c r="CS488" s="78">
        <v>-0.34434247016906738</v>
      </c>
      <c r="CT488" s="78">
        <v>2.3533927276730537E-2</v>
      </c>
      <c r="CU488" s="78">
        <v>-1.0261842049658298E-2</v>
      </c>
      <c r="CV488" s="78">
        <v>0.32723385095596313</v>
      </c>
      <c r="CW488" s="78">
        <v>8.8647328317165375E-2</v>
      </c>
      <c r="CX488" s="78">
        <v>4.0412262082099915E-2</v>
      </c>
      <c r="CY488" s="78">
        <v>0.21022705733776093</v>
      </c>
      <c r="CZ488" s="78">
        <v>0.19287237524986267</v>
      </c>
      <c r="DA488" s="78">
        <v>0.81292599439620972</v>
      </c>
      <c r="DB488" s="78">
        <v>0.70168447494506836</v>
      </c>
      <c r="DC488" s="78">
        <v>0.55518394708633423</v>
      </c>
      <c r="DD488" s="78">
        <v>0.4610060453414917</v>
      </c>
      <c r="DE488" s="78">
        <v>-1.8884596647694707E-3</v>
      </c>
      <c r="DF488" s="78">
        <v>-0.21446427702903748</v>
      </c>
      <c r="DG488" s="78">
        <v>-9.7655326128005981E-2</v>
      </c>
      <c r="DH488" s="78">
        <v>-0.1509874165058136</v>
      </c>
      <c r="DI488" s="78">
        <v>-7.6724238693714142E-2</v>
      </c>
      <c r="DJ488" s="78">
        <v>0.27993127703666687</v>
      </c>
      <c r="DK488" s="78">
        <v>0.38383197784423828</v>
      </c>
      <c r="DL488" s="78">
        <v>0.53347200155258179</v>
      </c>
      <c r="DM488" s="78">
        <v>0.31738045811653137</v>
      </c>
      <c r="DN488" s="78">
        <v>0.31049033999443054</v>
      </c>
      <c r="DO488" s="78">
        <v>-2.5898829102516174E-2</v>
      </c>
      <c r="DP488" s="78">
        <v>2.110922709107399E-2</v>
      </c>
      <c r="DQ488" s="78">
        <v>-0.18365538120269775</v>
      </c>
      <c r="DR488" s="78">
        <v>0.20958293974399567</v>
      </c>
      <c r="DS488" s="78">
        <v>0.15259048342704773</v>
      </c>
      <c r="DT488" s="78">
        <v>0.49307507276535034</v>
      </c>
      <c r="DU488" s="78">
        <v>0.25312978029251099</v>
      </c>
      <c r="DV488" s="78">
        <v>0.19599628448486328</v>
      </c>
      <c r="DW488" s="78">
        <v>0.37080839276313782</v>
      </c>
      <c r="DX488" s="78">
        <v>0.33624991774559021</v>
      </c>
      <c r="DY488" s="78">
        <v>1.1470179557800293</v>
      </c>
      <c r="DZ488" s="78">
        <v>1.0232095718383789</v>
      </c>
      <c r="EA488" s="78">
        <v>0.83389157056808472</v>
      </c>
      <c r="EB488" s="78">
        <v>0.72870886325836182</v>
      </c>
      <c r="EC488" s="78">
        <v>0.1779894083738327</v>
      </c>
      <c r="ED488" s="78">
        <v>-7.1201525628566742E-2</v>
      </c>
      <c r="EE488" s="78">
        <v>1.3215062208473682E-2</v>
      </c>
      <c r="EF488" s="78">
        <v>-1.4912799000740051E-2</v>
      </c>
      <c r="EG488" s="78">
        <v>8.8875792920589447E-2</v>
      </c>
      <c r="EH488" s="78">
        <v>0.44975504279136658</v>
      </c>
      <c r="EI488" s="78">
        <v>0.58151000738143921</v>
      </c>
      <c r="EJ488" s="78">
        <v>0.74761980772018433</v>
      </c>
      <c r="EK488" s="78">
        <v>0.52972501516342163</v>
      </c>
      <c r="EL488" s="78">
        <v>0.6001284122467041</v>
      </c>
      <c r="EM488" s="78">
        <v>0.28856116533279419</v>
      </c>
      <c r="EN488" s="78">
        <v>0.26886570453643799</v>
      </c>
      <c r="EO488" s="78">
        <v>4.8351272940635681E-2</v>
      </c>
      <c r="EP488" s="78">
        <v>0.47820818424224854</v>
      </c>
      <c r="EQ488" s="78">
        <v>0.3877234160900116</v>
      </c>
      <c r="ER488" s="78">
        <v>0.73252344131469727</v>
      </c>
      <c r="ES488" s="78">
        <v>0.49061626195907593</v>
      </c>
      <c r="ET488" s="78">
        <v>0.42063489556312561</v>
      </c>
      <c r="EU488" s="78">
        <v>0.60266232490539551</v>
      </c>
      <c r="EV488" s="78">
        <v>0.54326432943344116</v>
      </c>
      <c r="EW488" s="78">
        <v>73.409378051757813</v>
      </c>
      <c r="EX488" s="78">
        <v>68.435615539550781</v>
      </c>
      <c r="EY488" s="78">
        <v>67.522178649902344</v>
      </c>
      <c r="EZ488" s="78">
        <v>65.592361450195313</v>
      </c>
      <c r="FA488" s="78">
        <v>65.95880126953125</v>
      </c>
      <c r="FB488" s="78">
        <v>65.950973510742188</v>
      </c>
      <c r="FC488" s="78">
        <v>65.159149169921875</v>
      </c>
      <c r="FD488" s="78">
        <v>64.73199462890625</v>
      </c>
      <c r="FE488" s="78">
        <v>72.066963195800781</v>
      </c>
      <c r="FF488" s="78">
        <v>82.059776306152344</v>
      </c>
      <c r="FG488" s="78">
        <v>87.716209411621094</v>
      </c>
      <c r="FH488" s="78">
        <v>93.743629455566406</v>
      </c>
      <c r="FI488" s="78">
        <v>98.061729431152344</v>
      </c>
      <c r="FJ488" s="78">
        <v>101.55045318603516</v>
      </c>
      <c r="FK488" s="78">
        <v>103.58826446533203</v>
      </c>
      <c r="FL488" s="78">
        <v>103.74977874755859</v>
      </c>
      <c r="FM488" s="78">
        <v>102.57059478759766</v>
      </c>
      <c r="FN488" s="78">
        <v>99.637947082519531</v>
      </c>
      <c r="FO488" s="78">
        <v>95.819564819335938</v>
      </c>
      <c r="FP488" s="78">
        <v>84.720924377441406</v>
      </c>
      <c r="FQ488" s="78">
        <v>78.618888854980469</v>
      </c>
      <c r="FR488" s="78">
        <v>75.178001403808594</v>
      </c>
      <c r="FS488" s="78">
        <v>72.198013305664063</v>
      </c>
      <c r="FT488" s="78">
        <v>67.997283935546875</v>
      </c>
      <c r="FU488" s="78">
        <v>0.10678183287382126</v>
      </c>
      <c r="FV488" s="78">
        <v>0.17746472358703613</v>
      </c>
      <c r="FW488" s="78">
        <v>0.13663004338741302</v>
      </c>
      <c r="FX488" s="78">
        <v>0.14885759353637695</v>
      </c>
      <c r="FY488" s="78">
        <v>515</v>
      </c>
      <c r="FZ488" s="78">
        <v>1</v>
      </c>
    </row>
    <row r="489" spans="1:182" x14ac:dyDescent="0.2">
      <c r="A489" t="s">
        <v>186</v>
      </c>
      <c r="B489" t="s">
        <v>245</v>
      </c>
      <c r="C489" t="s">
        <v>194</v>
      </c>
      <c r="D489" t="s">
        <v>203</v>
      </c>
      <c r="E489" t="s">
        <v>210</v>
      </c>
      <c r="F489" t="s">
        <v>178</v>
      </c>
      <c r="G489" t="s">
        <v>1</v>
      </c>
      <c r="H489" s="78">
        <v>6015</v>
      </c>
      <c r="I489" s="78">
        <v>2.4522607326507568</v>
      </c>
      <c r="J489" s="78">
        <v>2.1518383026123047</v>
      </c>
      <c r="K489" s="78">
        <v>1.7953310012817383</v>
      </c>
      <c r="L489" s="78">
        <v>1.5174232721328735</v>
      </c>
      <c r="M489" s="78">
        <v>1.0028617382049561</v>
      </c>
      <c r="N489" s="78">
        <v>0.69046908617019653</v>
      </c>
      <c r="O489" s="78">
        <v>0.79197031259536743</v>
      </c>
      <c r="P489" s="78">
        <v>0.75106054544448853</v>
      </c>
      <c r="Q489" s="78">
        <v>0.99998247623443604</v>
      </c>
      <c r="R489" s="78">
        <v>1.5565074682235718</v>
      </c>
      <c r="S489" s="78">
        <v>1.9132424592971802</v>
      </c>
      <c r="T489" s="78">
        <v>2.2596642971038818</v>
      </c>
      <c r="U489" s="78">
        <v>2.4288454055786133</v>
      </c>
      <c r="V489" s="78">
        <v>2.6893095970153809</v>
      </c>
      <c r="W489" s="78">
        <v>2.4509201049804688</v>
      </c>
      <c r="X489" s="78">
        <v>2.5562334060668945</v>
      </c>
      <c r="Y489" s="78">
        <v>2.30019211769104</v>
      </c>
      <c r="Z489" s="78">
        <v>2.6426377296447754</v>
      </c>
      <c r="AA489" s="78">
        <v>2.4927358627319336</v>
      </c>
      <c r="AB489" s="78">
        <v>2.666945219039917</v>
      </c>
      <c r="AC489" s="78">
        <v>2.4621021747589111</v>
      </c>
      <c r="AD489" s="78">
        <v>2.211237907409668</v>
      </c>
      <c r="AE489" s="78">
        <v>2.0833380222320557</v>
      </c>
      <c r="AF489" s="78">
        <v>1.7830463647842407</v>
      </c>
      <c r="AG489" s="78">
        <v>-0.16229593753814697</v>
      </c>
      <c r="AH489" s="78">
        <v>-0.23685450851917267</v>
      </c>
      <c r="AI489" s="78">
        <v>-0.25837001204490662</v>
      </c>
      <c r="AJ489" s="78">
        <v>-0.32042473554611206</v>
      </c>
      <c r="AK489" s="78">
        <v>-0.52695608139038086</v>
      </c>
      <c r="AL489" s="78">
        <v>-0.63265156745910645</v>
      </c>
      <c r="AM489" s="78">
        <v>-0.42128857970237732</v>
      </c>
      <c r="AN489" s="78">
        <v>-0.54819238185882568</v>
      </c>
      <c r="AO489" s="78">
        <v>-0.56011450290679932</v>
      </c>
      <c r="AP489" s="78">
        <v>-0.21578821539878845</v>
      </c>
      <c r="AQ489" s="78">
        <v>-0.19319494068622589</v>
      </c>
      <c r="AR489" s="78">
        <v>-9.1630145907402039E-2</v>
      </c>
      <c r="AS489" s="78">
        <v>-0.30245798826217651</v>
      </c>
      <c r="AT489" s="78">
        <v>-0.53497004508972168</v>
      </c>
      <c r="AU489" s="78">
        <v>-0.94381475448608398</v>
      </c>
      <c r="AV489" s="78">
        <v>-0.70209765434265137</v>
      </c>
      <c r="AW489" s="78">
        <v>-0.86088818311691284</v>
      </c>
      <c r="AX489" s="78">
        <v>-0.57454031705856323</v>
      </c>
      <c r="AY489" s="78">
        <v>-0.53376787900924683</v>
      </c>
      <c r="AZ489" s="78">
        <v>-0.20588020980358124</v>
      </c>
      <c r="BA489" s="78">
        <v>-0.44009882211685181</v>
      </c>
      <c r="BB489" s="78">
        <v>-0.45972901582717896</v>
      </c>
      <c r="BC489" s="78">
        <v>-0.30597865581512451</v>
      </c>
      <c r="BD489" s="78">
        <v>-0.26802992820739746</v>
      </c>
      <c r="BE489" s="78">
        <v>0.27716541290283203</v>
      </c>
      <c r="BF489" s="78">
        <v>0.18607650697231293</v>
      </c>
      <c r="BG489" s="78">
        <v>0.10823937505483627</v>
      </c>
      <c r="BH489" s="78">
        <v>3.1709060072898865E-2</v>
      </c>
      <c r="BI489" s="78">
        <v>-0.29034644365310669</v>
      </c>
      <c r="BJ489" s="78">
        <v>-0.44420510530471802</v>
      </c>
      <c r="BK489" s="78">
        <v>-0.27545067667961121</v>
      </c>
      <c r="BL489" s="78">
        <v>-0.36920109391212463</v>
      </c>
      <c r="BM489" s="78">
        <v>-0.34228581190109253</v>
      </c>
      <c r="BN489" s="78">
        <v>7.5963693670928478E-3</v>
      </c>
      <c r="BO489" s="78">
        <v>6.6828958690166473E-2</v>
      </c>
      <c r="BP489" s="78">
        <v>0.19005776941776276</v>
      </c>
      <c r="BQ489" s="78">
        <v>-2.3142056539654732E-2</v>
      </c>
      <c r="BR489" s="78">
        <v>-0.15398275852203369</v>
      </c>
      <c r="BS489" s="78">
        <v>-0.53017711639404297</v>
      </c>
      <c r="BT489" s="78">
        <v>-0.3762010931968689</v>
      </c>
      <c r="BU489" s="78">
        <v>-0.55570876598358154</v>
      </c>
      <c r="BV489" s="78">
        <v>-0.22119319438934326</v>
      </c>
      <c r="BW489" s="78">
        <v>-0.22447626292705536</v>
      </c>
      <c r="BX489" s="78">
        <v>0.10908789187669754</v>
      </c>
      <c r="BY489" s="78">
        <v>-0.12771131098270416</v>
      </c>
      <c r="BZ489" s="78">
        <v>-0.1642414927482605</v>
      </c>
      <c r="CA489" s="78">
        <v>-1.000145566649735E-3</v>
      </c>
      <c r="CB489" s="78">
        <v>4.274892620742321E-3</v>
      </c>
      <c r="CC489" s="78">
        <v>0.5815349817276001</v>
      </c>
      <c r="CD489" s="78">
        <v>0.47899723052978516</v>
      </c>
      <c r="CE489" s="78">
        <v>0.36215192079544067</v>
      </c>
      <c r="CF489" s="78">
        <v>0.27559584379196167</v>
      </c>
      <c r="CG489" s="78">
        <v>-0.12647132575511932</v>
      </c>
      <c r="CH489" s="78">
        <v>-0.31368762254714966</v>
      </c>
      <c r="CI489" s="78">
        <v>-0.17444382607936859</v>
      </c>
      <c r="CJ489" s="78">
        <v>-0.24523228406906128</v>
      </c>
      <c r="CK489" s="78">
        <v>-0.19141830503940582</v>
      </c>
      <c r="CL489" s="78">
        <v>0.16231183707714081</v>
      </c>
      <c r="CM489" s="78">
        <v>0.24692070484161377</v>
      </c>
      <c r="CN489" s="78">
        <v>0.38515394926071167</v>
      </c>
      <c r="CO489" s="78">
        <v>0.17031130194664001</v>
      </c>
      <c r="CP489" s="78">
        <v>0.10988785326480865</v>
      </c>
      <c r="CQ489" s="78">
        <v>-0.24369286000728607</v>
      </c>
      <c r="CR489" s="78">
        <v>-0.15048615634441376</v>
      </c>
      <c r="CS489" s="78">
        <v>-0.34434247016906738</v>
      </c>
      <c r="CT489" s="78">
        <v>2.3533929139375687E-2</v>
      </c>
      <c r="CU489" s="78">
        <v>-1.0261842049658298E-2</v>
      </c>
      <c r="CV489" s="78">
        <v>0.32723385095596313</v>
      </c>
      <c r="CW489" s="78">
        <v>8.8647328317165375E-2</v>
      </c>
      <c r="CX489" s="78">
        <v>4.0412262082099915E-2</v>
      </c>
      <c r="CY489" s="78">
        <v>0.21022704243659973</v>
      </c>
      <c r="CZ489" s="78">
        <v>0.19287236034870148</v>
      </c>
      <c r="DA489" s="78">
        <v>0.88590455055236816</v>
      </c>
      <c r="DB489" s="78">
        <v>0.77191793918609619</v>
      </c>
      <c r="DC489" s="78">
        <v>0.61606448888778687</v>
      </c>
      <c r="DD489" s="78">
        <v>0.51948261260986328</v>
      </c>
      <c r="DE489" s="78">
        <v>3.7403799593448639E-2</v>
      </c>
      <c r="DF489" s="78">
        <v>-0.18317019939422607</v>
      </c>
      <c r="DG489" s="78">
        <v>-7.3436960577964783E-2</v>
      </c>
      <c r="DH489" s="78">
        <v>-0.12126347422599792</v>
      </c>
      <c r="DI489" s="78">
        <v>-4.0550801903009415E-2</v>
      </c>
      <c r="DJ489" s="78">
        <v>0.31702733039855957</v>
      </c>
      <c r="DK489" s="78">
        <v>0.42701247334480286</v>
      </c>
      <c r="DL489" s="78">
        <v>0.580250084400177</v>
      </c>
      <c r="DM489" s="78">
        <v>0.36376467347145081</v>
      </c>
      <c r="DN489" s="78">
        <v>0.37375849485397339</v>
      </c>
      <c r="DO489" s="78">
        <v>4.2791355401277542E-2</v>
      </c>
      <c r="DP489" s="78">
        <v>7.5228787958621979E-2</v>
      </c>
      <c r="DQ489" s="78">
        <v>-0.13297617435455322</v>
      </c>
      <c r="DR489" s="78">
        <v>0.26826107501983643</v>
      </c>
      <c r="DS489" s="78">
        <v>0.20395258069038391</v>
      </c>
      <c r="DT489" s="78">
        <v>0.54537981748580933</v>
      </c>
      <c r="DU489" s="78">
        <v>0.30500596761703491</v>
      </c>
      <c r="DV489" s="78">
        <v>0.24506601691246033</v>
      </c>
      <c r="DW489" s="78">
        <v>0.42145419120788574</v>
      </c>
      <c r="DX489" s="78">
        <v>0.38146984577178955</v>
      </c>
      <c r="DY489" s="78">
        <v>1.3253659009933472</v>
      </c>
      <c r="DZ489" s="78">
        <v>1.194848895072937</v>
      </c>
      <c r="EA489" s="78">
        <v>0.98267382383346558</v>
      </c>
      <c r="EB489" s="78">
        <v>0.8716164231300354</v>
      </c>
      <c r="EC489" s="78">
        <v>0.2740134596824646</v>
      </c>
      <c r="ED489" s="78">
        <v>5.2762804552912712E-3</v>
      </c>
      <c r="EE489" s="78">
        <v>7.2400905191898346E-2</v>
      </c>
      <c r="EF489" s="78">
        <v>5.7727787643671036E-2</v>
      </c>
      <c r="EG489" s="78">
        <v>0.17727790772914886</v>
      </c>
      <c r="EH489" s="78">
        <v>0.54041188955307007</v>
      </c>
      <c r="EI489" s="78">
        <v>0.68703633546829224</v>
      </c>
      <c r="EJ489" s="78">
        <v>0.86193805932998657</v>
      </c>
      <c r="EK489" s="78">
        <v>0.64308065176010132</v>
      </c>
      <c r="EL489" s="78">
        <v>0.75474578142166138</v>
      </c>
      <c r="EM489" s="78">
        <v>0.45642906427383423</v>
      </c>
      <c r="EN489" s="78">
        <v>0.40112531185150146</v>
      </c>
      <c r="EO489" s="78">
        <v>0.17220316827297211</v>
      </c>
      <c r="EP489" s="78">
        <v>0.62160813808441162</v>
      </c>
      <c r="EQ489" s="78">
        <v>0.51324421167373657</v>
      </c>
      <c r="ER489" s="78">
        <v>0.86034798622131348</v>
      </c>
      <c r="ES489" s="78">
        <v>0.61739349365234375</v>
      </c>
      <c r="ET489" s="78">
        <v>0.5405535101890564</v>
      </c>
      <c r="EU489" s="78">
        <v>0.72643280029296875</v>
      </c>
      <c r="EV489" s="78">
        <v>0.65377461910247803</v>
      </c>
      <c r="EW489" s="78">
        <v>72.242462158203125</v>
      </c>
      <c r="EX489" s="78">
        <v>66.051277160644531</v>
      </c>
      <c r="EY489" s="78">
        <v>64.874763488769531</v>
      </c>
      <c r="EZ489" s="78">
        <v>62.807373046875</v>
      </c>
      <c r="FA489" s="78">
        <v>63.605453491210938</v>
      </c>
      <c r="FB489" s="78">
        <v>63.930080413818359</v>
      </c>
      <c r="FC489" s="78">
        <v>63.002773284912109</v>
      </c>
      <c r="FD489" s="78">
        <v>62.578395843505859</v>
      </c>
      <c r="FE489" s="78">
        <v>71.048103332519531</v>
      </c>
      <c r="FF489" s="78">
        <v>83.242744445800781</v>
      </c>
      <c r="FG489" s="78">
        <v>88.923286437988281</v>
      </c>
      <c r="FH489" s="78">
        <v>94.328529357910156</v>
      </c>
      <c r="FI489" s="78">
        <v>98.704986572265625</v>
      </c>
      <c r="FJ489" s="78">
        <v>101.37994384765625</v>
      </c>
      <c r="FK489" s="78">
        <v>103.35266876220703</v>
      </c>
      <c r="FL489" s="78">
        <v>103.77364349365234</v>
      </c>
      <c r="FM489" s="78">
        <v>101.86622619628906</v>
      </c>
      <c r="FN489" s="78">
        <v>98.652206420898438</v>
      </c>
      <c r="FO489" s="78">
        <v>94.9176025390625</v>
      </c>
      <c r="FP489" s="78">
        <v>81.338455200195313</v>
      </c>
      <c r="FQ489" s="78">
        <v>75.99139404296875</v>
      </c>
      <c r="FR489" s="78">
        <v>72.976997375488281</v>
      </c>
      <c r="FS489" s="78">
        <v>69.790206909179688</v>
      </c>
      <c r="FT489" s="78">
        <v>65.084365844726563</v>
      </c>
      <c r="FU489" s="78">
        <v>0.1404598206281662</v>
      </c>
      <c r="FV489" s="78">
        <v>0.23343542218208313</v>
      </c>
      <c r="FW489" s="78">
        <v>0.17972187697887421</v>
      </c>
      <c r="FX489" s="78">
        <v>0.1958058625459671</v>
      </c>
      <c r="FY489" s="78">
        <v>400</v>
      </c>
      <c r="FZ489" s="78">
        <v>1</v>
      </c>
    </row>
    <row r="490" spans="1:182" x14ac:dyDescent="0.2">
      <c r="A490" t="s">
        <v>186</v>
      </c>
      <c r="B490" t="s">
        <v>245</v>
      </c>
      <c r="C490" t="s">
        <v>194</v>
      </c>
      <c r="D490" t="s">
        <v>203</v>
      </c>
      <c r="E490" t="s">
        <v>210</v>
      </c>
      <c r="F490" t="s">
        <v>179</v>
      </c>
      <c r="G490" t="s">
        <v>1</v>
      </c>
      <c r="H490" s="78">
        <v>128</v>
      </c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8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8"/>
      <c r="BA490" s="78"/>
      <c r="BB490" s="78"/>
      <c r="BC490" s="78"/>
      <c r="BD490" s="78"/>
      <c r="BE490" s="78"/>
      <c r="BF490" s="78"/>
      <c r="BG490" s="78"/>
      <c r="BH490" s="78"/>
      <c r="BI490" s="78"/>
      <c r="BJ490" s="78"/>
      <c r="BK490" s="78"/>
      <c r="BL490" s="78"/>
      <c r="BM490" s="78"/>
      <c r="BN490" s="78"/>
      <c r="BO490" s="78"/>
      <c r="BP490" s="78"/>
      <c r="BQ490" s="78"/>
      <c r="BR490" s="78"/>
      <c r="BS490" s="78"/>
      <c r="BT490" s="78"/>
      <c r="BU490" s="78"/>
      <c r="BV490" s="78"/>
      <c r="BW490" s="78"/>
      <c r="BX490" s="78"/>
      <c r="BY490" s="78"/>
      <c r="BZ490" s="78"/>
      <c r="CA490" s="78"/>
      <c r="CB490" s="78"/>
      <c r="CC490" s="78"/>
      <c r="CD490" s="78"/>
      <c r="CE490" s="78"/>
      <c r="CF490" s="78"/>
      <c r="CG490" s="78"/>
      <c r="CH490" s="78"/>
      <c r="CI490" s="78"/>
      <c r="CJ490" s="78"/>
      <c r="CK490" s="78"/>
      <c r="CL490" s="78"/>
      <c r="CM490" s="78"/>
      <c r="CN490" s="78"/>
      <c r="CO490" s="78"/>
      <c r="CP490" s="78"/>
      <c r="CQ490" s="78"/>
      <c r="CR490" s="78"/>
      <c r="CS490" s="78"/>
      <c r="CT490" s="78"/>
      <c r="CU490" s="78"/>
      <c r="CV490" s="78"/>
      <c r="CW490" s="78"/>
      <c r="CX490" s="78"/>
      <c r="CY490" s="78"/>
      <c r="CZ490" s="78"/>
      <c r="DA490" s="78"/>
      <c r="DB490" s="78"/>
      <c r="DC490" s="78"/>
      <c r="DD490" s="78"/>
      <c r="DE490" s="78"/>
      <c r="DF490" s="78"/>
      <c r="DG490" s="78"/>
      <c r="DH490" s="78"/>
      <c r="DI490" s="78"/>
      <c r="DJ490" s="78"/>
      <c r="DK490" s="78"/>
      <c r="DL490" s="78"/>
      <c r="DM490" s="78"/>
      <c r="DN490" s="78"/>
      <c r="DO490" s="78"/>
      <c r="DP490" s="78"/>
      <c r="DQ490" s="78"/>
      <c r="DR490" s="78"/>
      <c r="DS490" s="78"/>
      <c r="DT490" s="78"/>
      <c r="DU490" s="78"/>
      <c r="DV490" s="78"/>
      <c r="DW490" s="78"/>
      <c r="DX490" s="78"/>
      <c r="DY490" s="78"/>
      <c r="DZ490" s="78"/>
      <c r="EA490" s="78"/>
      <c r="EB490" s="78"/>
      <c r="EC490" s="78"/>
      <c r="ED490" s="78"/>
      <c r="EE490" s="78"/>
      <c r="EF490" s="78"/>
      <c r="EG490" s="78"/>
      <c r="EH490" s="78"/>
      <c r="EI490" s="78"/>
      <c r="EJ490" s="78"/>
      <c r="EK490" s="78"/>
      <c r="EL490" s="78"/>
      <c r="EM490" s="78"/>
      <c r="EN490" s="78"/>
      <c r="EO490" s="78"/>
      <c r="EP490" s="78"/>
      <c r="EQ490" s="78"/>
      <c r="ER490" s="78"/>
      <c r="ES490" s="78"/>
      <c r="ET490" s="78"/>
      <c r="EU490" s="78"/>
      <c r="EV490" s="78"/>
      <c r="EW490" s="78"/>
      <c r="EX490" s="78"/>
      <c r="EY490" s="78"/>
      <c r="EZ490" s="78"/>
      <c r="FA490" s="78"/>
      <c r="FB490" s="78"/>
      <c r="FC490" s="78"/>
      <c r="FD490" s="78"/>
      <c r="FE490" s="78"/>
      <c r="FF490" s="78"/>
      <c r="FG490" s="78"/>
      <c r="FH490" s="78"/>
      <c r="FI490" s="78"/>
      <c r="FJ490" s="78"/>
      <c r="FK490" s="78"/>
      <c r="FL490" s="78"/>
      <c r="FM490" s="78"/>
      <c r="FN490" s="78"/>
      <c r="FO490" s="78"/>
      <c r="FP490" s="78"/>
      <c r="FQ490" s="78"/>
      <c r="FR490" s="78"/>
      <c r="FS490" s="78"/>
      <c r="FT490" s="78"/>
      <c r="FU490" s="78"/>
      <c r="FV490" s="78"/>
      <c r="FW490" s="78"/>
      <c r="FX490" s="78">
        <v>0.17780680954456329</v>
      </c>
      <c r="FY490" s="78">
        <v>8</v>
      </c>
      <c r="FZ490" s="78">
        <v>0</v>
      </c>
    </row>
    <row r="491" spans="1:182" x14ac:dyDescent="0.2">
      <c r="A491" t="s">
        <v>186</v>
      </c>
      <c r="B491" t="s">
        <v>245</v>
      </c>
      <c r="C491" t="s">
        <v>194</v>
      </c>
      <c r="D491" t="s">
        <v>203</v>
      </c>
      <c r="E491" t="s">
        <v>210</v>
      </c>
      <c r="F491" t="s">
        <v>180</v>
      </c>
      <c r="G491" t="s">
        <v>1</v>
      </c>
      <c r="H491" s="78">
        <v>80</v>
      </c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8"/>
      <c r="BA491" s="78"/>
      <c r="BB491" s="78"/>
      <c r="BC491" s="78"/>
      <c r="BD491" s="78"/>
      <c r="BE491" s="78"/>
      <c r="BF491" s="78"/>
      <c r="BG491" s="78"/>
      <c r="BH491" s="78"/>
      <c r="BI491" s="78"/>
      <c r="BJ491" s="78"/>
      <c r="BK491" s="78"/>
      <c r="BL491" s="78"/>
      <c r="BM491" s="78"/>
      <c r="BN491" s="78"/>
      <c r="BO491" s="78"/>
      <c r="BP491" s="78"/>
      <c r="BQ491" s="78"/>
      <c r="BR491" s="78"/>
      <c r="BS491" s="78"/>
      <c r="BT491" s="78"/>
      <c r="BU491" s="78"/>
      <c r="BV491" s="78"/>
      <c r="BW491" s="78"/>
      <c r="BX491" s="78"/>
      <c r="BY491" s="78"/>
      <c r="BZ491" s="78"/>
      <c r="CA491" s="78"/>
      <c r="CB491" s="78"/>
      <c r="CC491" s="78"/>
      <c r="CD491" s="78"/>
      <c r="CE491" s="78"/>
      <c r="CF491" s="78"/>
      <c r="CG491" s="78"/>
      <c r="CH491" s="78"/>
      <c r="CI491" s="78"/>
      <c r="CJ491" s="78"/>
      <c r="CK491" s="78"/>
      <c r="CL491" s="78"/>
      <c r="CM491" s="78"/>
      <c r="CN491" s="78"/>
      <c r="CO491" s="78"/>
      <c r="CP491" s="78"/>
      <c r="CQ491" s="78"/>
      <c r="CR491" s="78"/>
      <c r="CS491" s="78"/>
      <c r="CT491" s="78"/>
      <c r="CU491" s="78"/>
      <c r="CV491" s="78"/>
      <c r="CW491" s="78"/>
      <c r="CX491" s="78"/>
      <c r="CY491" s="78"/>
      <c r="CZ491" s="78"/>
      <c r="DA491" s="78"/>
      <c r="DB491" s="78"/>
      <c r="DC491" s="78"/>
      <c r="DD491" s="78"/>
      <c r="DE491" s="78"/>
      <c r="DF491" s="78"/>
      <c r="DG491" s="78"/>
      <c r="DH491" s="78"/>
      <c r="DI491" s="78"/>
      <c r="DJ491" s="78"/>
      <c r="DK491" s="78"/>
      <c r="DL491" s="78"/>
      <c r="DM491" s="78"/>
      <c r="DN491" s="78"/>
      <c r="DO491" s="78"/>
      <c r="DP491" s="78"/>
      <c r="DQ491" s="78"/>
      <c r="DR491" s="78"/>
      <c r="DS491" s="78"/>
      <c r="DT491" s="78"/>
      <c r="DU491" s="78"/>
      <c r="DV491" s="78"/>
      <c r="DW491" s="78"/>
      <c r="DX491" s="78"/>
      <c r="DY491" s="78"/>
      <c r="DZ491" s="78"/>
      <c r="EA491" s="78"/>
      <c r="EB491" s="78"/>
      <c r="EC491" s="78"/>
      <c r="ED491" s="78"/>
      <c r="EE491" s="78"/>
      <c r="EF491" s="78"/>
      <c r="EG491" s="78"/>
      <c r="EH491" s="78"/>
      <c r="EI491" s="78"/>
      <c r="EJ491" s="78"/>
      <c r="EK491" s="78"/>
      <c r="EL491" s="78"/>
      <c r="EM491" s="78"/>
      <c r="EN491" s="78"/>
      <c r="EO491" s="78"/>
      <c r="EP491" s="78"/>
      <c r="EQ491" s="78"/>
      <c r="ER491" s="78"/>
      <c r="ES491" s="78"/>
      <c r="ET491" s="78"/>
      <c r="EU491" s="78"/>
      <c r="EV491" s="78"/>
      <c r="EW491" s="78"/>
      <c r="EX491" s="78"/>
      <c r="EY491" s="78"/>
      <c r="EZ491" s="78"/>
      <c r="FA491" s="78"/>
      <c r="FB491" s="78"/>
      <c r="FC491" s="78"/>
      <c r="FD491" s="78"/>
      <c r="FE491" s="78"/>
      <c r="FF491" s="78"/>
      <c r="FG491" s="78"/>
      <c r="FH491" s="78"/>
      <c r="FI491" s="78"/>
      <c r="FJ491" s="78"/>
      <c r="FK491" s="78"/>
      <c r="FL491" s="78"/>
      <c r="FM491" s="78"/>
      <c r="FN491" s="78"/>
      <c r="FO491" s="78"/>
      <c r="FP491" s="78"/>
      <c r="FQ491" s="78"/>
      <c r="FR491" s="78"/>
      <c r="FS491" s="78"/>
      <c r="FT491" s="78"/>
      <c r="FU491" s="78"/>
      <c r="FV491" s="78"/>
      <c r="FW491" s="78"/>
      <c r="FX491" s="78">
        <v>0.17152291536331177</v>
      </c>
      <c r="FY491" s="78">
        <v>8</v>
      </c>
      <c r="FZ491" s="78">
        <v>0</v>
      </c>
    </row>
    <row r="492" spans="1:182" x14ac:dyDescent="0.2">
      <c r="A492" t="s">
        <v>186</v>
      </c>
      <c r="B492" t="s">
        <v>245</v>
      </c>
      <c r="C492" t="s">
        <v>194</v>
      </c>
      <c r="D492" t="s">
        <v>203</v>
      </c>
      <c r="E492" t="s">
        <v>210</v>
      </c>
      <c r="F492" t="s">
        <v>181</v>
      </c>
      <c r="G492" t="s">
        <v>1</v>
      </c>
      <c r="H492" s="78">
        <v>27</v>
      </c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  <c r="BW492" s="78"/>
      <c r="BX492" s="78"/>
      <c r="BY492" s="78"/>
      <c r="BZ492" s="78"/>
      <c r="CA492" s="78"/>
      <c r="CB492" s="78"/>
      <c r="CC492" s="78"/>
      <c r="CD492" s="78"/>
      <c r="CE492" s="78"/>
      <c r="CF492" s="78"/>
      <c r="CG492" s="78"/>
      <c r="CH492" s="78"/>
      <c r="CI492" s="78"/>
      <c r="CJ492" s="78"/>
      <c r="CK492" s="78"/>
      <c r="CL492" s="78"/>
      <c r="CM492" s="78"/>
      <c r="CN492" s="78"/>
      <c r="CO492" s="78"/>
      <c r="CP492" s="78"/>
      <c r="CQ492" s="78"/>
      <c r="CR492" s="78"/>
      <c r="CS492" s="78"/>
      <c r="CT492" s="78"/>
      <c r="CU492" s="78"/>
      <c r="CV492" s="78"/>
      <c r="CW492" s="78"/>
      <c r="CX492" s="78"/>
      <c r="CY492" s="78"/>
      <c r="CZ492" s="78"/>
      <c r="DA492" s="78"/>
      <c r="DB492" s="78"/>
      <c r="DC492" s="78"/>
      <c r="DD492" s="78"/>
      <c r="DE492" s="78"/>
      <c r="DF492" s="78"/>
      <c r="DG492" s="78"/>
      <c r="DH492" s="78"/>
      <c r="DI492" s="78"/>
      <c r="DJ492" s="78"/>
      <c r="DK492" s="78"/>
      <c r="DL492" s="78"/>
      <c r="DM492" s="78"/>
      <c r="DN492" s="78"/>
      <c r="DO492" s="78"/>
      <c r="DP492" s="78"/>
      <c r="DQ492" s="78"/>
      <c r="DR492" s="78"/>
      <c r="DS492" s="78"/>
      <c r="DT492" s="78"/>
      <c r="DU492" s="78"/>
      <c r="DV492" s="78"/>
      <c r="DW492" s="78"/>
      <c r="DX492" s="78"/>
      <c r="DY492" s="78"/>
      <c r="DZ492" s="78"/>
      <c r="EA492" s="78"/>
      <c r="EB492" s="78"/>
      <c r="EC492" s="78"/>
      <c r="ED492" s="78"/>
      <c r="EE492" s="78"/>
      <c r="EF492" s="78"/>
      <c r="EG492" s="78"/>
      <c r="EH492" s="78"/>
      <c r="EI492" s="78"/>
      <c r="EJ492" s="78"/>
      <c r="EK492" s="78"/>
      <c r="EL492" s="78"/>
      <c r="EM492" s="78"/>
      <c r="EN492" s="78"/>
      <c r="EO492" s="78"/>
      <c r="EP492" s="78"/>
      <c r="EQ492" s="78"/>
      <c r="ER492" s="78"/>
      <c r="ES492" s="78"/>
      <c r="ET492" s="78"/>
      <c r="EU492" s="78"/>
      <c r="EV492" s="78"/>
      <c r="EW492" s="78"/>
      <c r="EX492" s="78"/>
      <c r="EY492" s="78"/>
      <c r="EZ492" s="78"/>
      <c r="FA492" s="78"/>
      <c r="FB492" s="78"/>
      <c r="FC492" s="78"/>
      <c r="FD492" s="78"/>
      <c r="FE492" s="78"/>
      <c r="FF492" s="78"/>
      <c r="FG492" s="78"/>
      <c r="FH492" s="78"/>
      <c r="FI492" s="78"/>
      <c r="FJ492" s="78"/>
      <c r="FK492" s="78"/>
      <c r="FL492" s="78"/>
      <c r="FM492" s="78"/>
      <c r="FN492" s="78"/>
      <c r="FO492" s="78"/>
      <c r="FP492" s="78"/>
      <c r="FQ492" s="78"/>
      <c r="FR492" s="78"/>
      <c r="FS492" s="78"/>
      <c r="FT492" s="78"/>
      <c r="FU492" s="78"/>
      <c r="FV492" s="78"/>
      <c r="FW492" s="78"/>
      <c r="FX492" s="78">
        <v>0.16639013588428497</v>
      </c>
      <c r="FY492" s="78">
        <v>3</v>
      </c>
      <c r="FZ492" s="78">
        <v>0</v>
      </c>
    </row>
    <row r="493" spans="1:182" x14ac:dyDescent="0.2">
      <c r="A493" t="s">
        <v>186</v>
      </c>
      <c r="B493" t="s">
        <v>245</v>
      </c>
      <c r="C493" t="s">
        <v>194</v>
      </c>
      <c r="D493" t="s">
        <v>203</v>
      </c>
      <c r="E493" t="s">
        <v>210</v>
      </c>
      <c r="F493" t="s">
        <v>182</v>
      </c>
      <c r="G493" t="s">
        <v>1</v>
      </c>
      <c r="H493" s="78">
        <v>838</v>
      </c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  <c r="AK493" s="78"/>
      <c r="AL493" s="78"/>
      <c r="AM493" s="78"/>
      <c r="AN493" s="78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8"/>
      <c r="BA493" s="78"/>
      <c r="BB493" s="78"/>
      <c r="BC493" s="78"/>
      <c r="BD493" s="78"/>
      <c r="BE493" s="78"/>
      <c r="BF493" s="78"/>
      <c r="BG493" s="78"/>
      <c r="BH493" s="78"/>
      <c r="BI493" s="78"/>
      <c r="BJ493" s="78"/>
      <c r="BK493" s="78"/>
      <c r="BL493" s="78"/>
      <c r="BM493" s="78"/>
      <c r="BN493" s="78"/>
      <c r="BO493" s="78"/>
      <c r="BP493" s="78"/>
      <c r="BQ493" s="78"/>
      <c r="BR493" s="78"/>
      <c r="BS493" s="78"/>
      <c r="BT493" s="78"/>
      <c r="BU493" s="78"/>
      <c r="BV493" s="78"/>
      <c r="BW493" s="78"/>
      <c r="BX493" s="78"/>
      <c r="BY493" s="78"/>
      <c r="BZ493" s="78"/>
      <c r="CA493" s="78"/>
      <c r="CB493" s="78"/>
      <c r="CC493" s="78"/>
      <c r="CD493" s="78"/>
      <c r="CE493" s="78"/>
      <c r="CF493" s="78"/>
      <c r="CG493" s="78"/>
      <c r="CH493" s="78"/>
      <c r="CI493" s="78"/>
      <c r="CJ493" s="78"/>
      <c r="CK493" s="78"/>
      <c r="CL493" s="78"/>
      <c r="CM493" s="78"/>
      <c r="CN493" s="78"/>
      <c r="CO493" s="78"/>
      <c r="CP493" s="78"/>
      <c r="CQ493" s="78"/>
      <c r="CR493" s="78"/>
      <c r="CS493" s="78"/>
      <c r="CT493" s="78"/>
      <c r="CU493" s="78"/>
      <c r="CV493" s="78"/>
      <c r="CW493" s="78"/>
      <c r="CX493" s="78"/>
      <c r="CY493" s="78"/>
      <c r="CZ493" s="78"/>
      <c r="DA493" s="78"/>
      <c r="DB493" s="78"/>
      <c r="DC493" s="78"/>
      <c r="DD493" s="78"/>
      <c r="DE493" s="78"/>
      <c r="DF493" s="78"/>
      <c r="DG493" s="78"/>
      <c r="DH493" s="78"/>
      <c r="DI493" s="78"/>
      <c r="DJ493" s="78"/>
      <c r="DK493" s="78"/>
      <c r="DL493" s="78"/>
      <c r="DM493" s="78"/>
      <c r="DN493" s="78"/>
      <c r="DO493" s="78"/>
      <c r="DP493" s="78"/>
      <c r="DQ493" s="78"/>
      <c r="DR493" s="78"/>
      <c r="DS493" s="78"/>
      <c r="DT493" s="78"/>
      <c r="DU493" s="78"/>
      <c r="DV493" s="78"/>
      <c r="DW493" s="78"/>
      <c r="DX493" s="78"/>
      <c r="DY493" s="78"/>
      <c r="DZ493" s="78"/>
      <c r="EA493" s="78"/>
      <c r="EB493" s="78"/>
      <c r="EC493" s="78"/>
      <c r="ED493" s="78"/>
      <c r="EE493" s="78"/>
      <c r="EF493" s="78"/>
      <c r="EG493" s="78"/>
      <c r="EH493" s="78"/>
      <c r="EI493" s="78"/>
      <c r="EJ493" s="78"/>
      <c r="EK493" s="78"/>
      <c r="EL493" s="78"/>
      <c r="EM493" s="78"/>
      <c r="EN493" s="78"/>
      <c r="EO493" s="78"/>
      <c r="EP493" s="78"/>
      <c r="EQ493" s="78"/>
      <c r="ER493" s="78"/>
      <c r="ES493" s="78"/>
      <c r="ET493" s="78"/>
      <c r="EU493" s="78"/>
      <c r="EV493" s="78"/>
      <c r="EW493" s="78"/>
      <c r="EX493" s="78"/>
      <c r="EY493" s="78"/>
      <c r="EZ493" s="78"/>
      <c r="FA493" s="78"/>
      <c r="FB493" s="78"/>
      <c r="FC493" s="78"/>
      <c r="FD493" s="78"/>
      <c r="FE493" s="78"/>
      <c r="FF493" s="78"/>
      <c r="FG493" s="78"/>
      <c r="FH493" s="78"/>
      <c r="FI493" s="78"/>
      <c r="FJ493" s="78"/>
      <c r="FK493" s="78"/>
      <c r="FL493" s="78"/>
      <c r="FM493" s="78"/>
      <c r="FN493" s="78"/>
      <c r="FO493" s="78"/>
      <c r="FP493" s="78"/>
      <c r="FQ493" s="78"/>
      <c r="FR493" s="78"/>
      <c r="FS493" s="78"/>
      <c r="FT493" s="78"/>
      <c r="FU493" s="78"/>
      <c r="FV493" s="78"/>
      <c r="FW493" s="78"/>
      <c r="FX493" s="78">
        <v>0.19589364528656006</v>
      </c>
      <c r="FY493" s="78">
        <v>61</v>
      </c>
      <c r="FZ493" s="78">
        <v>0</v>
      </c>
    </row>
    <row r="494" spans="1:182" x14ac:dyDescent="0.2">
      <c r="A494" t="s">
        <v>186</v>
      </c>
      <c r="B494" t="s">
        <v>245</v>
      </c>
      <c r="C494" t="s">
        <v>194</v>
      </c>
      <c r="D494" t="s">
        <v>203</v>
      </c>
      <c r="E494" t="s">
        <v>210</v>
      </c>
      <c r="F494" t="s">
        <v>183</v>
      </c>
      <c r="G494" t="s">
        <v>1</v>
      </c>
      <c r="H494" s="78">
        <v>606</v>
      </c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  <c r="AK494" s="78"/>
      <c r="AL494" s="78"/>
      <c r="AM494" s="78"/>
      <c r="AN494" s="78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8"/>
      <c r="BA494" s="78"/>
      <c r="BB494" s="78"/>
      <c r="BC494" s="78"/>
      <c r="BD494" s="78"/>
      <c r="BE494" s="78"/>
      <c r="BF494" s="78"/>
      <c r="BG494" s="78"/>
      <c r="BH494" s="78"/>
      <c r="BI494" s="78"/>
      <c r="BJ494" s="78"/>
      <c r="BK494" s="78"/>
      <c r="BL494" s="78"/>
      <c r="BM494" s="78"/>
      <c r="BN494" s="78"/>
      <c r="BO494" s="78"/>
      <c r="BP494" s="78"/>
      <c r="BQ494" s="78"/>
      <c r="BR494" s="78"/>
      <c r="BS494" s="78"/>
      <c r="BT494" s="78"/>
      <c r="BU494" s="78"/>
      <c r="BV494" s="78"/>
      <c r="BW494" s="78"/>
      <c r="BX494" s="78"/>
      <c r="BY494" s="78"/>
      <c r="BZ494" s="78"/>
      <c r="CA494" s="78"/>
      <c r="CB494" s="78"/>
      <c r="CC494" s="78"/>
      <c r="CD494" s="78"/>
      <c r="CE494" s="78"/>
      <c r="CF494" s="78"/>
      <c r="CG494" s="78"/>
      <c r="CH494" s="78"/>
      <c r="CI494" s="78"/>
      <c r="CJ494" s="78"/>
      <c r="CK494" s="78"/>
      <c r="CL494" s="78"/>
      <c r="CM494" s="78"/>
      <c r="CN494" s="78"/>
      <c r="CO494" s="78"/>
      <c r="CP494" s="78"/>
      <c r="CQ494" s="78"/>
      <c r="CR494" s="78"/>
      <c r="CS494" s="78"/>
      <c r="CT494" s="78"/>
      <c r="CU494" s="78"/>
      <c r="CV494" s="78"/>
      <c r="CW494" s="78"/>
      <c r="CX494" s="78"/>
      <c r="CY494" s="78"/>
      <c r="CZ494" s="78"/>
      <c r="DA494" s="78"/>
      <c r="DB494" s="78"/>
      <c r="DC494" s="78"/>
      <c r="DD494" s="78"/>
      <c r="DE494" s="78"/>
      <c r="DF494" s="78"/>
      <c r="DG494" s="78"/>
      <c r="DH494" s="78"/>
      <c r="DI494" s="78"/>
      <c r="DJ494" s="78"/>
      <c r="DK494" s="78"/>
      <c r="DL494" s="78"/>
      <c r="DM494" s="78"/>
      <c r="DN494" s="78"/>
      <c r="DO494" s="78"/>
      <c r="DP494" s="78"/>
      <c r="DQ494" s="78"/>
      <c r="DR494" s="78"/>
      <c r="DS494" s="78"/>
      <c r="DT494" s="78"/>
      <c r="DU494" s="78"/>
      <c r="DV494" s="78"/>
      <c r="DW494" s="78"/>
      <c r="DX494" s="78"/>
      <c r="DY494" s="78"/>
      <c r="DZ494" s="78"/>
      <c r="EA494" s="78"/>
      <c r="EB494" s="78"/>
      <c r="EC494" s="78"/>
      <c r="ED494" s="78"/>
      <c r="EE494" s="78"/>
      <c r="EF494" s="78"/>
      <c r="EG494" s="78"/>
      <c r="EH494" s="78"/>
      <c r="EI494" s="78"/>
      <c r="EJ494" s="78"/>
      <c r="EK494" s="78"/>
      <c r="EL494" s="78"/>
      <c r="EM494" s="78"/>
      <c r="EN494" s="78"/>
      <c r="EO494" s="78"/>
      <c r="EP494" s="78"/>
      <c r="EQ494" s="78"/>
      <c r="ER494" s="78"/>
      <c r="ES494" s="78"/>
      <c r="ET494" s="78"/>
      <c r="EU494" s="78"/>
      <c r="EV494" s="78"/>
      <c r="EW494" s="78"/>
      <c r="EX494" s="78"/>
      <c r="EY494" s="78"/>
      <c r="EZ494" s="78"/>
      <c r="FA494" s="78"/>
      <c r="FB494" s="78"/>
      <c r="FC494" s="78"/>
      <c r="FD494" s="78"/>
      <c r="FE494" s="78"/>
      <c r="FF494" s="78"/>
      <c r="FG494" s="78"/>
      <c r="FH494" s="78"/>
      <c r="FI494" s="78"/>
      <c r="FJ494" s="78"/>
      <c r="FK494" s="78"/>
      <c r="FL494" s="78"/>
      <c r="FM494" s="78"/>
      <c r="FN494" s="78"/>
      <c r="FO494" s="78"/>
      <c r="FP494" s="78"/>
      <c r="FQ494" s="78"/>
      <c r="FR494" s="78"/>
      <c r="FS494" s="78"/>
      <c r="FT494" s="78"/>
      <c r="FU494" s="78"/>
      <c r="FV494" s="78"/>
      <c r="FW494" s="78"/>
      <c r="FX494" s="78">
        <v>0.19010548293590546</v>
      </c>
      <c r="FY494" s="78">
        <v>13</v>
      </c>
      <c r="FZ494" s="78">
        <v>0</v>
      </c>
    </row>
    <row r="495" spans="1:182" x14ac:dyDescent="0.2">
      <c r="A495" t="s">
        <v>186</v>
      </c>
      <c r="B495" t="s">
        <v>245</v>
      </c>
      <c r="C495" t="s">
        <v>194</v>
      </c>
      <c r="D495" t="s">
        <v>203</v>
      </c>
      <c r="E495" t="s">
        <v>210</v>
      </c>
      <c r="F495" t="s">
        <v>184</v>
      </c>
      <c r="G495" t="s">
        <v>1</v>
      </c>
      <c r="H495" s="78">
        <v>269</v>
      </c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  <c r="AK495" s="78"/>
      <c r="AL495" s="78"/>
      <c r="AM495" s="78"/>
      <c r="AN495" s="78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8"/>
      <c r="BA495" s="78"/>
      <c r="BB495" s="78"/>
      <c r="BC495" s="78"/>
      <c r="BD495" s="78"/>
      <c r="BE495" s="78"/>
      <c r="BF495" s="78"/>
      <c r="BG495" s="78"/>
      <c r="BH495" s="78"/>
      <c r="BI495" s="78"/>
      <c r="BJ495" s="78"/>
      <c r="BK495" s="78"/>
      <c r="BL495" s="78"/>
      <c r="BM495" s="78"/>
      <c r="BN495" s="78"/>
      <c r="BO495" s="78"/>
      <c r="BP495" s="78"/>
      <c r="BQ495" s="78"/>
      <c r="BR495" s="78"/>
      <c r="BS495" s="78"/>
      <c r="BT495" s="78"/>
      <c r="BU495" s="78"/>
      <c r="BV495" s="78"/>
      <c r="BW495" s="78"/>
      <c r="BX495" s="78"/>
      <c r="BY495" s="78"/>
      <c r="BZ495" s="78"/>
      <c r="CA495" s="78"/>
      <c r="CB495" s="78"/>
      <c r="CC495" s="78"/>
      <c r="CD495" s="78"/>
      <c r="CE495" s="78"/>
      <c r="CF495" s="78"/>
      <c r="CG495" s="78"/>
      <c r="CH495" s="78"/>
      <c r="CI495" s="78"/>
      <c r="CJ495" s="78"/>
      <c r="CK495" s="78"/>
      <c r="CL495" s="78"/>
      <c r="CM495" s="78"/>
      <c r="CN495" s="78"/>
      <c r="CO495" s="78"/>
      <c r="CP495" s="78"/>
      <c r="CQ495" s="78"/>
      <c r="CR495" s="78"/>
      <c r="CS495" s="78"/>
      <c r="CT495" s="78"/>
      <c r="CU495" s="78"/>
      <c r="CV495" s="78"/>
      <c r="CW495" s="78"/>
      <c r="CX495" s="78"/>
      <c r="CY495" s="78"/>
      <c r="CZ495" s="78"/>
      <c r="DA495" s="78"/>
      <c r="DB495" s="78"/>
      <c r="DC495" s="78"/>
      <c r="DD495" s="78"/>
      <c r="DE495" s="78"/>
      <c r="DF495" s="78"/>
      <c r="DG495" s="78"/>
      <c r="DH495" s="78"/>
      <c r="DI495" s="78"/>
      <c r="DJ495" s="78"/>
      <c r="DK495" s="78"/>
      <c r="DL495" s="78"/>
      <c r="DM495" s="78"/>
      <c r="DN495" s="78"/>
      <c r="DO495" s="78"/>
      <c r="DP495" s="78"/>
      <c r="DQ495" s="78"/>
      <c r="DR495" s="78"/>
      <c r="DS495" s="78"/>
      <c r="DT495" s="78"/>
      <c r="DU495" s="78"/>
      <c r="DV495" s="78"/>
      <c r="DW495" s="78"/>
      <c r="DX495" s="78"/>
      <c r="DY495" s="78"/>
      <c r="DZ495" s="78"/>
      <c r="EA495" s="78"/>
      <c r="EB495" s="78"/>
      <c r="EC495" s="78"/>
      <c r="ED495" s="78"/>
      <c r="EE495" s="78"/>
      <c r="EF495" s="78"/>
      <c r="EG495" s="78"/>
      <c r="EH495" s="78"/>
      <c r="EI495" s="78"/>
      <c r="EJ495" s="78"/>
      <c r="EK495" s="78"/>
      <c r="EL495" s="78"/>
      <c r="EM495" s="78"/>
      <c r="EN495" s="78"/>
      <c r="EO495" s="78"/>
      <c r="EP495" s="78"/>
      <c r="EQ495" s="78"/>
      <c r="ER495" s="78"/>
      <c r="ES495" s="78"/>
      <c r="ET495" s="78"/>
      <c r="EU495" s="78"/>
      <c r="EV495" s="78"/>
      <c r="EW495" s="78"/>
      <c r="EX495" s="78"/>
      <c r="EY495" s="78"/>
      <c r="EZ495" s="78"/>
      <c r="FA495" s="78"/>
      <c r="FB495" s="78"/>
      <c r="FC495" s="78"/>
      <c r="FD495" s="78"/>
      <c r="FE495" s="78"/>
      <c r="FF495" s="78"/>
      <c r="FG495" s="78"/>
      <c r="FH495" s="78"/>
      <c r="FI495" s="78"/>
      <c r="FJ495" s="78"/>
      <c r="FK495" s="78"/>
      <c r="FL495" s="78"/>
      <c r="FM495" s="78"/>
      <c r="FN495" s="78"/>
      <c r="FO495" s="78"/>
      <c r="FP495" s="78"/>
      <c r="FQ495" s="78"/>
      <c r="FR495" s="78"/>
      <c r="FS495" s="78"/>
      <c r="FT495" s="78"/>
      <c r="FU495" s="78"/>
      <c r="FV495" s="78"/>
      <c r="FW495" s="78"/>
      <c r="FX495" s="78">
        <v>0.19242765009403229</v>
      </c>
      <c r="FY495" s="78">
        <v>12</v>
      </c>
      <c r="FZ495" s="78">
        <v>0</v>
      </c>
    </row>
    <row r="496" spans="1:182" x14ac:dyDescent="0.2">
      <c r="A496" t="s">
        <v>186</v>
      </c>
      <c r="B496" t="s">
        <v>245</v>
      </c>
      <c r="C496" t="s">
        <v>194</v>
      </c>
      <c r="D496" t="s">
        <v>203</v>
      </c>
      <c r="E496" t="s">
        <v>210</v>
      </c>
      <c r="F496" t="s">
        <v>185</v>
      </c>
      <c r="G496" t="s">
        <v>1</v>
      </c>
      <c r="H496" s="78">
        <v>73</v>
      </c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T496" s="78"/>
      <c r="AU496" s="78"/>
      <c r="AV496" s="78"/>
      <c r="AW496" s="78"/>
      <c r="AX496" s="78"/>
      <c r="AY496" s="78"/>
      <c r="AZ496" s="78"/>
      <c r="BA496" s="78"/>
      <c r="BB496" s="78"/>
      <c r="BC496" s="78"/>
      <c r="BD496" s="78"/>
      <c r="BE496" s="78"/>
      <c r="BF496" s="78"/>
      <c r="BG496" s="78"/>
      <c r="BH496" s="78"/>
      <c r="BI496" s="78"/>
      <c r="BJ496" s="78"/>
      <c r="BK496" s="78"/>
      <c r="BL496" s="78"/>
      <c r="BM496" s="78"/>
      <c r="BN496" s="78"/>
      <c r="BO496" s="78"/>
      <c r="BP496" s="78"/>
      <c r="BQ496" s="78"/>
      <c r="BR496" s="78"/>
      <c r="BS496" s="78"/>
      <c r="BT496" s="78"/>
      <c r="BU496" s="78"/>
      <c r="BV496" s="78"/>
      <c r="BW496" s="78"/>
      <c r="BX496" s="78"/>
      <c r="BY496" s="78"/>
      <c r="BZ496" s="78"/>
      <c r="CA496" s="78"/>
      <c r="CB496" s="78"/>
      <c r="CC496" s="78"/>
      <c r="CD496" s="78"/>
      <c r="CE496" s="78"/>
      <c r="CF496" s="78"/>
      <c r="CG496" s="78"/>
      <c r="CH496" s="78"/>
      <c r="CI496" s="78"/>
      <c r="CJ496" s="78"/>
      <c r="CK496" s="78"/>
      <c r="CL496" s="78"/>
      <c r="CM496" s="78"/>
      <c r="CN496" s="78"/>
      <c r="CO496" s="78"/>
      <c r="CP496" s="78"/>
      <c r="CQ496" s="78"/>
      <c r="CR496" s="78"/>
      <c r="CS496" s="78"/>
      <c r="CT496" s="78"/>
      <c r="CU496" s="78"/>
      <c r="CV496" s="78"/>
      <c r="CW496" s="78"/>
      <c r="CX496" s="78"/>
      <c r="CY496" s="78"/>
      <c r="CZ496" s="78"/>
      <c r="DA496" s="78"/>
      <c r="DB496" s="78"/>
      <c r="DC496" s="78"/>
      <c r="DD496" s="78"/>
      <c r="DE496" s="78"/>
      <c r="DF496" s="78"/>
      <c r="DG496" s="78"/>
      <c r="DH496" s="78"/>
      <c r="DI496" s="78"/>
      <c r="DJ496" s="78"/>
      <c r="DK496" s="78"/>
      <c r="DL496" s="78"/>
      <c r="DM496" s="78"/>
      <c r="DN496" s="78"/>
      <c r="DO496" s="78"/>
      <c r="DP496" s="78"/>
      <c r="DQ496" s="78"/>
      <c r="DR496" s="78"/>
      <c r="DS496" s="78"/>
      <c r="DT496" s="78"/>
      <c r="DU496" s="78"/>
      <c r="DV496" s="78"/>
      <c r="DW496" s="78"/>
      <c r="DX496" s="78"/>
      <c r="DY496" s="78"/>
      <c r="DZ496" s="78"/>
      <c r="EA496" s="78"/>
      <c r="EB496" s="78"/>
      <c r="EC496" s="78"/>
      <c r="ED496" s="78"/>
      <c r="EE496" s="78"/>
      <c r="EF496" s="78"/>
      <c r="EG496" s="78"/>
      <c r="EH496" s="78"/>
      <c r="EI496" s="78"/>
      <c r="EJ496" s="78"/>
      <c r="EK496" s="78"/>
      <c r="EL496" s="78"/>
      <c r="EM496" s="78"/>
      <c r="EN496" s="78"/>
      <c r="EO496" s="78"/>
      <c r="EP496" s="78"/>
      <c r="EQ496" s="78"/>
      <c r="ER496" s="78"/>
      <c r="ES496" s="78"/>
      <c r="ET496" s="78"/>
      <c r="EU496" s="78"/>
      <c r="EV496" s="78"/>
      <c r="EW496" s="78"/>
      <c r="EX496" s="78"/>
      <c r="EY496" s="78"/>
      <c r="EZ496" s="78"/>
      <c r="FA496" s="78"/>
      <c r="FB496" s="78"/>
      <c r="FC496" s="78"/>
      <c r="FD496" s="78"/>
      <c r="FE496" s="78"/>
      <c r="FF496" s="78"/>
      <c r="FG496" s="78"/>
      <c r="FH496" s="78"/>
      <c r="FI496" s="78"/>
      <c r="FJ496" s="78"/>
      <c r="FK496" s="78"/>
      <c r="FL496" s="78"/>
      <c r="FM496" s="78"/>
      <c r="FN496" s="78"/>
      <c r="FO496" s="78"/>
      <c r="FP496" s="78"/>
      <c r="FQ496" s="78"/>
      <c r="FR496" s="78"/>
      <c r="FS496" s="78"/>
      <c r="FT496" s="78"/>
      <c r="FU496" s="78"/>
      <c r="FV496" s="78"/>
      <c r="FW496" s="78"/>
      <c r="FX496" s="78">
        <v>0.17743158340454102</v>
      </c>
      <c r="FY496" s="78">
        <v>10</v>
      </c>
      <c r="FZ496" s="78">
        <v>0</v>
      </c>
    </row>
    <row r="497" spans="1:182" x14ac:dyDescent="0.2">
      <c r="A497" t="s">
        <v>186</v>
      </c>
      <c r="B497" t="s">
        <v>245</v>
      </c>
      <c r="C497" t="s">
        <v>194</v>
      </c>
      <c r="D497" t="s">
        <v>203</v>
      </c>
      <c r="E497" t="s">
        <v>240</v>
      </c>
      <c r="F497" t="s">
        <v>1</v>
      </c>
      <c r="G497" t="s">
        <v>198</v>
      </c>
      <c r="H497" s="78">
        <v>1096</v>
      </c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T497" s="78"/>
      <c r="AU497" s="78"/>
      <c r="AV497" s="78"/>
      <c r="AW497" s="78"/>
      <c r="AX497" s="78"/>
      <c r="AY497" s="78"/>
      <c r="AZ497" s="78"/>
      <c r="BA497" s="78"/>
      <c r="BB497" s="78"/>
      <c r="BC497" s="78"/>
      <c r="BD497" s="78"/>
      <c r="BE497" s="78"/>
      <c r="BF497" s="78"/>
      <c r="BG497" s="78"/>
      <c r="BH497" s="78"/>
      <c r="BI497" s="78"/>
      <c r="BJ497" s="78"/>
      <c r="BK497" s="78"/>
      <c r="BL497" s="78"/>
      <c r="BM497" s="78"/>
      <c r="BN497" s="78"/>
      <c r="BO497" s="78"/>
      <c r="BP497" s="78"/>
      <c r="BQ497" s="78"/>
      <c r="BR497" s="78"/>
      <c r="BS497" s="78"/>
      <c r="BT497" s="78"/>
      <c r="BU497" s="78"/>
      <c r="BV497" s="78"/>
      <c r="BW497" s="78"/>
      <c r="BX497" s="78"/>
      <c r="BY497" s="78"/>
      <c r="BZ497" s="78"/>
      <c r="CA497" s="78"/>
      <c r="CB497" s="78"/>
      <c r="CC497" s="78"/>
      <c r="CD497" s="78"/>
      <c r="CE497" s="78"/>
      <c r="CF497" s="78"/>
      <c r="CG497" s="78"/>
      <c r="CH497" s="78"/>
      <c r="CI497" s="78"/>
      <c r="CJ497" s="78"/>
      <c r="CK497" s="78"/>
      <c r="CL497" s="78"/>
      <c r="CM497" s="78"/>
      <c r="CN497" s="78"/>
      <c r="CO497" s="78"/>
      <c r="CP497" s="78"/>
      <c r="CQ497" s="78"/>
      <c r="CR497" s="78"/>
      <c r="CS497" s="78"/>
      <c r="CT497" s="78"/>
      <c r="CU497" s="78"/>
      <c r="CV497" s="78"/>
      <c r="CW497" s="78"/>
      <c r="CX497" s="78"/>
      <c r="CY497" s="78"/>
      <c r="CZ497" s="78"/>
      <c r="DA497" s="78"/>
      <c r="DB497" s="78"/>
      <c r="DC497" s="78"/>
      <c r="DD497" s="78"/>
      <c r="DE497" s="78"/>
      <c r="DF497" s="78"/>
      <c r="DG497" s="78"/>
      <c r="DH497" s="78"/>
      <c r="DI497" s="78"/>
      <c r="DJ497" s="78"/>
      <c r="DK497" s="78"/>
      <c r="DL497" s="78"/>
      <c r="DM497" s="78"/>
      <c r="DN497" s="78"/>
      <c r="DO497" s="78"/>
      <c r="DP497" s="78"/>
      <c r="DQ497" s="78"/>
      <c r="DR497" s="78"/>
      <c r="DS497" s="78"/>
      <c r="DT497" s="78"/>
      <c r="DU497" s="78"/>
      <c r="DV497" s="78"/>
      <c r="DW497" s="78"/>
      <c r="DX497" s="78"/>
      <c r="DY497" s="78"/>
      <c r="DZ497" s="78"/>
      <c r="EA497" s="78"/>
      <c r="EB497" s="78"/>
      <c r="EC497" s="78"/>
      <c r="ED497" s="78"/>
      <c r="EE497" s="78"/>
      <c r="EF497" s="78"/>
      <c r="EG497" s="78"/>
      <c r="EH497" s="78"/>
      <c r="EI497" s="78"/>
      <c r="EJ497" s="78"/>
      <c r="EK497" s="78"/>
      <c r="EL497" s="78"/>
      <c r="EM497" s="78"/>
      <c r="EN497" s="78"/>
      <c r="EO497" s="78"/>
      <c r="EP497" s="78"/>
      <c r="EQ497" s="78"/>
      <c r="ER497" s="78"/>
      <c r="ES497" s="78"/>
      <c r="ET497" s="78"/>
      <c r="EU497" s="78"/>
      <c r="EV497" s="78"/>
      <c r="EW497" s="78"/>
      <c r="EX497" s="78"/>
      <c r="EY497" s="78"/>
      <c r="EZ497" s="78"/>
      <c r="FA497" s="78"/>
      <c r="FB497" s="78"/>
      <c r="FC497" s="78"/>
      <c r="FD497" s="78"/>
      <c r="FE497" s="78"/>
      <c r="FF497" s="78"/>
      <c r="FG497" s="78"/>
      <c r="FH497" s="78"/>
      <c r="FI497" s="78"/>
      <c r="FJ497" s="78"/>
      <c r="FK497" s="78"/>
      <c r="FL497" s="78"/>
      <c r="FM497" s="78"/>
      <c r="FN497" s="78"/>
      <c r="FO497" s="78"/>
      <c r="FP497" s="78"/>
      <c r="FQ497" s="78"/>
      <c r="FR497" s="78"/>
      <c r="FS497" s="78"/>
      <c r="FT497" s="78"/>
      <c r="FU497" s="78"/>
      <c r="FV497" s="78"/>
      <c r="FW497" s="78"/>
      <c r="FX497" s="78">
        <v>4.6816419810056686E-2</v>
      </c>
      <c r="FY497" s="78">
        <v>12</v>
      </c>
      <c r="FZ497" s="78">
        <v>0</v>
      </c>
    </row>
    <row r="498" spans="1:182" x14ac:dyDescent="0.2">
      <c r="A498" t="s">
        <v>186</v>
      </c>
      <c r="B498" t="s">
        <v>245</v>
      </c>
      <c r="C498" t="s">
        <v>194</v>
      </c>
      <c r="D498" t="s">
        <v>203</v>
      </c>
      <c r="E498" t="s">
        <v>240</v>
      </c>
      <c r="F498" t="s">
        <v>1</v>
      </c>
      <c r="G498" t="s">
        <v>200</v>
      </c>
      <c r="H498" s="78">
        <v>18</v>
      </c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T498" s="78"/>
      <c r="AU498" s="78"/>
      <c r="AV498" s="78"/>
      <c r="AW498" s="78"/>
      <c r="AX498" s="78"/>
      <c r="AY498" s="78"/>
      <c r="AZ498" s="78"/>
      <c r="BA498" s="78"/>
      <c r="BB498" s="78"/>
      <c r="BC498" s="78"/>
      <c r="BD498" s="78"/>
      <c r="BE498" s="78"/>
      <c r="BF498" s="78"/>
      <c r="BG498" s="78"/>
      <c r="BH498" s="78"/>
      <c r="BI498" s="78"/>
      <c r="BJ498" s="78"/>
      <c r="BK498" s="78"/>
      <c r="BL498" s="78"/>
      <c r="BM498" s="78"/>
      <c r="BN498" s="78"/>
      <c r="BO498" s="78"/>
      <c r="BP498" s="78"/>
      <c r="BQ498" s="78"/>
      <c r="BR498" s="78"/>
      <c r="BS498" s="78"/>
      <c r="BT498" s="78"/>
      <c r="BU498" s="78"/>
      <c r="BV498" s="78"/>
      <c r="BW498" s="78"/>
      <c r="BX498" s="78"/>
      <c r="BY498" s="78"/>
      <c r="BZ498" s="78"/>
      <c r="CA498" s="78"/>
      <c r="CB498" s="78"/>
      <c r="CC498" s="78"/>
      <c r="CD498" s="78"/>
      <c r="CE498" s="78"/>
      <c r="CF498" s="78"/>
      <c r="CG498" s="78"/>
      <c r="CH498" s="78"/>
      <c r="CI498" s="78"/>
      <c r="CJ498" s="78"/>
      <c r="CK498" s="78"/>
      <c r="CL498" s="78"/>
      <c r="CM498" s="78"/>
      <c r="CN498" s="78"/>
      <c r="CO498" s="78"/>
      <c r="CP498" s="78"/>
      <c r="CQ498" s="78"/>
      <c r="CR498" s="78"/>
      <c r="CS498" s="78"/>
      <c r="CT498" s="78"/>
      <c r="CU498" s="78"/>
      <c r="CV498" s="78"/>
      <c r="CW498" s="78"/>
      <c r="CX498" s="78"/>
      <c r="CY498" s="78"/>
      <c r="CZ498" s="78"/>
      <c r="DA498" s="78"/>
      <c r="DB498" s="78"/>
      <c r="DC498" s="78"/>
      <c r="DD498" s="78"/>
      <c r="DE498" s="78"/>
      <c r="DF498" s="78"/>
      <c r="DG498" s="78"/>
      <c r="DH498" s="78"/>
      <c r="DI498" s="78"/>
      <c r="DJ498" s="78"/>
      <c r="DK498" s="78"/>
      <c r="DL498" s="78"/>
      <c r="DM498" s="78"/>
      <c r="DN498" s="78"/>
      <c r="DO498" s="78"/>
      <c r="DP498" s="78"/>
      <c r="DQ498" s="78"/>
      <c r="DR498" s="78"/>
      <c r="DS498" s="78"/>
      <c r="DT498" s="78"/>
      <c r="DU498" s="78"/>
      <c r="DV498" s="78"/>
      <c r="DW498" s="78"/>
      <c r="DX498" s="78"/>
      <c r="DY498" s="78"/>
      <c r="DZ498" s="78"/>
      <c r="EA498" s="78"/>
      <c r="EB498" s="78"/>
      <c r="EC498" s="78"/>
      <c r="ED498" s="78"/>
      <c r="EE498" s="78"/>
      <c r="EF498" s="78"/>
      <c r="EG498" s="78"/>
      <c r="EH498" s="78"/>
      <c r="EI498" s="78"/>
      <c r="EJ498" s="78"/>
      <c r="EK498" s="78"/>
      <c r="EL498" s="78"/>
      <c r="EM498" s="78"/>
      <c r="EN498" s="78"/>
      <c r="EO498" s="78"/>
      <c r="EP498" s="78"/>
      <c r="EQ498" s="78"/>
      <c r="ER498" s="78"/>
      <c r="ES498" s="78"/>
      <c r="ET498" s="78"/>
      <c r="EU498" s="78"/>
      <c r="EV498" s="78"/>
      <c r="EW498" s="78"/>
      <c r="EX498" s="78"/>
      <c r="EY498" s="78"/>
      <c r="EZ498" s="78"/>
      <c r="FA498" s="78"/>
      <c r="FB498" s="78"/>
      <c r="FC498" s="78"/>
      <c r="FD498" s="78"/>
      <c r="FE498" s="78"/>
      <c r="FF498" s="78"/>
      <c r="FG498" s="78"/>
      <c r="FH498" s="78"/>
      <c r="FI498" s="78"/>
      <c r="FJ498" s="78"/>
      <c r="FK498" s="78"/>
      <c r="FL498" s="78"/>
      <c r="FM498" s="78"/>
      <c r="FN498" s="78"/>
      <c r="FO498" s="78"/>
      <c r="FP498" s="78"/>
      <c r="FQ498" s="78"/>
      <c r="FR498" s="78"/>
      <c r="FS498" s="78"/>
      <c r="FT498" s="78"/>
      <c r="FU498" s="78"/>
      <c r="FV498" s="78"/>
      <c r="FW498" s="78"/>
      <c r="FX498" s="78">
        <v>3.951389342546463E-2</v>
      </c>
      <c r="FY498" s="78">
        <v>0</v>
      </c>
      <c r="FZ498" s="78">
        <v>0</v>
      </c>
    </row>
    <row r="499" spans="1:182" x14ac:dyDescent="0.2">
      <c r="A499" t="s">
        <v>186</v>
      </c>
      <c r="B499" t="s">
        <v>245</v>
      </c>
      <c r="C499" t="s">
        <v>194</v>
      </c>
      <c r="D499" t="s">
        <v>203</v>
      </c>
      <c r="E499" t="s">
        <v>240</v>
      </c>
      <c r="F499" t="s">
        <v>1</v>
      </c>
      <c r="G499" t="s">
        <v>1</v>
      </c>
      <c r="H499" s="78">
        <v>1114</v>
      </c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  <c r="AK499" s="78"/>
      <c r="AL499" s="78"/>
      <c r="AM499" s="78"/>
      <c r="AN499" s="78"/>
      <c r="AO499" s="78"/>
      <c r="AP499" s="78"/>
      <c r="AQ499" s="78"/>
      <c r="AR499" s="78"/>
      <c r="AS499" s="78"/>
      <c r="AT499" s="78"/>
      <c r="AU499" s="78"/>
      <c r="AV499" s="78"/>
      <c r="AW499" s="78"/>
      <c r="AX499" s="78"/>
      <c r="AY499" s="78"/>
      <c r="AZ499" s="78"/>
      <c r="BA499" s="78"/>
      <c r="BB499" s="78"/>
      <c r="BC499" s="78"/>
      <c r="BD499" s="78"/>
      <c r="BE499" s="78"/>
      <c r="BF499" s="78"/>
      <c r="BG499" s="78"/>
      <c r="BH499" s="78"/>
      <c r="BI499" s="78"/>
      <c r="BJ499" s="78"/>
      <c r="BK499" s="78"/>
      <c r="BL499" s="78"/>
      <c r="BM499" s="78"/>
      <c r="BN499" s="78"/>
      <c r="BO499" s="78"/>
      <c r="BP499" s="78"/>
      <c r="BQ499" s="78"/>
      <c r="BR499" s="78"/>
      <c r="BS499" s="78"/>
      <c r="BT499" s="78"/>
      <c r="BU499" s="78"/>
      <c r="BV499" s="78"/>
      <c r="BW499" s="78"/>
      <c r="BX499" s="78"/>
      <c r="BY499" s="78"/>
      <c r="BZ499" s="78"/>
      <c r="CA499" s="78"/>
      <c r="CB499" s="78"/>
      <c r="CC499" s="78"/>
      <c r="CD499" s="78"/>
      <c r="CE499" s="78"/>
      <c r="CF499" s="78"/>
      <c r="CG499" s="78"/>
      <c r="CH499" s="78"/>
      <c r="CI499" s="78"/>
      <c r="CJ499" s="78"/>
      <c r="CK499" s="78"/>
      <c r="CL499" s="78"/>
      <c r="CM499" s="78"/>
      <c r="CN499" s="78"/>
      <c r="CO499" s="78"/>
      <c r="CP499" s="78"/>
      <c r="CQ499" s="78"/>
      <c r="CR499" s="78"/>
      <c r="CS499" s="78"/>
      <c r="CT499" s="78"/>
      <c r="CU499" s="78"/>
      <c r="CV499" s="78"/>
      <c r="CW499" s="78"/>
      <c r="CX499" s="78"/>
      <c r="CY499" s="78"/>
      <c r="CZ499" s="78"/>
      <c r="DA499" s="78"/>
      <c r="DB499" s="78"/>
      <c r="DC499" s="78"/>
      <c r="DD499" s="78"/>
      <c r="DE499" s="78"/>
      <c r="DF499" s="78"/>
      <c r="DG499" s="78"/>
      <c r="DH499" s="78"/>
      <c r="DI499" s="78"/>
      <c r="DJ499" s="78"/>
      <c r="DK499" s="78"/>
      <c r="DL499" s="78"/>
      <c r="DM499" s="78"/>
      <c r="DN499" s="78"/>
      <c r="DO499" s="78"/>
      <c r="DP499" s="78"/>
      <c r="DQ499" s="78"/>
      <c r="DR499" s="78"/>
      <c r="DS499" s="78"/>
      <c r="DT499" s="78"/>
      <c r="DU499" s="78"/>
      <c r="DV499" s="78"/>
      <c r="DW499" s="78"/>
      <c r="DX499" s="78"/>
      <c r="DY499" s="78"/>
      <c r="DZ499" s="78"/>
      <c r="EA499" s="78"/>
      <c r="EB499" s="78"/>
      <c r="EC499" s="78"/>
      <c r="ED499" s="78"/>
      <c r="EE499" s="78"/>
      <c r="EF499" s="78"/>
      <c r="EG499" s="78"/>
      <c r="EH499" s="78"/>
      <c r="EI499" s="78"/>
      <c r="EJ499" s="78"/>
      <c r="EK499" s="78"/>
      <c r="EL499" s="78"/>
      <c r="EM499" s="78"/>
      <c r="EN499" s="78"/>
      <c r="EO499" s="78"/>
      <c r="EP499" s="78"/>
      <c r="EQ499" s="78"/>
      <c r="ER499" s="78"/>
      <c r="ES499" s="78"/>
      <c r="ET499" s="78"/>
      <c r="EU499" s="78"/>
      <c r="EV499" s="78"/>
      <c r="EW499" s="78"/>
      <c r="EX499" s="78"/>
      <c r="EY499" s="78"/>
      <c r="EZ499" s="78"/>
      <c r="FA499" s="78"/>
      <c r="FB499" s="78"/>
      <c r="FC499" s="78"/>
      <c r="FD499" s="78"/>
      <c r="FE499" s="78"/>
      <c r="FF499" s="78"/>
      <c r="FG499" s="78"/>
      <c r="FH499" s="78"/>
      <c r="FI499" s="78"/>
      <c r="FJ499" s="78"/>
      <c r="FK499" s="78"/>
      <c r="FL499" s="78"/>
      <c r="FM499" s="78"/>
      <c r="FN499" s="78"/>
      <c r="FO499" s="78"/>
      <c r="FP499" s="78"/>
      <c r="FQ499" s="78"/>
      <c r="FR499" s="78"/>
      <c r="FS499" s="78"/>
      <c r="FT499" s="78"/>
      <c r="FU499" s="78"/>
      <c r="FV499" s="78"/>
      <c r="FW499" s="78"/>
      <c r="FX499" s="78">
        <v>4.6064384281635284E-2</v>
      </c>
      <c r="FY499" s="78">
        <v>12</v>
      </c>
      <c r="FZ499" s="78">
        <v>0</v>
      </c>
    </row>
    <row r="500" spans="1:182" x14ac:dyDescent="0.2">
      <c r="A500" t="s">
        <v>186</v>
      </c>
      <c r="B500" t="s">
        <v>245</v>
      </c>
      <c r="C500" t="s">
        <v>194</v>
      </c>
      <c r="D500" t="s">
        <v>203</v>
      </c>
      <c r="E500" t="s">
        <v>240</v>
      </c>
      <c r="F500" t="s">
        <v>178</v>
      </c>
      <c r="G500" t="s">
        <v>1</v>
      </c>
      <c r="H500" s="78">
        <v>782</v>
      </c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  <c r="AK500" s="78"/>
      <c r="AL500" s="78"/>
      <c r="AM500" s="78"/>
      <c r="AN500" s="78"/>
      <c r="AO500" s="78"/>
      <c r="AP500" s="78"/>
      <c r="AQ500" s="78"/>
      <c r="AR500" s="78"/>
      <c r="AS500" s="78"/>
      <c r="AT500" s="78"/>
      <c r="AU500" s="78"/>
      <c r="AV500" s="78"/>
      <c r="AW500" s="78"/>
      <c r="AX500" s="78"/>
      <c r="AY500" s="78"/>
      <c r="AZ500" s="78"/>
      <c r="BA500" s="78"/>
      <c r="BB500" s="78"/>
      <c r="BC500" s="78"/>
      <c r="BD500" s="78"/>
      <c r="BE500" s="78"/>
      <c r="BF500" s="78"/>
      <c r="BG500" s="78"/>
      <c r="BH500" s="78"/>
      <c r="BI500" s="78"/>
      <c r="BJ500" s="78"/>
      <c r="BK500" s="78"/>
      <c r="BL500" s="78"/>
      <c r="BM500" s="78"/>
      <c r="BN500" s="78"/>
      <c r="BO500" s="78"/>
      <c r="BP500" s="78"/>
      <c r="BQ500" s="78"/>
      <c r="BR500" s="78"/>
      <c r="BS500" s="78"/>
      <c r="BT500" s="78"/>
      <c r="BU500" s="78"/>
      <c r="BV500" s="78"/>
      <c r="BW500" s="78"/>
      <c r="BX500" s="78"/>
      <c r="BY500" s="78"/>
      <c r="BZ500" s="78"/>
      <c r="CA500" s="78"/>
      <c r="CB500" s="78"/>
      <c r="CC500" s="78"/>
      <c r="CD500" s="78"/>
      <c r="CE500" s="78"/>
      <c r="CF500" s="78"/>
      <c r="CG500" s="78"/>
      <c r="CH500" s="78"/>
      <c r="CI500" s="78"/>
      <c r="CJ500" s="78"/>
      <c r="CK500" s="78"/>
      <c r="CL500" s="78"/>
      <c r="CM500" s="78"/>
      <c r="CN500" s="78"/>
      <c r="CO500" s="78"/>
      <c r="CP500" s="78"/>
      <c r="CQ500" s="78"/>
      <c r="CR500" s="78"/>
      <c r="CS500" s="78"/>
      <c r="CT500" s="78"/>
      <c r="CU500" s="78"/>
      <c r="CV500" s="78"/>
      <c r="CW500" s="78"/>
      <c r="CX500" s="78"/>
      <c r="CY500" s="78"/>
      <c r="CZ500" s="78"/>
      <c r="DA500" s="78"/>
      <c r="DB500" s="78"/>
      <c r="DC500" s="78"/>
      <c r="DD500" s="78"/>
      <c r="DE500" s="78"/>
      <c r="DF500" s="78"/>
      <c r="DG500" s="78"/>
      <c r="DH500" s="78"/>
      <c r="DI500" s="78"/>
      <c r="DJ500" s="78"/>
      <c r="DK500" s="78"/>
      <c r="DL500" s="78"/>
      <c r="DM500" s="78"/>
      <c r="DN500" s="78"/>
      <c r="DO500" s="78"/>
      <c r="DP500" s="78"/>
      <c r="DQ500" s="78"/>
      <c r="DR500" s="78"/>
      <c r="DS500" s="78"/>
      <c r="DT500" s="78"/>
      <c r="DU500" s="78"/>
      <c r="DV500" s="78"/>
      <c r="DW500" s="78"/>
      <c r="DX500" s="78"/>
      <c r="DY500" s="78"/>
      <c r="DZ500" s="78"/>
      <c r="EA500" s="78"/>
      <c r="EB500" s="78"/>
      <c r="EC500" s="78"/>
      <c r="ED500" s="78"/>
      <c r="EE500" s="78"/>
      <c r="EF500" s="78"/>
      <c r="EG500" s="78"/>
      <c r="EH500" s="78"/>
      <c r="EI500" s="78"/>
      <c r="EJ500" s="78"/>
      <c r="EK500" s="78"/>
      <c r="EL500" s="78"/>
      <c r="EM500" s="78"/>
      <c r="EN500" s="78"/>
      <c r="EO500" s="78"/>
      <c r="EP500" s="78"/>
      <c r="EQ500" s="78"/>
      <c r="ER500" s="78"/>
      <c r="ES500" s="78"/>
      <c r="ET500" s="78"/>
      <c r="EU500" s="78"/>
      <c r="EV500" s="78"/>
      <c r="EW500" s="78"/>
      <c r="EX500" s="78"/>
      <c r="EY500" s="78"/>
      <c r="EZ500" s="78"/>
      <c r="FA500" s="78"/>
      <c r="FB500" s="78"/>
      <c r="FC500" s="78"/>
      <c r="FD500" s="78"/>
      <c r="FE500" s="78"/>
      <c r="FF500" s="78"/>
      <c r="FG500" s="78"/>
      <c r="FH500" s="78"/>
      <c r="FI500" s="78"/>
      <c r="FJ500" s="78"/>
      <c r="FK500" s="78"/>
      <c r="FL500" s="78"/>
      <c r="FM500" s="78"/>
      <c r="FN500" s="78"/>
      <c r="FO500" s="78"/>
      <c r="FP500" s="78"/>
      <c r="FQ500" s="78"/>
      <c r="FR500" s="78"/>
      <c r="FS500" s="78"/>
      <c r="FT500" s="78"/>
      <c r="FU500" s="78"/>
      <c r="FV500" s="78"/>
      <c r="FW500" s="78"/>
      <c r="FX500" s="78">
        <v>6.3575439155101776E-2</v>
      </c>
      <c r="FY500" s="78">
        <v>10</v>
      </c>
      <c r="FZ500" s="78">
        <v>0</v>
      </c>
    </row>
    <row r="501" spans="1:182" x14ac:dyDescent="0.2">
      <c r="A501" t="s">
        <v>186</v>
      </c>
      <c r="B501" t="s">
        <v>245</v>
      </c>
      <c r="C501" t="s">
        <v>194</v>
      </c>
      <c r="D501" t="s">
        <v>203</v>
      </c>
      <c r="E501" t="s">
        <v>240</v>
      </c>
      <c r="F501" t="s">
        <v>179</v>
      </c>
      <c r="G501" t="s">
        <v>1</v>
      </c>
      <c r="H501" s="78">
        <v>22</v>
      </c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  <c r="AK501" s="78"/>
      <c r="AL501" s="78"/>
      <c r="AM501" s="78"/>
      <c r="AN501" s="78"/>
      <c r="AO501" s="78"/>
      <c r="AP501" s="78"/>
      <c r="AQ501" s="78"/>
      <c r="AR501" s="78"/>
      <c r="AS501" s="78"/>
      <c r="AT501" s="78"/>
      <c r="AU501" s="78"/>
      <c r="AV501" s="78"/>
      <c r="AW501" s="78"/>
      <c r="AX501" s="78"/>
      <c r="AY501" s="78"/>
      <c r="AZ501" s="78"/>
      <c r="BA501" s="78"/>
      <c r="BB501" s="78"/>
      <c r="BC501" s="78"/>
      <c r="BD501" s="78"/>
      <c r="BE501" s="78"/>
      <c r="BF501" s="78"/>
      <c r="BG501" s="78"/>
      <c r="BH501" s="78"/>
      <c r="BI501" s="78"/>
      <c r="BJ501" s="78"/>
      <c r="BK501" s="78"/>
      <c r="BL501" s="78"/>
      <c r="BM501" s="78"/>
      <c r="BN501" s="78"/>
      <c r="BO501" s="78"/>
      <c r="BP501" s="78"/>
      <c r="BQ501" s="78"/>
      <c r="BR501" s="78"/>
      <c r="BS501" s="78"/>
      <c r="BT501" s="78"/>
      <c r="BU501" s="78"/>
      <c r="BV501" s="78"/>
      <c r="BW501" s="78"/>
      <c r="BX501" s="78"/>
      <c r="BY501" s="78"/>
      <c r="BZ501" s="78"/>
      <c r="CA501" s="78"/>
      <c r="CB501" s="78"/>
      <c r="CC501" s="78"/>
      <c r="CD501" s="78"/>
      <c r="CE501" s="78"/>
      <c r="CF501" s="78"/>
      <c r="CG501" s="78"/>
      <c r="CH501" s="78"/>
      <c r="CI501" s="78"/>
      <c r="CJ501" s="78"/>
      <c r="CK501" s="78"/>
      <c r="CL501" s="78"/>
      <c r="CM501" s="78"/>
      <c r="CN501" s="78"/>
      <c r="CO501" s="78"/>
      <c r="CP501" s="78"/>
      <c r="CQ501" s="78"/>
      <c r="CR501" s="78"/>
      <c r="CS501" s="78"/>
      <c r="CT501" s="78"/>
      <c r="CU501" s="78"/>
      <c r="CV501" s="78"/>
      <c r="CW501" s="78"/>
      <c r="CX501" s="78"/>
      <c r="CY501" s="78"/>
      <c r="CZ501" s="78"/>
      <c r="DA501" s="78"/>
      <c r="DB501" s="78"/>
      <c r="DC501" s="78"/>
      <c r="DD501" s="78"/>
      <c r="DE501" s="78"/>
      <c r="DF501" s="78"/>
      <c r="DG501" s="78"/>
      <c r="DH501" s="78"/>
      <c r="DI501" s="78"/>
      <c r="DJ501" s="78"/>
      <c r="DK501" s="78"/>
      <c r="DL501" s="78"/>
      <c r="DM501" s="78"/>
      <c r="DN501" s="78"/>
      <c r="DO501" s="78"/>
      <c r="DP501" s="78"/>
      <c r="DQ501" s="78"/>
      <c r="DR501" s="78"/>
      <c r="DS501" s="78"/>
      <c r="DT501" s="78"/>
      <c r="DU501" s="78"/>
      <c r="DV501" s="78"/>
      <c r="DW501" s="78"/>
      <c r="DX501" s="78"/>
      <c r="DY501" s="78"/>
      <c r="DZ501" s="78"/>
      <c r="EA501" s="78"/>
      <c r="EB501" s="78"/>
      <c r="EC501" s="78"/>
      <c r="ED501" s="78"/>
      <c r="EE501" s="78"/>
      <c r="EF501" s="78"/>
      <c r="EG501" s="78"/>
      <c r="EH501" s="78"/>
      <c r="EI501" s="78"/>
      <c r="EJ501" s="78"/>
      <c r="EK501" s="78"/>
      <c r="EL501" s="78"/>
      <c r="EM501" s="78"/>
      <c r="EN501" s="78"/>
      <c r="EO501" s="78"/>
      <c r="EP501" s="78"/>
      <c r="EQ501" s="78"/>
      <c r="ER501" s="78"/>
      <c r="ES501" s="78"/>
      <c r="ET501" s="78"/>
      <c r="EU501" s="78"/>
      <c r="EV501" s="78"/>
      <c r="EW501" s="78"/>
      <c r="EX501" s="78"/>
      <c r="EY501" s="78"/>
      <c r="EZ501" s="78"/>
      <c r="FA501" s="78"/>
      <c r="FB501" s="78"/>
      <c r="FC501" s="78"/>
      <c r="FD501" s="78"/>
      <c r="FE501" s="78"/>
      <c r="FF501" s="78"/>
      <c r="FG501" s="78"/>
      <c r="FH501" s="78"/>
      <c r="FI501" s="78"/>
      <c r="FJ501" s="78"/>
      <c r="FK501" s="78"/>
      <c r="FL501" s="78"/>
      <c r="FM501" s="78"/>
      <c r="FN501" s="78"/>
      <c r="FO501" s="78"/>
      <c r="FP501" s="78"/>
      <c r="FQ501" s="78"/>
      <c r="FR501" s="78"/>
      <c r="FS501" s="78"/>
      <c r="FT501" s="78"/>
      <c r="FU501" s="78"/>
      <c r="FV501" s="78"/>
      <c r="FW501" s="78"/>
      <c r="FX501" s="78">
        <v>5.6301582604646683E-2</v>
      </c>
      <c r="FY501" s="78">
        <v>0</v>
      </c>
      <c r="FZ501" s="78">
        <v>0</v>
      </c>
    </row>
    <row r="502" spans="1:182" x14ac:dyDescent="0.2">
      <c r="A502" t="s">
        <v>186</v>
      </c>
      <c r="B502" t="s">
        <v>245</v>
      </c>
      <c r="C502" t="s">
        <v>194</v>
      </c>
      <c r="D502" t="s">
        <v>203</v>
      </c>
      <c r="E502" t="s">
        <v>240</v>
      </c>
      <c r="F502" t="s">
        <v>180</v>
      </c>
      <c r="G502" t="s">
        <v>1</v>
      </c>
      <c r="H502" s="78">
        <v>7</v>
      </c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  <c r="AK502" s="78"/>
      <c r="AL502" s="78"/>
      <c r="AM502" s="78"/>
      <c r="AN502" s="78"/>
      <c r="AO502" s="78"/>
      <c r="AP502" s="78"/>
      <c r="AQ502" s="78"/>
      <c r="AR502" s="78"/>
      <c r="AS502" s="78"/>
      <c r="AT502" s="78"/>
      <c r="AU502" s="78"/>
      <c r="AV502" s="78"/>
      <c r="AW502" s="78"/>
      <c r="AX502" s="78"/>
      <c r="AY502" s="78"/>
      <c r="AZ502" s="78"/>
      <c r="BA502" s="78"/>
      <c r="BB502" s="78"/>
      <c r="BC502" s="78"/>
      <c r="BD502" s="78"/>
      <c r="BE502" s="78"/>
      <c r="BF502" s="78"/>
      <c r="BG502" s="78"/>
      <c r="BH502" s="78"/>
      <c r="BI502" s="78"/>
      <c r="BJ502" s="78"/>
      <c r="BK502" s="78"/>
      <c r="BL502" s="78"/>
      <c r="BM502" s="78"/>
      <c r="BN502" s="78"/>
      <c r="BO502" s="78"/>
      <c r="BP502" s="78"/>
      <c r="BQ502" s="78"/>
      <c r="BR502" s="78"/>
      <c r="BS502" s="78"/>
      <c r="BT502" s="78"/>
      <c r="BU502" s="78"/>
      <c r="BV502" s="78"/>
      <c r="BW502" s="78"/>
      <c r="BX502" s="78"/>
      <c r="BY502" s="78"/>
      <c r="BZ502" s="78"/>
      <c r="CA502" s="78"/>
      <c r="CB502" s="78"/>
      <c r="CC502" s="78"/>
      <c r="CD502" s="78"/>
      <c r="CE502" s="78"/>
      <c r="CF502" s="78"/>
      <c r="CG502" s="78"/>
      <c r="CH502" s="78"/>
      <c r="CI502" s="78"/>
      <c r="CJ502" s="78"/>
      <c r="CK502" s="78"/>
      <c r="CL502" s="78"/>
      <c r="CM502" s="78"/>
      <c r="CN502" s="78"/>
      <c r="CO502" s="78"/>
      <c r="CP502" s="78"/>
      <c r="CQ502" s="78"/>
      <c r="CR502" s="78"/>
      <c r="CS502" s="78"/>
      <c r="CT502" s="78"/>
      <c r="CU502" s="78"/>
      <c r="CV502" s="78"/>
      <c r="CW502" s="78"/>
      <c r="CX502" s="78"/>
      <c r="CY502" s="78"/>
      <c r="CZ502" s="78"/>
      <c r="DA502" s="78"/>
      <c r="DB502" s="78"/>
      <c r="DC502" s="78"/>
      <c r="DD502" s="78"/>
      <c r="DE502" s="78"/>
      <c r="DF502" s="78"/>
      <c r="DG502" s="78"/>
      <c r="DH502" s="78"/>
      <c r="DI502" s="78"/>
      <c r="DJ502" s="78"/>
      <c r="DK502" s="78"/>
      <c r="DL502" s="78"/>
      <c r="DM502" s="78"/>
      <c r="DN502" s="78"/>
      <c r="DO502" s="78"/>
      <c r="DP502" s="78"/>
      <c r="DQ502" s="78"/>
      <c r="DR502" s="78"/>
      <c r="DS502" s="78"/>
      <c r="DT502" s="78"/>
      <c r="DU502" s="78"/>
      <c r="DV502" s="78"/>
      <c r="DW502" s="78"/>
      <c r="DX502" s="78"/>
      <c r="DY502" s="78"/>
      <c r="DZ502" s="78"/>
      <c r="EA502" s="78"/>
      <c r="EB502" s="78"/>
      <c r="EC502" s="78"/>
      <c r="ED502" s="78"/>
      <c r="EE502" s="78"/>
      <c r="EF502" s="78"/>
      <c r="EG502" s="78"/>
      <c r="EH502" s="78"/>
      <c r="EI502" s="78"/>
      <c r="EJ502" s="78"/>
      <c r="EK502" s="78"/>
      <c r="EL502" s="78"/>
      <c r="EM502" s="78"/>
      <c r="EN502" s="78"/>
      <c r="EO502" s="78"/>
      <c r="EP502" s="78"/>
      <c r="EQ502" s="78"/>
      <c r="ER502" s="78"/>
      <c r="ES502" s="78"/>
      <c r="ET502" s="78"/>
      <c r="EU502" s="78"/>
      <c r="EV502" s="78"/>
      <c r="EW502" s="78"/>
      <c r="EX502" s="78"/>
      <c r="EY502" s="78"/>
      <c r="EZ502" s="78"/>
      <c r="FA502" s="78"/>
      <c r="FB502" s="78"/>
      <c r="FC502" s="78"/>
      <c r="FD502" s="78"/>
      <c r="FE502" s="78"/>
      <c r="FF502" s="78"/>
      <c r="FG502" s="78"/>
      <c r="FH502" s="78"/>
      <c r="FI502" s="78"/>
      <c r="FJ502" s="78"/>
      <c r="FK502" s="78"/>
      <c r="FL502" s="78"/>
      <c r="FM502" s="78"/>
      <c r="FN502" s="78"/>
      <c r="FO502" s="78"/>
      <c r="FP502" s="78"/>
      <c r="FQ502" s="78"/>
      <c r="FR502" s="78"/>
      <c r="FS502" s="78"/>
      <c r="FT502" s="78"/>
      <c r="FU502" s="78"/>
      <c r="FV502" s="78"/>
      <c r="FW502" s="78"/>
      <c r="FX502" s="78">
        <v>6.4393550157546997E-2</v>
      </c>
      <c r="FY502" s="78">
        <v>0</v>
      </c>
      <c r="FZ502" s="78">
        <v>0</v>
      </c>
    </row>
    <row r="503" spans="1:182" x14ac:dyDescent="0.2">
      <c r="A503" t="s">
        <v>186</v>
      </c>
      <c r="B503" t="s">
        <v>245</v>
      </c>
      <c r="C503" t="s">
        <v>194</v>
      </c>
      <c r="D503" t="s">
        <v>203</v>
      </c>
      <c r="E503" t="s">
        <v>240</v>
      </c>
      <c r="F503" t="s">
        <v>181</v>
      </c>
      <c r="G503" t="s">
        <v>1</v>
      </c>
      <c r="H503" s="78">
        <v>1</v>
      </c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  <c r="AK503" s="78"/>
      <c r="AL503" s="78"/>
      <c r="AM503" s="78"/>
      <c r="AN503" s="78"/>
      <c r="AO503" s="78"/>
      <c r="AP503" s="78"/>
      <c r="AQ503" s="78"/>
      <c r="AR503" s="78"/>
      <c r="AS503" s="78"/>
      <c r="AT503" s="78"/>
      <c r="AU503" s="78"/>
      <c r="AV503" s="78"/>
      <c r="AW503" s="78"/>
      <c r="AX503" s="78"/>
      <c r="AY503" s="78"/>
      <c r="AZ503" s="78"/>
      <c r="BA503" s="78"/>
      <c r="BB503" s="78"/>
      <c r="BC503" s="78"/>
      <c r="BD503" s="78"/>
      <c r="BE503" s="78"/>
      <c r="BF503" s="78"/>
      <c r="BG503" s="78"/>
      <c r="BH503" s="78"/>
      <c r="BI503" s="78"/>
      <c r="BJ503" s="78"/>
      <c r="BK503" s="78"/>
      <c r="BL503" s="78"/>
      <c r="BM503" s="78"/>
      <c r="BN503" s="78"/>
      <c r="BO503" s="78"/>
      <c r="BP503" s="78"/>
      <c r="BQ503" s="78"/>
      <c r="BR503" s="78"/>
      <c r="BS503" s="78"/>
      <c r="BT503" s="78"/>
      <c r="BU503" s="78"/>
      <c r="BV503" s="78"/>
      <c r="BW503" s="78"/>
      <c r="BX503" s="78"/>
      <c r="BY503" s="78"/>
      <c r="BZ503" s="78"/>
      <c r="CA503" s="78"/>
      <c r="CB503" s="78"/>
      <c r="CC503" s="78"/>
      <c r="CD503" s="78"/>
      <c r="CE503" s="78"/>
      <c r="CF503" s="78"/>
      <c r="CG503" s="78"/>
      <c r="CH503" s="78"/>
      <c r="CI503" s="78"/>
      <c r="CJ503" s="78"/>
      <c r="CK503" s="78"/>
      <c r="CL503" s="78"/>
      <c r="CM503" s="78"/>
      <c r="CN503" s="78"/>
      <c r="CO503" s="78"/>
      <c r="CP503" s="78"/>
      <c r="CQ503" s="78"/>
      <c r="CR503" s="78"/>
      <c r="CS503" s="78"/>
      <c r="CT503" s="78"/>
      <c r="CU503" s="78"/>
      <c r="CV503" s="78"/>
      <c r="CW503" s="78"/>
      <c r="CX503" s="78"/>
      <c r="CY503" s="78"/>
      <c r="CZ503" s="78"/>
      <c r="DA503" s="78"/>
      <c r="DB503" s="78"/>
      <c r="DC503" s="78"/>
      <c r="DD503" s="78"/>
      <c r="DE503" s="78"/>
      <c r="DF503" s="78"/>
      <c r="DG503" s="78"/>
      <c r="DH503" s="78"/>
      <c r="DI503" s="78"/>
      <c r="DJ503" s="78"/>
      <c r="DK503" s="78"/>
      <c r="DL503" s="78"/>
      <c r="DM503" s="78"/>
      <c r="DN503" s="78"/>
      <c r="DO503" s="78"/>
      <c r="DP503" s="78"/>
      <c r="DQ503" s="78"/>
      <c r="DR503" s="78"/>
      <c r="DS503" s="78"/>
      <c r="DT503" s="78"/>
      <c r="DU503" s="78"/>
      <c r="DV503" s="78"/>
      <c r="DW503" s="78"/>
      <c r="DX503" s="78"/>
      <c r="DY503" s="78"/>
      <c r="DZ503" s="78"/>
      <c r="EA503" s="78"/>
      <c r="EB503" s="78"/>
      <c r="EC503" s="78"/>
      <c r="ED503" s="78"/>
      <c r="EE503" s="78"/>
      <c r="EF503" s="78"/>
      <c r="EG503" s="78"/>
      <c r="EH503" s="78"/>
      <c r="EI503" s="78"/>
      <c r="EJ503" s="78"/>
      <c r="EK503" s="78"/>
      <c r="EL503" s="78"/>
      <c r="EM503" s="78"/>
      <c r="EN503" s="78"/>
      <c r="EO503" s="78"/>
      <c r="EP503" s="78"/>
      <c r="EQ503" s="78"/>
      <c r="ER503" s="78"/>
      <c r="ES503" s="78"/>
      <c r="ET503" s="78"/>
      <c r="EU503" s="78"/>
      <c r="EV503" s="78"/>
      <c r="EW503" s="78"/>
      <c r="EX503" s="78"/>
      <c r="EY503" s="78"/>
      <c r="EZ503" s="78"/>
      <c r="FA503" s="78"/>
      <c r="FB503" s="78"/>
      <c r="FC503" s="78"/>
      <c r="FD503" s="78"/>
      <c r="FE503" s="78"/>
      <c r="FF503" s="78"/>
      <c r="FG503" s="78"/>
      <c r="FH503" s="78"/>
      <c r="FI503" s="78"/>
      <c r="FJ503" s="78"/>
      <c r="FK503" s="78"/>
      <c r="FL503" s="78"/>
      <c r="FM503" s="78"/>
      <c r="FN503" s="78"/>
      <c r="FO503" s="78"/>
      <c r="FP503" s="78"/>
      <c r="FQ503" s="78"/>
      <c r="FR503" s="78"/>
      <c r="FS503" s="78"/>
      <c r="FT503" s="78"/>
      <c r="FU503" s="78"/>
      <c r="FV503" s="78"/>
      <c r="FW503" s="78"/>
      <c r="FX503" s="78">
        <v>6.4393557608127594E-2</v>
      </c>
      <c r="FY503" s="78">
        <v>0</v>
      </c>
      <c r="FZ503" s="78">
        <v>0</v>
      </c>
    </row>
    <row r="504" spans="1:182" x14ac:dyDescent="0.2">
      <c r="A504" t="s">
        <v>186</v>
      </c>
      <c r="B504" t="s">
        <v>245</v>
      </c>
      <c r="C504" t="s">
        <v>194</v>
      </c>
      <c r="D504" t="s">
        <v>203</v>
      </c>
      <c r="E504" t="s">
        <v>240</v>
      </c>
      <c r="F504" t="s">
        <v>182</v>
      </c>
      <c r="G504" t="s">
        <v>1</v>
      </c>
      <c r="H504" s="78">
        <v>89</v>
      </c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  <c r="AK504" s="78"/>
      <c r="AL504" s="78"/>
      <c r="AM504" s="78"/>
      <c r="AN504" s="78"/>
      <c r="AO504" s="78"/>
      <c r="AP504" s="78"/>
      <c r="AQ504" s="78"/>
      <c r="AR504" s="78"/>
      <c r="AS504" s="78"/>
      <c r="AT504" s="78"/>
      <c r="AU504" s="78"/>
      <c r="AV504" s="78"/>
      <c r="AW504" s="78"/>
      <c r="AX504" s="78"/>
      <c r="AY504" s="78"/>
      <c r="AZ504" s="78"/>
      <c r="BA504" s="78"/>
      <c r="BB504" s="78"/>
      <c r="BC504" s="78"/>
      <c r="BD504" s="78"/>
      <c r="BE504" s="78"/>
      <c r="BF504" s="78"/>
      <c r="BG504" s="78"/>
      <c r="BH504" s="78"/>
      <c r="BI504" s="78"/>
      <c r="BJ504" s="78"/>
      <c r="BK504" s="78"/>
      <c r="BL504" s="78"/>
      <c r="BM504" s="78"/>
      <c r="BN504" s="78"/>
      <c r="BO504" s="78"/>
      <c r="BP504" s="78"/>
      <c r="BQ504" s="78"/>
      <c r="BR504" s="78"/>
      <c r="BS504" s="78"/>
      <c r="BT504" s="78"/>
      <c r="BU504" s="78"/>
      <c r="BV504" s="78"/>
      <c r="BW504" s="78"/>
      <c r="BX504" s="78"/>
      <c r="BY504" s="78"/>
      <c r="BZ504" s="78"/>
      <c r="CA504" s="78"/>
      <c r="CB504" s="78"/>
      <c r="CC504" s="78"/>
      <c r="CD504" s="78"/>
      <c r="CE504" s="78"/>
      <c r="CF504" s="78"/>
      <c r="CG504" s="78"/>
      <c r="CH504" s="78"/>
      <c r="CI504" s="78"/>
      <c r="CJ504" s="78"/>
      <c r="CK504" s="78"/>
      <c r="CL504" s="78"/>
      <c r="CM504" s="78"/>
      <c r="CN504" s="78"/>
      <c r="CO504" s="78"/>
      <c r="CP504" s="78"/>
      <c r="CQ504" s="78"/>
      <c r="CR504" s="78"/>
      <c r="CS504" s="78"/>
      <c r="CT504" s="78"/>
      <c r="CU504" s="78"/>
      <c r="CV504" s="78"/>
      <c r="CW504" s="78"/>
      <c r="CX504" s="78"/>
      <c r="CY504" s="78"/>
      <c r="CZ504" s="78"/>
      <c r="DA504" s="78"/>
      <c r="DB504" s="78"/>
      <c r="DC504" s="78"/>
      <c r="DD504" s="78"/>
      <c r="DE504" s="78"/>
      <c r="DF504" s="78"/>
      <c r="DG504" s="78"/>
      <c r="DH504" s="78"/>
      <c r="DI504" s="78"/>
      <c r="DJ504" s="78"/>
      <c r="DK504" s="78"/>
      <c r="DL504" s="78"/>
      <c r="DM504" s="78"/>
      <c r="DN504" s="78"/>
      <c r="DO504" s="78"/>
      <c r="DP504" s="78"/>
      <c r="DQ504" s="78"/>
      <c r="DR504" s="78"/>
      <c r="DS504" s="78"/>
      <c r="DT504" s="78"/>
      <c r="DU504" s="78"/>
      <c r="DV504" s="78"/>
      <c r="DW504" s="78"/>
      <c r="DX504" s="78"/>
      <c r="DY504" s="78"/>
      <c r="DZ504" s="78"/>
      <c r="EA504" s="78"/>
      <c r="EB504" s="78"/>
      <c r="EC504" s="78"/>
      <c r="ED504" s="78"/>
      <c r="EE504" s="78"/>
      <c r="EF504" s="78"/>
      <c r="EG504" s="78"/>
      <c r="EH504" s="78"/>
      <c r="EI504" s="78"/>
      <c r="EJ504" s="78"/>
      <c r="EK504" s="78"/>
      <c r="EL504" s="78"/>
      <c r="EM504" s="78"/>
      <c r="EN504" s="78"/>
      <c r="EO504" s="78"/>
      <c r="EP504" s="78"/>
      <c r="EQ504" s="78"/>
      <c r="ER504" s="78"/>
      <c r="ES504" s="78"/>
      <c r="ET504" s="78"/>
      <c r="EU504" s="78"/>
      <c r="EV504" s="78"/>
      <c r="EW504" s="78"/>
      <c r="EX504" s="78"/>
      <c r="EY504" s="78"/>
      <c r="EZ504" s="78"/>
      <c r="FA504" s="78"/>
      <c r="FB504" s="78"/>
      <c r="FC504" s="78"/>
      <c r="FD504" s="78"/>
      <c r="FE504" s="78"/>
      <c r="FF504" s="78"/>
      <c r="FG504" s="78"/>
      <c r="FH504" s="78"/>
      <c r="FI504" s="78"/>
      <c r="FJ504" s="78"/>
      <c r="FK504" s="78"/>
      <c r="FL504" s="78"/>
      <c r="FM504" s="78"/>
      <c r="FN504" s="78"/>
      <c r="FO504" s="78"/>
      <c r="FP504" s="78"/>
      <c r="FQ504" s="78"/>
      <c r="FR504" s="78"/>
      <c r="FS504" s="78"/>
      <c r="FT504" s="78"/>
      <c r="FU504" s="78"/>
      <c r="FV504" s="78"/>
      <c r="FW504" s="78"/>
      <c r="FX504" s="78">
        <v>6.4393557608127594E-2</v>
      </c>
      <c r="FY504" s="78">
        <v>1</v>
      </c>
      <c r="FZ504" s="78">
        <v>0</v>
      </c>
    </row>
    <row r="505" spans="1:182" x14ac:dyDescent="0.2">
      <c r="A505" t="s">
        <v>186</v>
      </c>
      <c r="B505" t="s">
        <v>245</v>
      </c>
      <c r="C505" t="s">
        <v>194</v>
      </c>
      <c r="D505" t="s">
        <v>203</v>
      </c>
      <c r="E505" t="s">
        <v>240</v>
      </c>
      <c r="F505" t="s">
        <v>183</v>
      </c>
      <c r="G505" t="s">
        <v>1</v>
      </c>
      <c r="H505" s="78">
        <v>175</v>
      </c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  <c r="AK505" s="78"/>
      <c r="AL505" s="78"/>
      <c r="AM505" s="78"/>
      <c r="AN505" s="78"/>
      <c r="AO505" s="78"/>
      <c r="AP505" s="78"/>
      <c r="AQ505" s="78"/>
      <c r="AR505" s="78"/>
      <c r="AS505" s="78"/>
      <c r="AT505" s="78"/>
      <c r="AU505" s="78"/>
      <c r="AV505" s="78"/>
      <c r="AW505" s="78"/>
      <c r="AX505" s="78"/>
      <c r="AY505" s="78"/>
      <c r="AZ505" s="78"/>
      <c r="BA505" s="78"/>
      <c r="BB505" s="78"/>
      <c r="BC505" s="78"/>
      <c r="BD505" s="78"/>
      <c r="BE505" s="78"/>
      <c r="BF505" s="78"/>
      <c r="BG505" s="78"/>
      <c r="BH505" s="78"/>
      <c r="BI505" s="78"/>
      <c r="BJ505" s="78"/>
      <c r="BK505" s="78"/>
      <c r="BL505" s="78"/>
      <c r="BM505" s="78"/>
      <c r="BN505" s="78"/>
      <c r="BO505" s="78"/>
      <c r="BP505" s="78"/>
      <c r="BQ505" s="78"/>
      <c r="BR505" s="78"/>
      <c r="BS505" s="78"/>
      <c r="BT505" s="78"/>
      <c r="BU505" s="78"/>
      <c r="BV505" s="78"/>
      <c r="BW505" s="78"/>
      <c r="BX505" s="78"/>
      <c r="BY505" s="78"/>
      <c r="BZ505" s="78"/>
      <c r="CA505" s="78"/>
      <c r="CB505" s="78"/>
      <c r="CC505" s="78"/>
      <c r="CD505" s="78"/>
      <c r="CE505" s="78"/>
      <c r="CF505" s="78"/>
      <c r="CG505" s="78"/>
      <c r="CH505" s="78"/>
      <c r="CI505" s="78"/>
      <c r="CJ505" s="78"/>
      <c r="CK505" s="78"/>
      <c r="CL505" s="78"/>
      <c r="CM505" s="78"/>
      <c r="CN505" s="78"/>
      <c r="CO505" s="78"/>
      <c r="CP505" s="78"/>
      <c r="CQ505" s="78"/>
      <c r="CR505" s="78"/>
      <c r="CS505" s="78"/>
      <c r="CT505" s="78"/>
      <c r="CU505" s="78"/>
      <c r="CV505" s="78"/>
      <c r="CW505" s="78"/>
      <c r="CX505" s="78"/>
      <c r="CY505" s="78"/>
      <c r="CZ505" s="78"/>
      <c r="DA505" s="78"/>
      <c r="DB505" s="78"/>
      <c r="DC505" s="78"/>
      <c r="DD505" s="78"/>
      <c r="DE505" s="78"/>
      <c r="DF505" s="78"/>
      <c r="DG505" s="78"/>
      <c r="DH505" s="78"/>
      <c r="DI505" s="78"/>
      <c r="DJ505" s="78"/>
      <c r="DK505" s="78"/>
      <c r="DL505" s="78"/>
      <c r="DM505" s="78"/>
      <c r="DN505" s="78"/>
      <c r="DO505" s="78"/>
      <c r="DP505" s="78"/>
      <c r="DQ505" s="78"/>
      <c r="DR505" s="78"/>
      <c r="DS505" s="78"/>
      <c r="DT505" s="78"/>
      <c r="DU505" s="78"/>
      <c r="DV505" s="78"/>
      <c r="DW505" s="78"/>
      <c r="DX505" s="78"/>
      <c r="DY505" s="78"/>
      <c r="DZ505" s="78"/>
      <c r="EA505" s="78"/>
      <c r="EB505" s="78"/>
      <c r="EC505" s="78"/>
      <c r="ED505" s="78"/>
      <c r="EE505" s="78"/>
      <c r="EF505" s="78"/>
      <c r="EG505" s="78"/>
      <c r="EH505" s="78"/>
      <c r="EI505" s="78"/>
      <c r="EJ505" s="78"/>
      <c r="EK505" s="78"/>
      <c r="EL505" s="78"/>
      <c r="EM505" s="78"/>
      <c r="EN505" s="78"/>
      <c r="EO505" s="78"/>
      <c r="EP505" s="78"/>
      <c r="EQ505" s="78"/>
      <c r="ER505" s="78"/>
      <c r="ES505" s="78"/>
      <c r="ET505" s="78"/>
      <c r="EU505" s="78"/>
      <c r="EV505" s="78"/>
      <c r="EW505" s="78"/>
      <c r="EX505" s="78"/>
      <c r="EY505" s="78"/>
      <c r="EZ505" s="78"/>
      <c r="FA505" s="78"/>
      <c r="FB505" s="78"/>
      <c r="FC505" s="78"/>
      <c r="FD505" s="78"/>
      <c r="FE505" s="78"/>
      <c r="FF505" s="78"/>
      <c r="FG505" s="78"/>
      <c r="FH505" s="78"/>
      <c r="FI505" s="78"/>
      <c r="FJ505" s="78"/>
      <c r="FK505" s="78"/>
      <c r="FL505" s="78"/>
      <c r="FM505" s="78"/>
      <c r="FN505" s="78"/>
      <c r="FO505" s="78"/>
      <c r="FP505" s="78"/>
      <c r="FQ505" s="78"/>
      <c r="FR505" s="78"/>
      <c r="FS505" s="78"/>
      <c r="FT505" s="78"/>
      <c r="FU505" s="78"/>
      <c r="FV505" s="78"/>
      <c r="FW505" s="78"/>
      <c r="FX505" s="78">
        <v>6.3299298286437988E-2</v>
      </c>
      <c r="FY505" s="78">
        <v>1</v>
      </c>
      <c r="FZ505" s="78">
        <v>0</v>
      </c>
    </row>
    <row r="506" spans="1:182" x14ac:dyDescent="0.2">
      <c r="A506" t="s">
        <v>186</v>
      </c>
      <c r="B506" t="s">
        <v>245</v>
      </c>
      <c r="C506" t="s">
        <v>194</v>
      </c>
      <c r="D506" t="s">
        <v>203</v>
      </c>
      <c r="E506" t="s">
        <v>240</v>
      </c>
      <c r="F506" t="s">
        <v>184</v>
      </c>
      <c r="G506" t="s">
        <v>1</v>
      </c>
      <c r="H506" s="78">
        <v>34</v>
      </c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  <c r="AK506" s="78"/>
      <c r="AL506" s="78"/>
      <c r="AM506" s="78"/>
      <c r="AN506" s="78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  <c r="BW506" s="78"/>
      <c r="BX506" s="78"/>
      <c r="BY506" s="78"/>
      <c r="BZ506" s="78"/>
      <c r="CA506" s="78"/>
      <c r="CB506" s="78"/>
      <c r="CC506" s="78"/>
      <c r="CD506" s="78"/>
      <c r="CE506" s="78"/>
      <c r="CF506" s="78"/>
      <c r="CG506" s="78"/>
      <c r="CH506" s="78"/>
      <c r="CI506" s="78"/>
      <c r="CJ506" s="78"/>
      <c r="CK506" s="78"/>
      <c r="CL506" s="78"/>
      <c r="CM506" s="78"/>
      <c r="CN506" s="78"/>
      <c r="CO506" s="78"/>
      <c r="CP506" s="78"/>
      <c r="CQ506" s="78"/>
      <c r="CR506" s="78"/>
      <c r="CS506" s="78"/>
      <c r="CT506" s="78"/>
      <c r="CU506" s="78"/>
      <c r="CV506" s="78"/>
      <c r="CW506" s="78"/>
      <c r="CX506" s="78"/>
      <c r="CY506" s="78"/>
      <c r="CZ506" s="78"/>
      <c r="DA506" s="78"/>
      <c r="DB506" s="78"/>
      <c r="DC506" s="78"/>
      <c r="DD506" s="78"/>
      <c r="DE506" s="78"/>
      <c r="DF506" s="78"/>
      <c r="DG506" s="78"/>
      <c r="DH506" s="78"/>
      <c r="DI506" s="78"/>
      <c r="DJ506" s="78"/>
      <c r="DK506" s="78"/>
      <c r="DL506" s="78"/>
      <c r="DM506" s="78"/>
      <c r="DN506" s="78"/>
      <c r="DO506" s="78"/>
      <c r="DP506" s="78"/>
      <c r="DQ506" s="78"/>
      <c r="DR506" s="78"/>
      <c r="DS506" s="78"/>
      <c r="DT506" s="78"/>
      <c r="DU506" s="78"/>
      <c r="DV506" s="78"/>
      <c r="DW506" s="78"/>
      <c r="DX506" s="78"/>
      <c r="DY506" s="78"/>
      <c r="DZ506" s="78"/>
      <c r="EA506" s="78"/>
      <c r="EB506" s="78"/>
      <c r="EC506" s="78"/>
      <c r="ED506" s="78"/>
      <c r="EE506" s="78"/>
      <c r="EF506" s="78"/>
      <c r="EG506" s="78"/>
      <c r="EH506" s="78"/>
      <c r="EI506" s="78"/>
      <c r="EJ506" s="78"/>
      <c r="EK506" s="78"/>
      <c r="EL506" s="78"/>
      <c r="EM506" s="78"/>
      <c r="EN506" s="78"/>
      <c r="EO506" s="78"/>
      <c r="EP506" s="78"/>
      <c r="EQ506" s="78"/>
      <c r="ER506" s="78"/>
      <c r="ES506" s="78"/>
      <c r="ET506" s="78"/>
      <c r="EU506" s="78"/>
      <c r="EV506" s="78"/>
      <c r="EW506" s="78"/>
      <c r="EX506" s="78"/>
      <c r="EY506" s="78"/>
      <c r="EZ506" s="78"/>
      <c r="FA506" s="78"/>
      <c r="FB506" s="78"/>
      <c r="FC506" s="78"/>
      <c r="FD506" s="78"/>
      <c r="FE506" s="78"/>
      <c r="FF506" s="78"/>
      <c r="FG506" s="78"/>
      <c r="FH506" s="78"/>
      <c r="FI506" s="78"/>
      <c r="FJ506" s="78"/>
      <c r="FK506" s="78"/>
      <c r="FL506" s="78"/>
      <c r="FM506" s="78"/>
      <c r="FN506" s="78"/>
      <c r="FO506" s="78"/>
      <c r="FP506" s="78"/>
      <c r="FQ506" s="78"/>
      <c r="FR506" s="78"/>
      <c r="FS506" s="78"/>
      <c r="FT506" s="78"/>
      <c r="FU506" s="78"/>
      <c r="FV506" s="78"/>
      <c r="FW506" s="78"/>
      <c r="FX506" s="78">
        <v>6.0723956674337387E-2</v>
      </c>
      <c r="FY506" s="78">
        <v>0</v>
      </c>
      <c r="FZ506" s="78">
        <v>0</v>
      </c>
    </row>
    <row r="507" spans="1:182" x14ac:dyDescent="0.2">
      <c r="A507" t="s">
        <v>186</v>
      </c>
      <c r="B507" t="s">
        <v>245</v>
      </c>
      <c r="C507" t="s">
        <v>194</v>
      </c>
      <c r="D507" t="s">
        <v>203</v>
      </c>
      <c r="E507" t="s">
        <v>240</v>
      </c>
      <c r="F507" t="s">
        <v>185</v>
      </c>
      <c r="G507" t="s">
        <v>1</v>
      </c>
      <c r="H507" s="78">
        <v>4</v>
      </c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  <c r="AK507" s="78"/>
      <c r="AL507" s="78"/>
      <c r="AM507" s="78"/>
      <c r="AN507" s="78"/>
      <c r="AO507" s="78"/>
      <c r="AP507" s="78"/>
      <c r="AQ507" s="78"/>
      <c r="AR507" s="78"/>
      <c r="AS507" s="78"/>
      <c r="AT507" s="78"/>
      <c r="AU507" s="78"/>
      <c r="AV507" s="78"/>
      <c r="AW507" s="78"/>
      <c r="AX507" s="78"/>
      <c r="AY507" s="78"/>
      <c r="AZ507" s="78"/>
      <c r="BA507" s="78"/>
      <c r="BB507" s="78"/>
      <c r="BC507" s="78"/>
      <c r="BD507" s="78"/>
      <c r="BE507" s="78"/>
      <c r="BF507" s="78"/>
      <c r="BG507" s="78"/>
      <c r="BH507" s="78"/>
      <c r="BI507" s="78"/>
      <c r="BJ507" s="78"/>
      <c r="BK507" s="78"/>
      <c r="BL507" s="78"/>
      <c r="BM507" s="78"/>
      <c r="BN507" s="78"/>
      <c r="BO507" s="78"/>
      <c r="BP507" s="78"/>
      <c r="BQ507" s="78"/>
      <c r="BR507" s="78"/>
      <c r="BS507" s="78"/>
      <c r="BT507" s="78"/>
      <c r="BU507" s="78"/>
      <c r="BV507" s="78"/>
      <c r="BW507" s="78"/>
      <c r="BX507" s="78"/>
      <c r="BY507" s="78"/>
      <c r="BZ507" s="78"/>
      <c r="CA507" s="78"/>
      <c r="CB507" s="78"/>
      <c r="CC507" s="78"/>
      <c r="CD507" s="78"/>
      <c r="CE507" s="78"/>
      <c r="CF507" s="78"/>
      <c r="CG507" s="78"/>
      <c r="CH507" s="78"/>
      <c r="CI507" s="78"/>
      <c r="CJ507" s="78"/>
      <c r="CK507" s="78"/>
      <c r="CL507" s="78"/>
      <c r="CM507" s="78"/>
      <c r="CN507" s="78"/>
      <c r="CO507" s="78"/>
      <c r="CP507" s="78"/>
      <c r="CQ507" s="78"/>
      <c r="CR507" s="78"/>
      <c r="CS507" s="78"/>
      <c r="CT507" s="78"/>
      <c r="CU507" s="78"/>
      <c r="CV507" s="78"/>
      <c r="CW507" s="78"/>
      <c r="CX507" s="78"/>
      <c r="CY507" s="78"/>
      <c r="CZ507" s="78"/>
      <c r="DA507" s="78"/>
      <c r="DB507" s="78"/>
      <c r="DC507" s="78"/>
      <c r="DD507" s="78"/>
      <c r="DE507" s="78"/>
      <c r="DF507" s="78"/>
      <c r="DG507" s="78"/>
      <c r="DH507" s="78"/>
      <c r="DI507" s="78"/>
      <c r="DJ507" s="78"/>
      <c r="DK507" s="78"/>
      <c r="DL507" s="78"/>
      <c r="DM507" s="78"/>
      <c r="DN507" s="78"/>
      <c r="DO507" s="78"/>
      <c r="DP507" s="78"/>
      <c r="DQ507" s="78"/>
      <c r="DR507" s="78"/>
      <c r="DS507" s="78"/>
      <c r="DT507" s="78"/>
      <c r="DU507" s="78"/>
      <c r="DV507" s="78"/>
      <c r="DW507" s="78"/>
      <c r="DX507" s="78"/>
      <c r="DY507" s="78"/>
      <c r="DZ507" s="78"/>
      <c r="EA507" s="78"/>
      <c r="EB507" s="78"/>
      <c r="EC507" s="78"/>
      <c r="ED507" s="78"/>
      <c r="EE507" s="78"/>
      <c r="EF507" s="78"/>
      <c r="EG507" s="78"/>
      <c r="EH507" s="78"/>
      <c r="EI507" s="78"/>
      <c r="EJ507" s="78"/>
      <c r="EK507" s="78"/>
      <c r="EL507" s="78"/>
      <c r="EM507" s="78"/>
      <c r="EN507" s="78"/>
      <c r="EO507" s="78"/>
      <c r="EP507" s="78"/>
      <c r="EQ507" s="78"/>
      <c r="ER507" s="78"/>
      <c r="ES507" s="78"/>
      <c r="ET507" s="78"/>
      <c r="EU507" s="78"/>
      <c r="EV507" s="78"/>
      <c r="EW507" s="78"/>
      <c r="EX507" s="78"/>
      <c r="EY507" s="78"/>
      <c r="EZ507" s="78"/>
      <c r="FA507" s="78"/>
      <c r="FB507" s="78"/>
      <c r="FC507" s="78"/>
      <c r="FD507" s="78"/>
      <c r="FE507" s="78"/>
      <c r="FF507" s="78"/>
      <c r="FG507" s="78"/>
      <c r="FH507" s="78"/>
      <c r="FI507" s="78"/>
      <c r="FJ507" s="78"/>
      <c r="FK507" s="78"/>
      <c r="FL507" s="78"/>
      <c r="FM507" s="78"/>
      <c r="FN507" s="78"/>
      <c r="FO507" s="78"/>
      <c r="FP507" s="78"/>
      <c r="FQ507" s="78"/>
      <c r="FR507" s="78"/>
      <c r="FS507" s="78"/>
      <c r="FT507" s="78"/>
      <c r="FU507" s="78"/>
      <c r="FV507" s="78"/>
      <c r="FW507" s="78"/>
      <c r="FX507" s="78">
        <v>6.4393557608127594E-2</v>
      </c>
      <c r="FY507" s="78">
        <v>0</v>
      </c>
      <c r="FZ507" s="78">
        <v>0</v>
      </c>
    </row>
    <row r="508" spans="1:182" x14ac:dyDescent="0.2">
      <c r="A508" t="s">
        <v>186</v>
      </c>
      <c r="B508" t="s">
        <v>245</v>
      </c>
      <c r="C508" t="s">
        <v>194</v>
      </c>
      <c r="D508" t="s">
        <v>203</v>
      </c>
      <c r="E508" t="s">
        <v>241</v>
      </c>
      <c r="F508" t="s">
        <v>1</v>
      </c>
      <c r="G508" t="s">
        <v>198</v>
      </c>
      <c r="H508" s="78">
        <v>1490</v>
      </c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  <c r="AK508" s="78"/>
      <c r="AL508" s="78"/>
      <c r="AM508" s="78"/>
      <c r="AN508" s="78"/>
      <c r="AO508" s="78"/>
      <c r="AP508" s="78"/>
      <c r="AQ508" s="78"/>
      <c r="AR508" s="78"/>
      <c r="AS508" s="78"/>
      <c r="AT508" s="78"/>
      <c r="AU508" s="78"/>
      <c r="AV508" s="78"/>
      <c r="AW508" s="78"/>
      <c r="AX508" s="78"/>
      <c r="AY508" s="78"/>
      <c r="AZ508" s="78"/>
      <c r="BA508" s="78"/>
      <c r="BB508" s="78"/>
      <c r="BC508" s="78"/>
      <c r="BD508" s="78"/>
      <c r="BE508" s="78"/>
      <c r="BF508" s="78"/>
      <c r="BG508" s="78"/>
      <c r="BH508" s="78"/>
      <c r="BI508" s="78"/>
      <c r="BJ508" s="78"/>
      <c r="BK508" s="78"/>
      <c r="BL508" s="78"/>
      <c r="BM508" s="78"/>
      <c r="BN508" s="78"/>
      <c r="BO508" s="78"/>
      <c r="BP508" s="78"/>
      <c r="BQ508" s="78"/>
      <c r="BR508" s="78"/>
      <c r="BS508" s="78"/>
      <c r="BT508" s="78"/>
      <c r="BU508" s="78"/>
      <c r="BV508" s="78"/>
      <c r="BW508" s="78"/>
      <c r="BX508" s="78"/>
      <c r="BY508" s="78"/>
      <c r="BZ508" s="78"/>
      <c r="CA508" s="78"/>
      <c r="CB508" s="78"/>
      <c r="CC508" s="78"/>
      <c r="CD508" s="78"/>
      <c r="CE508" s="78"/>
      <c r="CF508" s="78"/>
      <c r="CG508" s="78"/>
      <c r="CH508" s="78"/>
      <c r="CI508" s="78"/>
      <c r="CJ508" s="78"/>
      <c r="CK508" s="78"/>
      <c r="CL508" s="78"/>
      <c r="CM508" s="78"/>
      <c r="CN508" s="78"/>
      <c r="CO508" s="78"/>
      <c r="CP508" s="78"/>
      <c r="CQ508" s="78"/>
      <c r="CR508" s="78"/>
      <c r="CS508" s="78"/>
      <c r="CT508" s="78"/>
      <c r="CU508" s="78"/>
      <c r="CV508" s="78"/>
      <c r="CW508" s="78"/>
      <c r="CX508" s="78"/>
      <c r="CY508" s="78"/>
      <c r="CZ508" s="78"/>
      <c r="DA508" s="78"/>
      <c r="DB508" s="78"/>
      <c r="DC508" s="78"/>
      <c r="DD508" s="78"/>
      <c r="DE508" s="78"/>
      <c r="DF508" s="78"/>
      <c r="DG508" s="78"/>
      <c r="DH508" s="78"/>
      <c r="DI508" s="78"/>
      <c r="DJ508" s="78"/>
      <c r="DK508" s="78"/>
      <c r="DL508" s="78"/>
      <c r="DM508" s="78"/>
      <c r="DN508" s="78"/>
      <c r="DO508" s="78"/>
      <c r="DP508" s="78"/>
      <c r="DQ508" s="78"/>
      <c r="DR508" s="78"/>
      <c r="DS508" s="78"/>
      <c r="DT508" s="78"/>
      <c r="DU508" s="78"/>
      <c r="DV508" s="78"/>
      <c r="DW508" s="78"/>
      <c r="DX508" s="78"/>
      <c r="DY508" s="78"/>
      <c r="DZ508" s="78"/>
      <c r="EA508" s="78"/>
      <c r="EB508" s="78"/>
      <c r="EC508" s="78"/>
      <c r="ED508" s="78"/>
      <c r="EE508" s="78"/>
      <c r="EF508" s="78"/>
      <c r="EG508" s="78"/>
      <c r="EH508" s="78"/>
      <c r="EI508" s="78"/>
      <c r="EJ508" s="78"/>
      <c r="EK508" s="78"/>
      <c r="EL508" s="78"/>
      <c r="EM508" s="78"/>
      <c r="EN508" s="78"/>
      <c r="EO508" s="78"/>
      <c r="EP508" s="78"/>
      <c r="EQ508" s="78"/>
      <c r="ER508" s="78"/>
      <c r="ES508" s="78"/>
      <c r="ET508" s="78"/>
      <c r="EU508" s="78"/>
      <c r="EV508" s="78"/>
      <c r="EW508" s="78"/>
      <c r="EX508" s="78"/>
      <c r="EY508" s="78"/>
      <c r="EZ508" s="78"/>
      <c r="FA508" s="78"/>
      <c r="FB508" s="78"/>
      <c r="FC508" s="78"/>
      <c r="FD508" s="78"/>
      <c r="FE508" s="78"/>
      <c r="FF508" s="78"/>
      <c r="FG508" s="78"/>
      <c r="FH508" s="78"/>
      <c r="FI508" s="78"/>
      <c r="FJ508" s="78"/>
      <c r="FK508" s="78"/>
      <c r="FL508" s="78"/>
      <c r="FM508" s="78"/>
      <c r="FN508" s="78"/>
      <c r="FO508" s="78"/>
      <c r="FP508" s="78"/>
      <c r="FQ508" s="78"/>
      <c r="FR508" s="78"/>
      <c r="FS508" s="78"/>
      <c r="FT508" s="78"/>
      <c r="FU508" s="78"/>
      <c r="FV508" s="78"/>
      <c r="FW508" s="78"/>
      <c r="FX508" s="78">
        <v>4.6782083809375763E-2</v>
      </c>
      <c r="FY508" s="78">
        <v>79</v>
      </c>
      <c r="FZ508" s="78">
        <v>0</v>
      </c>
    </row>
    <row r="509" spans="1:182" x14ac:dyDescent="0.2">
      <c r="A509" t="s">
        <v>186</v>
      </c>
      <c r="B509" t="s">
        <v>245</v>
      </c>
      <c r="C509" t="s">
        <v>194</v>
      </c>
      <c r="D509" t="s">
        <v>203</v>
      </c>
      <c r="E509" t="s">
        <v>241</v>
      </c>
      <c r="F509" t="s">
        <v>1</v>
      </c>
      <c r="G509" t="s">
        <v>200</v>
      </c>
      <c r="H509" s="78">
        <v>29</v>
      </c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  <c r="AK509" s="78"/>
      <c r="AL509" s="78"/>
      <c r="AM509" s="78"/>
      <c r="AN509" s="78"/>
      <c r="AO509" s="78"/>
      <c r="AP509" s="78"/>
      <c r="AQ509" s="78"/>
      <c r="AR509" s="78"/>
      <c r="AS509" s="78"/>
      <c r="AT509" s="78"/>
      <c r="AU509" s="78"/>
      <c r="AV509" s="78"/>
      <c r="AW509" s="78"/>
      <c r="AX509" s="78"/>
      <c r="AY509" s="78"/>
      <c r="AZ509" s="78"/>
      <c r="BA509" s="78"/>
      <c r="BB509" s="78"/>
      <c r="BC509" s="78"/>
      <c r="BD509" s="78"/>
      <c r="BE509" s="78"/>
      <c r="BF509" s="78"/>
      <c r="BG509" s="78"/>
      <c r="BH509" s="78"/>
      <c r="BI509" s="78"/>
      <c r="BJ509" s="78"/>
      <c r="BK509" s="78"/>
      <c r="BL509" s="78"/>
      <c r="BM509" s="78"/>
      <c r="BN509" s="78"/>
      <c r="BO509" s="78"/>
      <c r="BP509" s="78"/>
      <c r="BQ509" s="78"/>
      <c r="BR509" s="78"/>
      <c r="BS509" s="78"/>
      <c r="BT509" s="78"/>
      <c r="BU509" s="78"/>
      <c r="BV509" s="78"/>
      <c r="BW509" s="78"/>
      <c r="BX509" s="78"/>
      <c r="BY509" s="78"/>
      <c r="BZ509" s="78"/>
      <c r="CA509" s="78"/>
      <c r="CB509" s="78"/>
      <c r="CC509" s="78"/>
      <c r="CD509" s="78"/>
      <c r="CE509" s="78"/>
      <c r="CF509" s="78"/>
      <c r="CG509" s="78"/>
      <c r="CH509" s="78"/>
      <c r="CI509" s="78"/>
      <c r="CJ509" s="78"/>
      <c r="CK509" s="78"/>
      <c r="CL509" s="78"/>
      <c r="CM509" s="78"/>
      <c r="CN509" s="78"/>
      <c r="CO509" s="78"/>
      <c r="CP509" s="78"/>
      <c r="CQ509" s="78"/>
      <c r="CR509" s="78"/>
      <c r="CS509" s="78"/>
      <c r="CT509" s="78"/>
      <c r="CU509" s="78"/>
      <c r="CV509" s="78"/>
      <c r="CW509" s="78"/>
      <c r="CX509" s="78"/>
      <c r="CY509" s="78"/>
      <c r="CZ509" s="78"/>
      <c r="DA509" s="78"/>
      <c r="DB509" s="78"/>
      <c r="DC509" s="78"/>
      <c r="DD509" s="78"/>
      <c r="DE509" s="78"/>
      <c r="DF509" s="78"/>
      <c r="DG509" s="78"/>
      <c r="DH509" s="78"/>
      <c r="DI509" s="78"/>
      <c r="DJ509" s="78"/>
      <c r="DK509" s="78"/>
      <c r="DL509" s="78"/>
      <c r="DM509" s="78"/>
      <c r="DN509" s="78"/>
      <c r="DO509" s="78"/>
      <c r="DP509" s="78"/>
      <c r="DQ509" s="78"/>
      <c r="DR509" s="78"/>
      <c r="DS509" s="78"/>
      <c r="DT509" s="78"/>
      <c r="DU509" s="78"/>
      <c r="DV509" s="78"/>
      <c r="DW509" s="78"/>
      <c r="DX509" s="78"/>
      <c r="DY509" s="78"/>
      <c r="DZ509" s="78"/>
      <c r="EA509" s="78"/>
      <c r="EB509" s="78"/>
      <c r="EC509" s="78"/>
      <c r="ED509" s="78"/>
      <c r="EE509" s="78"/>
      <c r="EF509" s="78"/>
      <c r="EG509" s="78"/>
      <c r="EH509" s="78"/>
      <c r="EI509" s="78"/>
      <c r="EJ509" s="78"/>
      <c r="EK509" s="78"/>
      <c r="EL509" s="78"/>
      <c r="EM509" s="78"/>
      <c r="EN509" s="78"/>
      <c r="EO509" s="78"/>
      <c r="EP509" s="78"/>
      <c r="EQ509" s="78"/>
      <c r="ER509" s="78"/>
      <c r="ES509" s="78"/>
      <c r="ET509" s="78"/>
      <c r="EU509" s="78"/>
      <c r="EV509" s="78"/>
      <c r="EW509" s="78"/>
      <c r="EX509" s="78"/>
      <c r="EY509" s="78"/>
      <c r="EZ509" s="78"/>
      <c r="FA509" s="78"/>
      <c r="FB509" s="78"/>
      <c r="FC509" s="78"/>
      <c r="FD509" s="78"/>
      <c r="FE509" s="78"/>
      <c r="FF509" s="78"/>
      <c r="FG509" s="78"/>
      <c r="FH509" s="78"/>
      <c r="FI509" s="78"/>
      <c r="FJ509" s="78"/>
      <c r="FK509" s="78"/>
      <c r="FL509" s="78"/>
      <c r="FM509" s="78"/>
      <c r="FN509" s="78"/>
      <c r="FO509" s="78"/>
      <c r="FP509" s="78"/>
      <c r="FQ509" s="78"/>
      <c r="FR509" s="78"/>
      <c r="FS509" s="78"/>
      <c r="FT509" s="78"/>
      <c r="FU509" s="78"/>
      <c r="FV509" s="78"/>
      <c r="FW509" s="78"/>
      <c r="FX509" s="78">
        <v>4.4130917638540268E-2</v>
      </c>
      <c r="FY509" s="78">
        <v>3</v>
      </c>
      <c r="FZ509" s="78">
        <v>0</v>
      </c>
    </row>
    <row r="510" spans="1:182" x14ac:dyDescent="0.2">
      <c r="A510" t="s">
        <v>186</v>
      </c>
      <c r="B510" t="s">
        <v>245</v>
      </c>
      <c r="C510" t="s">
        <v>194</v>
      </c>
      <c r="D510" t="s">
        <v>203</v>
      </c>
      <c r="E510" t="s">
        <v>241</v>
      </c>
      <c r="F510" t="s">
        <v>1</v>
      </c>
      <c r="G510" t="s">
        <v>1</v>
      </c>
      <c r="H510" s="78">
        <v>1519</v>
      </c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  <c r="AK510" s="78"/>
      <c r="AL510" s="78"/>
      <c r="AM510" s="78"/>
      <c r="AN510" s="78"/>
      <c r="AO510" s="78"/>
      <c r="AP510" s="78"/>
      <c r="AQ510" s="78"/>
      <c r="AR510" s="78"/>
      <c r="AS510" s="78"/>
      <c r="AT510" s="78"/>
      <c r="AU510" s="78"/>
      <c r="AV510" s="78"/>
      <c r="AW510" s="78"/>
      <c r="AX510" s="78"/>
      <c r="AY510" s="78"/>
      <c r="AZ510" s="78"/>
      <c r="BA510" s="78"/>
      <c r="BB510" s="78"/>
      <c r="BC510" s="78"/>
      <c r="BD510" s="78"/>
      <c r="BE510" s="78"/>
      <c r="BF510" s="78"/>
      <c r="BG510" s="78"/>
      <c r="BH510" s="78"/>
      <c r="BI510" s="78"/>
      <c r="BJ510" s="78"/>
      <c r="BK510" s="78"/>
      <c r="BL510" s="78"/>
      <c r="BM510" s="78"/>
      <c r="BN510" s="78"/>
      <c r="BO510" s="78"/>
      <c r="BP510" s="78"/>
      <c r="BQ510" s="78"/>
      <c r="BR510" s="78"/>
      <c r="BS510" s="78"/>
      <c r="BT510" s="78"/>
      <c r="BU510" s="78"/>
      <c r="BV510" s="78"/>
      <c r="BW510" s="78"/>
      <c r="BX510" s="78"/>
      <c r="BY510" s="78"/>
      <c r="BZ510" s="78"/>
      <c r="CA510" s="78"/>
      <c r="CB510" s="78"/>
      <c r="CC510" s="78"/>
      <c r="CD510" s="78"/>
      <c r="CE510" s="78"/>
      <c r="CF510" s="78"/>
      <c r="CG510" s="78"/>
      <c r="CH510" s="78"/>
      <c r="CI510" s="78"/>
      <c r="CJ510" s="78"/>
      <c r="CK510" s="78"/>
      <c r="CL510" s="78"/>
      <c r="CM510" s="78"/>
      <c r="CN510" s="78"/>
      <c r="CO510" s="78"/>
      <c r="CP510" s="78"/>
      <c r="CQ510" s="78"/>
      <c r="CR510" s="78"/>
      <c r="CS510" s="78"/>
      <c r="CT510" s="78"/>
      <c r="CU510" s="78"/>
      <c r="CV510" s="78"/>
      <c r="CW510" s="78"/>
      <c r="CX510" s="78"/>
      <c r="CY510" s="78"/>
      <c r="CZ510" s="78"/>
      <c r="DA510" s="78"/>
      <c r="DB510" s="78"/>
      <c r="DC510" s="78"/>
      <c r="DD510" s="78"/>
      <c r="DE510" s="78"/>
      <c r="DF510" s="78"/>
      <c r="DG510" s="78"/>
      <c r="DH510" s="78"/>
      <c r="DI510" s="78"/>
      <c r="DJ510" s="78"/>
      <c r="DK510" s="78"/>
      <c r="DL510" s="78"/>
      <c r="DM510" s="78"/>
      <c r="DN510" s="78"/>
      <c r="DO510" s="78"/>
      <c r="DP510" s="78"/>
      <c r="DQ510" s="78"/>
      <c r="DR510" s="78"/>
      <c r="DS510" s="78"/>
      <c r="DT510" s="78"/>
      <c r="DU510" s="78"/>
      <c r="DV510" s="78"/>
      <c r="DW510" s="78"/>
      <c r="DX510" s="78"/>
      <c r="DY510" s="78"/>
      <c r="DZ510" s="78"/>
      <c r="EA510" s="78"/>
      <c r="EB510" s="78"/>
      <c r="EC510" s="78"/>
      <c r="ED510" s="78"/>
      <c r="EE510" s="78"/>
      <c r="EF510" s="78"/>
      <c r="EG510" s="78"/>
      <c r="EH510" s="78"/>
      <c r="EI510" s="78"/>
      <c r="EJ510" s="78"/>
      <c r="EK510" s="78"/>
      <c r="EL510" s="78"/>
      <c r="EM510" s="78"/>
      <c r="EN510" s="78"/>
      <c r="EO510" s="78"/>
      <c r="EP510" s="78"/>
      <c r="EQ510" s="78"/>
      <c r="ER510" s="78"/>
      <c r="ES510" s="78"/>
      <c r="ET510" s="78"/>
      <c r="EU510" s="78"/>
      <c r="EV510" s="78"/>
      <c r="EW510" s="78"/>
      <c r="EX510" s="78"/>
      <c r="EY510" s="78"/>
      <c r="EZ510" s="78"/>
      <c r="FA510" s="78"/>
      <c r="FB510" s="78"/>
      <c r="FC510" s="78"/>
      <c r="FD510" s="78"/>
      <c r="FE510" s="78"/>
      <c r="FF510" s="78"/>
      <c r="FG510" s="78"/>
      <c r="FH510" s="78"/>
      <c r="FI510" s="78"/>
      <c r="FJ510" s="78"/>
      <c r="FK510" s="78"/>
      <c r="FL510" s="78"/>
      <c r="FM510" s="78"/>
      <c r="FN510" s="78"/>
      <c r="FO510" s="78"/>
      <c r="FP510" s="78"/>
      <c r="FQ510" s="78"/>
      <c r="FR510" s="78"/>
      <c r="FS510" s="78"/>
      <c r="FT510" s="78"/>
      <c r="FU510" s="78"/>
      <c r="FV510" s="78"/>
      <c r="FW510" s="78"/>
      <c r="FX510" s="78">
        <v>4.5896675437688828E-2</v>
      </c>
      <c r="FY510" s="78">
        <v>82</v>
      </c>
      <c r="FZ510" s="78">
        <v>0</v>
      </c>
    </row>
    <row r="511" spans="1:182" x14ac:dyDescent="0.2">
      <c r="A511" t="s">
        <v>186</v>
      </c>
      <c r="B511" t="s">
        <v>245</v>
      </c>
      <c r="C511" t="s">
        <v>194</v>
      </c>
      <c r="D511" t="s">
        <v>203</v>
      </c>
      <c r="E511" t="s">
        <v>241</v>
      </c>
      <c r="F511" t="s">
        <v>178</v>
      </c>
      <c r="G511" t="s">
        <v>1</v>
      </c>
      <c r="H511" s="78">
        <v>1070</v>
      </c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  <c r="AK511" s="78"/>
      <c r="AL511" s="78"/>
      <c r="AM511" s="78"/>
      <c r="AN511" s="78"/>
      <c r="AO511" s="78"/>
      <c r="AP511" s="78"/>
      <c r="AQ511" s="78"/>
      <c r="AR511" s="78"/>
      <c r="AS511" s="78"/>
      <c r="AT511" s="78"/>
      <c r="AU511" s="78"/>
      <c r="AV511" s="78"/>
      <c r="AW511" s="78"/>
      <c r="AX511" s="78"/>
      <c r="AY511" s="78"/>
      <c r="AZ511" s="78"/>
      <c r="BA511" s="78"/>
      <c r="BB511" s="78"/>
      <c r="BC511" s="78"/>
      <c r="BD511" s="78"/>
      <c r="BE511" s="78"/>
      <c r="BF511" s="78"/>
      <c r="BG511" s="78"/>
      <c r="BH511" s="78"/>
      <c r="BI511" s="78"/>
      <c r="BJ511" s="78"/>
      <c r="BK511" s="78"/>
      <c r="BL511" s="78"/>
      <c r="BM511" s="78"/>
      <c r="BN511" s="78"/>
      <c r="BO511" s="78"/>
      <c r="BP511" s="78"/>
      <c r="BQ511" s="78"/>
      <c r="BR511" s="78"/>
      <c r="BS511" s="78"/>
      <c r="BT511" s="78"/>
      <c r="BU511" s="78"/>
      <c r="BV511" s="78"/>
      <c r="BW511" s="78"/>
      <c r="BX511" s="78"/>
      <c r="BY511" s="78"/>
      <c r="BZ511" s="78"/>
      <c r="CA511" s="78"/>
      <c r="CB511" s="78"/>
      <c r="CC511" s="78"/>
      <c r="CD511" s="78"/>
      <c r="CE511" s="78"/>
      <c r="CF511" s="78"/>
      <c r="CG511" s="78"/>
      <c r="CH511" s="78"/>
      <c r="CI511" s="78"/>
      <c r="CJ511" s="78"/>
      <c r="CK511" s="78"/>
      <c r="CL511" s="78"/>
      <c r="CM511" s="78"/>
      <c r="CN511" s="78"/>
      <c r="CO511" s="78"/>
      <c r="CP511" s="78"/>
      <c r="CQ511" s="78"/>
      <c r="CR511" s="78"/>
      <c r="CS511" s="78"/>
      <c r="CT511" s="78"/>
      <c r="CU511" s="78"/>
      <c r="CV511" s="78"/>
      <c r="CW511" s="78"/>
      <c r="CX511" s="78"/>
      <c r="CY511" s="78"/>
      <c r="CZ511" s="78"/>
      <c r="DA511" s="78"/>
      <c r="DB511" s="78"/>
      <c r="DC511" s="78"/>
      <c r="DD511" s="78"/>
      <c r="DE511" s="78"/>
      <c r="DF511" s="78"/>
      <c r="DG511" s="78"/>
      <c r="DH511" s="78"/>
      <c r="DI511" s="78"/>
      <c r="DJ511" s="78"/>
      <c r="DK511" s="78"/>
      <c r="DL511" s="78"/>
      <c r="DM511" s="78"/>
      <c r="DN511" s="78"/>
      <c r="DO511" s="78"/>
      <c r="DP511" s="78"/>
      <c r="DQ511" s="78"/>
      <c r="DR511" s="78"/>
      <c r="DS511" s="78"/>
      <c r="DT511" s="78"/>
      <c r="DU511" s="78"/>
      <c r="DV511" s="78"/>
      <c r="DW511" s="78"/>
      <c r="DX511" s="78"/>
      <c r="DY511" s="78"/>
      <c r="DZ511" s="78"/>
      <c r="EA511" s="78"/>
      <c r="EB511" s="78"/>
      <c r="EC511" s="78"/>
      <c r="ED511" s="78"/>
      <c r="EE511" s="78"/>
      <c r="EF511" s="78"/>
      <c r="EG511" s="78"/>
      <c r="EH511" s="78"/>
      <c r="EI511" s="78"/>
      <c r="EJ511" s="78"/>
      <c r="EK511" s="78"/>
      <c r="EL511" s="78"/>
      <c r="EM511" s="78"/>
      <c r="EN511" s="78"/>
      <c r="EO511" s="78"/>
      <c r="EP511" s="78"/>
      <c r="EQ511" s="78"/>
      <c r="ER511" s="78"/>
      <c r="ES511" s="78"/>
      <c r="ET511" s="78"/>
      <c r="EU511" s="78"/>
      <c r="EV511" s="78"/>
      <c r="EW511" s="78"/>
      <c r="EX511" s="78"/>
      <c r="EY511" s="78"/>
      <c r="EZ511" s="78"/>
      <c r="FA511" s="78"/>
      <c r="FB511" s="78"/>
      <c r="FC511" s="78"/>
      <c r="FD511" s="78"/>
      <c r="FE511" s="78"/>
      <c r="FF511" s="78"/>
      <c r="FG511" s="78"/>
      <c r="FH511" s="78"/>
      <c r="FI511" s="78"/>
      <c r="FJ511" s="78"/>
      <c r="FK511" s="78"/>
      <c r="FL511" s="78"/>
      <c r="FM511" s="78"/>
      <c r="FN511" s="78"/>
      <c r="FO511" s="78"/>
      <c r="FP511" s="78"/>
      <c r="FQ511" s="78"/>
      <c r="FR511" s="78"/>
      <c r="FS511" s="78"/>
      <c r="FT511" s="78"/>
      <c r="FU511" s="78"/>
      <c r="FV511" s="78"/>
      <c r="FW511" s="78"/>
      <c r="FX511" s="78">
        <v>6.3260450959205627E-2</v>
      </c>
      <c r="FY511" s="78">
        <v>67</v>
      </c>
      <c r="FZ511" s="78">
        <v>0</v>
      </c>
    </row>
    <row r="512" spans="1:182" x14ac:dyDescent="0.2">
      <c r="A512" t="s">
        <v>186</v>
      </c>
      <c r="B512" t="s">
        <v>245</v>
      </c>
      <c r="C512" t="s">
        <v>194</v>
      </c>
      <c r="D512" t="s">
        <v>203</v>
      </c>
      <c r="E512" t="s">
        <v>241</v>
      </c>
      <c r="F512" t="s">
        <v>179</v>
      </c>
      <c r="G512" t="s">
        <v>1</v>
      </c>
      <c r="H512" s="78">
        <v>34</v>
      </c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  <c r="AK512" s="78"/>
      <c r="AL512" s="78"/>
      <c r="AM512" s="78"/>
      <c r="AN512" s="78"/>
      <c r="AO512" s="78"/>
      <c r="AP512" s="78"/>
      <c r="AQ512" s="78"/>
      <c r="AR512" s="78"/>
      <c r="AS512" s="78"/>
      <c r="AT512" s="78"/>
      <c r="AU512" s="78"/>
      <c r="AV512" s="78"/>
      <c r="AW512" s="78"/>
      <c r="AX512" s="78"/>
      <c r="AY512" s="78"/>
      <c r="AZ512" s="78"/>
      <c r="BA512" s="78"/>
      <c r="BB512" s="78"/>
      <c r="BC512" s="78"/>
      <c r="BD512" s="78"/>
      <c r="BE512" s="78"/>
      <c r="BF512" s="78"/>
      <c r="BG512" s="78"/>
      <c r="BH512" s="78"/>
      <c r="BI512" s="78"/>
      <c r="BJ512" s="78"/>
      <c r="BK512" s="78"/>
      <c r="BL512" s="78"/>
      <c r="BM512" s="78"/>
      <c r="BN512" s="78"/>
      <c r="BO512" s="78"/>
      <c r="BP512" s="78"/>
      <c r="BQ512" s="78"/>
      <c r="BR512" s="78"/>
      <c r="BS512" s="78"/>
      <c r="BT512" s="78"/>
      <c r="BU512" s="78"/>
      <c r="BV512" s="78"/>
      <c r="BW512" s="78"/>
      <c r="BX512" s="78"/>
      <c r="BY512" s="78"/>
      <c r="BZ512" s="78"/>
      <c r="CA512" s="78"/>
      <c r="CB512" s="78"/>
      <c r="CC512" s="78"/>
      <c r="CD512" s="78"/>
      <c r="CE512" s="78"/>
      <c r="CF512" s="78"/>
      <c r="CG512" s="78"/>
      <c r="CH512" s="78"/>
      <c r="CI512" s="78"/>
      <c r="CJ512" s="78"/>
      <c r="CK512" s="78"/>
      <c r="CL512" s="78"/>
      <c r="CM512" s="78"/>
      <c r="CN512" s="78"/>
      <c r="CO512" s="78"/>
      <c r="CP512" s="78"/>
      <c r="CQ512" s="78"/>
      <c r="CR512" s="78"/>
      <c r="CS512" s="78"/>
      <c r="CT512" s="78"/>
      <c r="CU512" s="78"/>
      <c r="CV512" s="78"/>
      <c r="CW512" s="78"/>
      <c r="CX512" s="78"/>
      <c r="CY512" s="78"/>
      <c r="CZ512" s="78"/>
      <c r="DA512" s="78"/>
      <c r="DB512" s="78"/>
      <c r="DC512" s="78"/>
      <c r="DD512" s="78"/>
      <c r="DE512" s="78"/>
      <c r="DF512" s="78"/>
      <c r="DG512" s="78"/>
      <c r="DH512" s="78"/>
      <c r="DI512" s="78"/>
      <c r="DJ512" s="78"/>
      <c r="DK512" s="78"/>
      <c r="DL512" s="78"/>
      <c r="DM512" s="78"/>
      <c r="DN512" s="78"/>
      <c r="DO512" s="78"/>
      <c r="DP512" s="78"/>
      <c r="DQ512" s="78"/>
      <c r="DR512" s="78"/>
      <c r="DS512" s="78"/>
      <c r="DT512" s="78"/>
      <c r="DU512" s="78"/>
      <c r="DV512" s="78"/>
      <c r="DW512" s="78"/>
      <c r="DX512" s="78"/>
      <c r="DY512" s="78"/>
      <c r="DZ512" s="78"/>
      <c r="EA512" s="78"/>
      <c r="EB512" s="78"/>
      <c r="EC512" s="78"/>
      <c r="ED512" s="78"/>
      <c r="EE512" s="78"/>
      <c r="EF512" s="78"/>
      <c r="EG512" s="78"/>
      <c r="EH512" s="78"/>
      <c r="EI512" s="78"/>
      <c r="EJ512" s="78"/>
      <c r="EK512" s="78"/>
      <c r="EL512" s="78"/>
      <c r="EM512" s="78"/>
      <c r="EN512" s="78"/>
      <c r="EO512" s="78"/>
      <c r="EP512" s="78"/>
      <c r="EQ512" s="78"/>
      <c r="ER512" s="78"/>
      <c r="ES512" s="78"/>
      <c r="ET512" s="78"/>
      <c r="EU512" s="78"/>
      <c r="EV512" s="78"/>
      <c r="EW512" s="78"/>
      <c r="EX512" s="78"/>
      <c r="EY512" s="78"/>
      <c r="EZ512" s="78"/>
      <c r="FA512" s="78"/>
      <c r="FB512" s="78"/>
      <c r="FC512" s="78"/>
      <c r="FD512" s="78"/>
      <c r="FE512" s="78"/>
      <c r="FF512" s="78"/>
      <c r="FG512" s="78"/>
      <c r="FH512" s="78"/>
      <c r="FI512" s="78"/>
      <c r="FJ512" s="78"/>
      <c r="FK512" s="78"/>
      <c r="FL512" s="78"/>
      <c r="FM512" s="78"/>
      <c r="FN512" s="78"/>
      <c r="FO512" s="78"/>
      <c r="FP512" s="78"/>
      <c r="FQ512" s="78"/>
      <c r="FR512" s="78"/>
      <c r="FS512" s="78"/>
      <c r="FT512" s="78"/>
      <c r="FU512" s="78"/>
      <c r="FV512" s="78"/>
      <c r="FW512" s="78"/>
      <c r="FX512" s="78">
        <v>6.4393557608127594E-2</v>
      </c>
      <c r="FY512" s="78">
        <v>2</v>
      </c>
      <c r="FZ512" s="78">
        <v>0</v>
      </c>
    </row>
    <row r="513" spans="1:182" x14ac:dyDescent="0.2">
      <c r="A513" t="s">
        <v>186</v>
      </c>
      <c r="B513" t="s">
        <v>245</v>
      </c>
      <c r="C513" t="s">
        <v>194</v>
      </c>
      <c r="D513" t="s">
        <v>203</v>
      </c>
      <c r="E513" t="s">
        <v>241</v>
      </c>
      <c r="F513" t="s">
        <v>180</v>
      </c>
      <c r="G513" t="s">
        <v>1</v>
      </c>
      <c r="H513" s="78">
        <v>12</v>
      </c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  <c r="AK513" s="78"/>
      <c r="AL513" s="78"/>
      <c r="AM513" s="78"/>
      <c r="AN513" s="78"/>
      <c r="AO513" s="78"/>
      <c r="AP513" s="78"/>
      <c r="AQ513" s="78"/>
      <c r="AR513" s="78"/>
      <c r="AS513" s="78"/>
      <c r="AT513" s="78"/>
      <c r="AU513" s="78"/>
      <c r="AV513" s="78"/>
      <c r="AW513" s="78"/>
      <c r="AX513" s="78"/>
      <c r="AY513" s="78"/>
      <c r="AZ513" s="78"/>
      <c r="BA513" s="78"/>
      <c r="BB513" s="78"/>
      <c r="BC513" s="78"/>
      <c r="BD513" s="78"/>
      <c r="BE513" s="78"/>
      <c r="BF513" s="78"/>
      <c r="BG513" s="78"/>
      <c r="BH513" s="78"/>
      <c r="BI513" s="78"/>
      <c r="BJ513" s="78"/>
      <c r="BK513" s="78"/>
      <c r="BL513" s="78"/>
      <c r="BM513" s="78"/>
      <c r="BN513" s="78"/>
      <c r="BO513" s="78"/>
      <c r="BP513" s="78"/>
      <c r="BQ513" s="78"/>
      <c r="BR513" s="78"/>
      <c r="BS513" s="78"/>
      <c r="BT513" s="78"/>
      <c r="BU513" s="78"/>
      <c r="BV513" s="78"/>
      <c r="BW513" s="78"/>
      <c r="BX513" s="78"/>
      <c r="BY513" s="78"/>
      <c r="BZ513" s="78"/>
      <c r="CA513" s="78"/>
      <c r="CB513" s="78"/>
      <c r="CC513" s="78"/>
      <c r="CD513" s="78"/>
      <c r="CE513" s="78"/>
      <c r="CF513" s="78"/>
      <c r="CG513" s="78"/>
      <c r="CH513" s="78"/>
      <c r="CI513" s="78"/>
      <c r="CJ513" s="78"/>
      <c r="CK513" s="78"/>
      <c r="CL513" s="78"/>
      <c r="CM513" s="78"/>
      <c r="CN513" s="78"/>
      <c r="CO513" s="78"/>
      <c r="CP513" s="78"/>
      <c r="CQ513" s="78"/>
      <c r="CR513" s="78"/>
      <c r="CS513" s="78"/>
      <c r="CT513" s="78"/>
      <c r="CU513" s="78"/>
      <c r="CV513" s="78"/>
      <c r="CW513" s="78"/>
      <c r="CX513" s="78"/>
      <c r="CY513" s="78"/>
      <c r="CZ513" s="78"/>
      <c r="DA513" s="78"/>
      <c r="DB513" s="78"/>
      <c r="DC513" s="78"/>
      <c r="DD513" s="78"/>
      <c r="DE513" s="78"/>
      <c r="DF513" s="78"/>
      <c r="DG513" s="78"/>
      <c r="DH513" s="78"/>
      <c r="DI513" s="78"/>
      <c r="DJ513" s="78"/>
      <c r="DK513" s="78"/>
      <c r="DL513" s="78"/>
      <c r="DM513" s="78"/>
      <c r="DN513" s="78"/>
      <c r="DO513" s="78"/>
      <c r="DP513" s="78"/>
      <c r="DQ513" s="78"/>
      <c r="DR513" s="78"/>
      <c r="DS513" s="78"/>
      <c r="DT513" s="78"/>
      <c r="DU513" s="78"/>
      <c r="DV513" s="78"/>
      <c r="DW513" s="78"/>
      <c r="DX513" s="78"/>
      <c r="DY513" s="78"/>
      <c r="DZ513" s="78"/>
      <c r="EA513" s="78"/>
      <c r="EB513" s="78"/>
      <c r="EC513" s="78"/>
      <c r="ED513" s="78"/>
      <c r="EE513" s="78"/>
      <c r="EF513" s="78"/>
      <c r="EG513" s="78"/>
      <c r="EH513" s="78"/>
      <c r="EI513" s="78"/>
      <c r="EJ513" s="78"/>
      <c r="EK513" s="78"/>
      <c r="EL513" s="78"/>
      <c r="EM513" s="78"/>
      <c r="EN513" s="78"/>
      <c r="EO513" s="78"/>
      <c r="EP513" s="78"/>
      <c r="EQ513" s="78"/>
      <c r="ER513" s="78"/>
      <c r="ES513" s="78"/>
      <c r="ET513" s="78"/>
      <c r="EU513" s="78"/>
      <c r="EV513" s="78"/>
      <c r="EW513" s="78"/>
      <c r="EX513" s="78"/>
      <c r="EY513" s="78"/>
      <c r="EZ513" s="78"/>
      <c r="FA513" s="78"/>
      <c r="FB513" s="78"/>
      <c r="FC513" s="78"/>
      <c r="FD513" s="78"/>
      <c r="FE513" s="78"/>
      <c r="FF513" s="78"/>
      <c r="FG513" s="78"/>
      <c r="FH513" s="78"/>
      <c r="FI513" s="78"/>
      <c r="FJ513" s="78"/>
      <c r="FK513" s="78"/>
      <c r="FL513" s="78"/>
      <c r="FM513" s="78"/>
      <c r="FN513" s="78"/>
      <c r="FO513" s="78"/>
      <c r="FP513" s="78"/>
      <c r="FQ513" s="78"/>
      <c r="FR513" s="78"/>
      <c r="FS513" s="78"/>
      <c r="FT513" s="78"/>
      <c r="FU513" s="78"/>
      <c r="FV513" s="78"/>
      <c r="FW513" s="78"/>
      <c r="FX513" s="78">
        <v>5.9270840138196945E-2</v>
      </c>
      <c r="FY513" s="78">
        <v>0</v>
      </c>
      <c r="FZ513" s="78">
        <v>0</v>
      </c>
    </row>
    <row r="514" spans="1:182" x14ac:dyDescent="0.2">
      <c r="A514" t="s">
        <v>186</v>
      </c>
      <c r="B514" t="s">
        <v>245</v>
      </c>
      <c r="C514" t="s">
        <v>194</v>
      </c>
      <c r="D514" t="s">
        <v>203</v>
      </c>
      <c r="E514" t="s">
        <v>241</v>
      </c>
      <c r="F514" t="s">
        <v>181</v>
      </c>
      <c r="G514" t="s">
        <v>1</v>
      </c>
      <c r="H514" s="78">
        <v>1</v>
      </c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  <c r="BX514" s="78"/>
      <c r="BY514" s="78"/>
      <c r="BZ514" s="78"/>
      <c r="CA514" s="78"/>
      <c r="CB514" s="78"/>
      <c r="CC514" s="78"/>
      <c r="CD514" s="78"/>
      <c r="CE514" s="78"/>
      <c r="CF514" s="78"/>
      <c r="CG514" s="78"/>
      <c r="CH514" s="78"/>
      <c r="CI514" s="78"/>
      <c r="CJ514" s="78"/>
      <c r="CK514" s="78"/>
      <c r="CL514" s="78"/>
      <c r="CM514" s="78"/>
      <c r="CN514" s="78"/>
      <c r="CO514" s="78"/>
      <c r="CP514" s="78"/>
      <c r="CQ514" s="78"/>
      <c r="CR514" s="78"/>
      <c r="CS514" s="78"/>
      <c r="CT514" s="78"/>
      <c r="CU514" s="78"/>
      <c r="CV514" s="78"/>
      <c r="CW514" s="78"/>
      <c r="CX514" s="78"/>
      <c r="CY514" s="78"/>
      <c r="CZ514" s="78"/>
      <c r="DA514" s="78"/>
      <c r="DB514" s="78"/>
      <c r="DC514" s="78"/>
      <c r="DD514" s="78"/>
      <c r="DE514" s="78"/>
      <c r="DF514" s="78"/>
      <c r="DG514" s="78"/>
      <c r="DH514" s="78"/>
      <c r="DI514" s="78"/>
      <c r="DJ514" s="78"/>
      <c r="DK514" s="78"/>
      <c r="DL514" s="78"/>
      <c r="DM514" s="78"/>
      <c r="DN514" s="78"/>
      <c r="DO514" s="78"/>
      <c r="DP514" s="78"/>
      <c r="DQ514" s="78"/>
      <c r="DR514" s="78"/>
      <c r="DS514" s="78"/>
      <c r="DT514" s="78"/>
      <c r="DU514" s="78"/>
      <c r="DV514" s="78"/>
      <c r="DW514" s="78"/>
      <c r="DX514" s="78"/>
      <c r="DY514" s="78"/>
      <c r="DZ514" s="78"/>
      <c r="EA514" s="78"/>
      <c r="EB514" s="78"/>
      <c r="EC514" s="78"/>
      <c r="ED514" s="78"/>
      <c r="EE514" s="78"/>
      <c r="EF514" s="78"/>
      <c r="EG514" s="78"/>
      <c r="EH514" s="78"/>
      <c r="EI514" s="78"/>
      <c r="EJ514" s="78"/>
      <c r="EK514" s="78"/>
      <c r="EL514" s="78"/>
      <c r="EM514" s="78"/>
      <c r="EN514" s="78"/>
      <c r="EO514" s="78"/>
      <c r="EP514" s="78"/>
      <c r="EQ514" s="78"/>
      <c r="ER514" s="78"/>
      <c r="ES514" s="78"/>
      <c r="ET514" s="78"/>
      <c r="EU514" s="78"/>
      <c r="EV514" s="78"/>
      <c r="EW514" s="78"/>
      <c r="EX514" s="78"/>
      <c r="EY514" s="78"/>
      <c r="EZ514" s="78"/>
      <c r="FA514" s="78"/>
      <c r="FB514" s="78"/>
      <c r="FC514" s="78"/>
      <c r="FD514" s="78"/>
      <c r="FE514" s="78"/>
      <c r="FF514" s="78"/>
      <c r="FG514" s="78"/>
      <c r="FH514" s="78"/>
      <c r="FI514" s="78"/>
      <c r="FJ514" s="78"/>
      <c r="FK514" s="78"/>
      <c r="FL514" s="78"/>
      <c r="FM514" s="78"/>
      <c r="FN514" s="78"/>
      <c r="FO514" s="78"/>
      <c r="FP514" s="78"/>
      <c r="FQ514" s="78"/>
      <c r="FR514" s="78"/>
      <c r="FS514" s="78"/>
      <c r="FT514" s="78"/>
      <c r="FU514" s="78"/>
      <c r="FV514" s="78"/>
      <c r="FW514" s="78"/>
      <c r="FX514" s="78">
        <v>6.4393557608127594E-2</v>
      </c>
      <c r="FY514" s="78">
        <v>0</v>
      </c>
      <c r="FZ514" s="78">
        <v>0</v>
      </c>
    </row>
    <row r="515" spans="1:182" x14ac:dyDescent="0.2">
      <c r="A515" t="s">
        <v>186</v>
      </c>
      <c r="B515" t="s">
        <v>245</v>
      </c>
      <c r="C515" t="s">
        <v>194</v>
      </c>
      <c r="D515" t="s">
        <v>203</v>
      </c>
      <c r="E515" t="s">
        <v>241</v>
      </c>
      <c r="F515" t="s">
        <v>182</v>
      </c>
      <c r="G515" t="s">
        <v>1</v>
      </c>
      <c r="H515" s="78">
        <v>123</v>
      </c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78"/>
      <c r="CB515" s="78"/>
      <c r="CC515" s="78"/>
      <c r="CD515" s="78"/>
      <c r="CE515" s="78"/>
      <c r="CF515" s="78"/>
      <c r="CG515" s="78"/>
      <c r="CH515" s="78"/>
      <c r="CI515" s="78"/>
      <c r="CJ515" s="78"/>
      <c r="CK515" s="78"/>
      <c r="CL515" s="78"/>
      <c r="CM515" s="78"/>
      <c r="CN515" s="78"/>
      <c r="CO515" s="78"/>
      <c r="CP515" s="78"/>
      <c r="CQ515" s="78"/>
      <c r="CR515" s="78"/>
      <c r="CS515" s="78"/>
      <c r="CT515" s="78"/>
      <c r="CU515" s="78"/>
      <c r="CV515" s="78"/>
      <c r="CW515" s="78"/>
      <c r="CX515" s="78"/>
      <c r="CY515" s="78"/>
      <c r="CZ515" s="78"/>
      <c r="DA515" s="78"/>
      <c r="DB515" s="78"/>
      <c r="DC515" s="78"/>
      <c r="DD515" s="78"/>
      <c r="DE515" s="78"/>
      <c r="DF515" s="78"/>
      <c r="DG515" s="78"/>
      <c r="DH515" s="78"/>
      <c r="DI515" s="78"/>
      <c r="DJ515" s="78"/>
      <c r="DK515" s="78"/>
      <c r="DL515" s="78"/>
      <c r="DM515" s="78"/>
      <c r="DN515" s="78"/>
      <c r="DO515" s="78"/>
      <c r="DP515" s="78"/>
      <c r="DQ515" s="78"/>
      <c r="DR515" s="78"/>
      <c r="DS515" s="78"/>
      <c r="DT515" s="78"/>
      <c r="DU515" s="78"/>
      <c r="DV515" s="78"/>
      <c r="DW515" s="78"/>
      <c r="DX515" s="78"/>
      <c r="DY515" s="78"/>
      <c r="DZ515" s="78"/>
      <c r="EA515" s="78"/>
      <c r="EB515" s="78"/>
      <c r="EC515" s="78"/>
      <c r="ED515" s="78"/>
      <c r="EE515" s="78"/>
      <c r="EF515" s="78"/>
      <c r="EG515" s="78"/>
      <c r="EH515" s="78"/>
      <c r="EI515" s="78"/>
      <c r="EJ515" s="78"/>
      <c r="EK515" s="78"/>
      <c r="EL515" s="78"/>
      <c r="EM515" s="78"/>
      <c r="EN515" s="78"/>
      <c r="EO515" s="78"/>
      <c r="EP515" s="78"/>
      <c r="EQ515" s="78"/>
      <c r="ER515" s="78"/>
      <c r="ES515" s="78"/>
      <c r="ET515" s="78"/>
      <c r="EU515" s="78"/>
      <c r="EV515" s="78"/>
      <c r="EW515" s="78"/>
      <c r="EX515" s="78"/>
      <c r="EY515" s="78"/>
      <c r="EZ515" s="78"/>
      <c r="FA515" s="78"/>
      <c r="FB515" s="78"/>
      <c r="FC515" s="78"/>
      <c r="FD515" s="78"/>
      <c r="FE515" s="78"/>
      <c r="FF515" s="78"/>
      <c r="FG515" s="78"/>
      <c r="FH515" s="78"/>
      <c r="FI515" s="78"/>
      <c r="FJ515" s="78"/>
      <c r="FK515" s="78"/>
      <c r="FL515" s="78"/>
      <c r="FM515" s="78"/>
      <c r="FN515" s="78"/>
      <c r="FO515" s="78"/>
      <c r="FP515" s="78"/>
      <c r="FQ515" s="78"/>
      <c r="FR515" s="78"/>
      <c r="FS515" s="78"/>
      <c r="FT515" s="78"/>
      <c r="FU515" s="78"/>
      <c r="FV515" s="78"/>
      <c r="FW515" s="78"/>
      <c r="FX515" s="78">
        <v>6.4393557608127594E-2</v>
      </c>
      <c r="FY515" s="78">
        <v>8</v>
      </c>
      <c r="FZ515" s="78">
        <v>0</v>
      </c>
    </row>
    <row r="516" spans="1:182" x14ac:dyDescent="0.2">
      <c r="A516" t="s">
        <v>186</v>
      </c>
      <c r="B516" t="s">
        <v>245</v>
      </c>
      <c r="C516" t="s">
        <v>194</v>
      </c>
      <c r="D516" t="s">
        <v>203</v>
      </c>
      <c r="E516" t="s">
        <v>241</v>
      </c>
      <c r="F516" t="s">
        <v>183</v>
      </c>
      <c r="G516" t="s">
        <v>1</v>
      </c>
      <c r="H516" s="78">
        <v>227</v>
      </c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  <c r="BX516" s="78"/>
      <c r="BY516" s="78"/>
      <c r="BZ516" s="78"/>
      <c r="CA516" s="78"/>
      <c r="CB516" s="78"/>
      <c r="CC516" s="78"/>
      <c r="CD516" s="78"/>
      <c r="CE516" s="78"/>
      <c r="CF516" s="78"/>
      <c r="CG516" s="78"/>
      <c r="CH516" s="78"/>
      <c r="CI516" s="78"/>
      <c r="CJ516" s="78"/>
      <c r="CK516" s="78"/>
      <c r="CL516" s="78"/>
      <c r="CM516" s="78"/>
      <c r="CN516" s="78"/>
      <c r="CO516" s="78"/>
      <c r="CP516" s="78"/>
      <c r="CQ516" s="78"/>
      <c r="CR516" s="78"/>
      <c r="CS516" s="78"/>
      <c r="CT516" s="78"/>
      <c r="CU516" s="78"/>
      <c r="CV516" s="78"/>
      <c r="CW516" s="78"/>
      <c r="CX516" s="78"/>
      <c r="CY516" s="78"/>
      <c r="CZ516" s="78"/>
      <c r="DA516" s="78"/>
      <c r="DB516" s="78"/>
      <c r="DC516" s="78"/>
      <c r="DD516" s="78"/>
      <c r="DE516" s="78"/>
      <c r="DF516" s="78"/>
      <c r="DG516" s="78"/>
      <c r="DH516" s="78"/>
      <c r="DI516" s="78"/>
      <c r="DJ516" s="78"/>
      <c r="DK516" s="78"/>
      <c r="DL516" s="78"/>
      <c r="DM516" s="78"/>
      <c r="DN516" s="78"/>
      <c r="DO516" s="78"/>
      <c r="DP516" s="78"/>
      <c r="DQ516" s="78"/>
      <c r="DR516" s="78"/>
      <c r="DS516" s="78"/>
      <c r="DT516" s="78"/>
      <c r="DU516" s="78"/>
      <c r="DV516" s="78"/>
      <c r="DW516" s="78"/>
      <c r="DX516" s="78"/>
      <c r="DY516" s="78"/>
      <c r="DZ516" s="78"/>
      <c r="EA516" s="78"/>
      <c r="EB516" s="78"/>
      <c r="EC516" s="78"/>
      <c r="ED516" s="78"/>
      <c r="EE516" s="78"/>
      <c r="EF516" s="78"/>
      <c r="EG516" s="78"/>
      <c r="EH516" s="78"/>
      <c r="EI516" s="78"/>
      <c r="EJ516" s="78"/>
      <c r="EK516" s="78"/>
      <c r="EL516" s="78"/>
      <c r="EM516" s="78"/>
      <c r="EN516" s="78"/>
      <c r="EO516" s="78"/>
      <c r="EP516" s="78"/>
      <c r="EQ516" s="78"/>
      <c r="ER516" s="78"/>
      <c r="ES516" s="78"/>
      <c r="ET516" s="78"/>
      <c r="EU516" s="78"/>
      <c r="EV516" s="78"/>
      <c r="EW516" s="78"/>
      <c r="EX516" s="78"/>
      <c r="EY516" s="78"/>
      <c r="EZ516" s="78"/>
      <c r="FA516" s="78"/>
      <c r="FB516" s="78"/>
      <c r="FC516" s="78"/>
      <c r="FD516" s="78"/>
      <c r="FE516" s="78"/>
      <c r="FF516" s="78"/>
      <c r="FG516" s="78"/>
      <c r="FH516" s="78"/>
      <c r="FI516" s="78"/>
      <c r="FJ516" s="78"/>
      <c r="FK516" s="78"/>
      <c r="FL516" s="78"/>
      <c r="FM516" s="78"/>
      <c r="FN516" s="78"/>
      <c r="FO516" s="78"/>
      <c r="FP516" s="78"/>
      <c r="FQ516" s="78"/>
      <c r="FR516" s="78"/>
      <c r="FS516" s="78"/>
      <c r="FT516" s="78"/>
      <c r="FU516" s="78"/>
      <c r="FV516" s="78"/>
      <c r="FW516" s="78"/>
      <c r="FX516" s="78">
        <v>6.2991172075271606E-2</v>
      </c>
      <c r="FY516" s="78">
        <v>4</v>
      </c>
      <c r="FZ516" s="78">
        <v>0</v>
      </c>
    </row>
    <row r="517" spans="1:182" x14ac:dyDescent="0.2">
      <c r="A517" t="s">
        <v>186</v>
      </c>
      <c r="B517" t="s">
        <v>245</v>
      </c>
      <c r="C517" t="s">
        <v>194</v>
      </c>
      <c r="D517" t="s">
        <v>203</v>
      </c>
      <c r="E517" t="s">
        <v>241</v>
      </c>
      <c r="F517" t="s">
        <v>184</v>
      </c>
      <c r="G517" t="s">
        <v>1</v>
      </c>
      <c r="H517" s="78">
        <v>39</v>
      </c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  <c r="BX517" s="78"/>
      <c r="BY517" s="78"/>
      <c r="BZ517" s="78"/>
      <c r="CA517" s="78"/>
      <c r="CB517" s="78"/>
      <c r="CC517" s="78"/>
      <c r="CD517" s="78"/>
      <c r="CE517" s="78"/>
      <c r="CF517" s="78"/>
      <c r="CG517" s="78"/>
      <c r="CH517" s="78"/>
      <c r="CI517" s="78"/>
      <c r="CJ517" s="78"/>
      <c r="CK517" s="78"/>
      <c r="CL517" s="78"/>
      <c r="CM517" s="78"/>
      <c r="CN517" s="78"/>
      <c r="CO517" s="78"/>
      <c r="CP517" s="78"/>
      <c r="CQ517" s="78"/>
      <c r="CR517" s="78"/>
      <c r="CS517" s="78"/>
      <c r="CT517" s="78"/>
      <c r="CU517" s="78"/>
      <c r="CV517" s="78"/>
      <c r="CW517" s="78"/>
      <c r="CX517" s="78"/>
      <c r="CY517" s="78"/>
      <c r="CZ517" s="78"/>
      <c r="DA517" s="78"/>
      <c r="DB517" s="78"/>
      <c r="DC517" s="78"/>
      <c r="DD517" s="78"/>
      <c r="DE517" s="78"/>
      <c r="DF517" s="78"/>
      <c r="DG517" s="78"/>
      <c r="DH517" s="78"/>
      <c r="DI517" s="78"/>
      <c r="DJ517" s="78"/>
      <c r="DK517" s="78"/>
      <c r="DL517" s="78"/>
      <c r="DM517" s="78"/>
      <c r="DN517" s="78"/>
      <c r="DO517" s="78"/>
      <c r="DP517" s="78"/>
      <c r="DQ517" s="78"/>
      <c r="DR517" s="78"/>
      <c r="DS517" s="78"/>
      <c r="DT517" s="78"/>
      <c r="DU517" s="78"/>
      <c r="DV517" s="78"/>
      <c r="DW517" s="78"/>
      <c r="DX517" s="78"/>
      <c r="DY517" s="78"/>
      <c r="DZ517" s="78"/>
      <c r="EA517" s="78"/>
      <c r="EB517" s="78"/>
      <c r="EC517" s="78"/>
      <c r="ED517" s="78"/>
      <c r="EE517" s="78"/>
      <c r="EF517" s="78"/>
      <c r="EG517" s="78"/>
      <c r="EH517" s="78"/>
      <c r="EI517" s="78"/>
      <c r="EJ517" s="78"/>
      <c r="EK517" s="78"/>
      <c r="EL517" s="78"/>
      <c r="EM517" s="78"/>
      <c r="EN517" s="78"/>
      <c r="EO517" s="78"/>
      <c r="EP517" s="78"/>
      <c r="EQ517" s="78"/>
      <c r="ER517" s="78"/>
      <c r="ES517" s="78"/>
      <c r="ET517" s="78"/>
      <c r="EU517" s="78"/>
      <c r="EV517" s="78"/>
      <c r="EW517" s="78"/>
      <c r="EX517" s="78"/>
      <c r="EY517" s="78"/>
      <c r="EZ517" s="78"/>
      <c r="FA517" s="78"/>
      <c r="FB517" s="78"/>
      <c r="FC517" s="78"/>
      <c r="FD517" s="78"/>
      <c r="FE517" s="78"/>
      <c r="FF517" s="78"/>
      <c r="FG517" s="78"/>
      <c r="FH517" s="78"/>
      <c r="FI517" s="78"/>
      <c r="FJ517" s="78"/>
      <c r="FK517" s="78"/>
      <c r="FL517" s="78"/>
      <c r="FM517" s="78"/>
      <c r="FN517" s="78"/>
      <c r="FO517" s="78"/>
      <c r="FP517" s="78"/>
      <c r="FQ517" s="78"/>
      <c r="FR517" s="78"/>
      <c r="FS517" s="78"/>
      <c r="FT517" s="78"/>
      <c r="FU517" s="78"/>
      <c r="FV517" s="78"/>
      <c r="FW517" s="78"/>
      <c r="FX517" s="78">
        <v>6.1180509626865387E-2</v>
      </c>
      <c r="FY517" s="78">
        <v>0</v>
      </c>
      <c r="FZ517" s="78">
        <v>0</v>
      </c>
    </row>
    <row r="518" spans="1:182" x14ac:dyDescent="0.2">
      <c r="A518" t="s">
        <v>186</v>
      </c>
      <c r="B518" t="s">
        <v>245</v>
      </c>
      <c r="C518" t="s">
        <v>194</v>
      </c>
      <c r="D518" t="s">
        <v>203</v>
      </c>
      <c r="E518" t="s">
        <v>241</v>
      </c>
      <c r="F518" t="s">
        <v>185</v>
      </c>
      <c r="G518" t="s">
        <v>1</v>
      </c>
      <c r="H518" s="78">
        <v>13</v>
      </c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  <c r="BX518" s="78"/>
      <c r="BY518" s="78"/>
      <c r="BZ518" s="78"/>
      <c r="CA518" s="78"/>
      <c r="CB518" s="78"/>
      <c r="CC518" s="78"/>
      <c r="CD518" s="78"/>
      <c r="CE518" s="78"/>
      <c r="CF518" s="78"/>
      <c r="CG518" s="78"/>
      <c r="CH518" s="78"/>
      <c r="CI518" s="78"/>
      <c r="CJ518" s="78"/>
      <c r="CK518" s="78"/>
      <c r="CL518" s="78"/>
      <c r="CM518" s="78"/>
      <c r="CN518" s="78"/>
      <c r="CO518" s="78"/>
      <c r="CP518" s="78"/>
      <c r="CQ518" s="78"/>
      <c r="CR518" s="78"/>
      <c r="CS518" s="78"/>
      <c r="CT518" s="78"/>
      <c r="CU518" s="78"/>
      <c r="CV518" s="78"/>
      <c r="CW518" s="78"/>
      <c r="CX518" s="78"/>
      <c r="CY518" s="78"/>
      <c r="CZ518" s="78"/>
      <c r="DA518" s="78"/>
      <c r="DB518" s="78"/>
      <c r="DC518" s="78"/>
      <c r="DD518" s="78"/>
      <c r="DE518" s="78"/>
      <c r="DF518" s="78"/>
      <c r="DG518" s="78"/>
      <c r="DH518" s="78"/>
      <c r="DI518" s="78"/>
      <c r="DJ518" s="78"/>
      <c r="DK518" s="78"/>
      <c r="DL518" s="78"/>
      <c r="DM518" s="78"/>
      <c r="DN518" s="78"/>
      <c r="DO518" s="78"/>
      <c r="DP518" s="78"/>
      <c r="DQ518" s="78"/>
      <c r="DR518" s="78"/>
      <c r="DS518" s="78"/>
      <c r="DT518" s="78"/>
      <c r="DU518" s="78"/>
      <c r="DV518" s="78"/>
      <c r="DW518" s="78"/>
      <c r="DX518" s="78"/>
      <c r="DY518" s="78"/>
      <c r="DZ518" s="78"/>
      <c r="EA518" s="78"/>
      <c r="EB518" s="78"/>
      <c r="EC518" s="78"/>
      <c r="ED518" s="78"/>
      <c r="EE518" s="78"/>
      <c r="EF518" s="78"/>
      <c r="EG518" s="78"/>
      <c r="EH518" s="78"/>
      <c r="EI518" s="78"/>
      <c r="EJ518" s="78"/>
      <c r="EK518" s="78"/>
      <c r="EL518" s="78"/>
      <c r="EM518" s="78"/>
      <c r="EN518" s="78"/>
      <c r="EO518" s="78"/>
      <c r="EP518" s="78"/>
      <c r="EQ518" s="78"/>
      <c r="ER518" s="78"/>
      <c r="ES518" s="78"/>
      <c r="ET518" s="78"/>
      <c r="EU518" s="78"/>
      <c r="EV518" s="78"/>
      <c r="EW518" s="78"/>
      <c r="EX518" s="78"/>
      <c r="EY518" s="78"/>
      <c r="EZ518" s="78"/>
      <c r="FA518" s="78"/>
      <c r="FB518" s="78"/>
      <c r="FC518" s="78"/>
      <c r="FD518" s="78"/>
      <c r="FE518" s="78"/>
      <c r="FF518" s="78"/>
      <c r="FG518" s="78"/>
      <c r="FH518" s="78"/>
      <c r="FI518" s="78"/>
      <c r="FJ518" s="78"/>
      <c r="FK518" s="78"/>
      <c r="FL518" s="78"/>
      <c r="FM518" s="78"/>
      <c r="FN518" s="78"/>
      <c r="FO518" s="78"/>
      <c r="FP518" s="78"/>
      <c r="FQ518" s="78"/>
      <c r="FR518" s="78"/>
      <c r="FS518" s="78"/>
      <c r="FT518" s="78"/>
      <c r="FU518" s="78"/>
      <c r="FV518" s="78"/>
      <c r="FW518" s="78"/>
      <c r="FX518" s="78">
        <v>5.5380143225193024E-2</v>
      </c>
      <c r="FY518" s="78">
        <v>1</v>
      </c>
      <c r="FZ518" s="78">
        <v>0</v>
      </c>
    </row>
    <row r="519" spans="1:182" x14ac:dyDescent="0.2">
      <c r="A519" t="s">
        <v>186</v>
      </c>
      <c r="B519" t="s">
        <v>245</v>
      </c>
      <c r="C519" t="s">
        <v>194</v>
      </c>
      <c r="D519" t="s">
        <v>203</v>
      </c>
      <c r="E519" t="s">
        <v>242</v>
      </c>
      <c r="F519" t="s">
        <v>1</v>
      </c>
      <c r="G519" t="s">
        <v>198</v>
      </c>
      <c r="H519" s="78">
        <v>2732</v>
      </c>
      <c r="I519" s="78">
        <v>0.9846612811088562</v>
      </c>
      <c r="J519" s="78">
        <v>0.80657142400741577</v>
      </c>
      <c r="K519" s="78">
        <v>0.79964679479598999</v>
      </c>
      <c r="L519" s="78">
        <v>0.74721920490264893</v>
      </c>
      <c r="M519" s="78">
        <v>0.8799816370010376</v>
      </c>
      <c r="N519" s="78">
        <v>0.90801751613616943</v>
      </c>
      <c r="O519" s="78">
        <v>0.95129680633544922</v>
      </c>
      <c r="P519" s="78">
        <v>1.1479482650756836</v>
      </c>
      <c r="Q519" s="78">
        <v>0.92661505937576294</v>
      </c>
      <c r="R519" s="78">
        <v>0.80333322286605835</v>
      </c>
      <c r="S519" s="78">
        <v>0.76034986972808838</v>
      </c>
      <c r="T519" s="78">
        <v>0.77754801511764526</v>
      </c>
      <c r="U519" s="78">
        <v>0.84985041618347168</v>
      </c>
      <c r="V519" s="78">
        <v>0.74716120958328247</v>
      </c>
      <c r="W519" s="78">
        <v>0.74862927198410034</v>
      </c>
      <c r="X519" s="78">
        <v>0.69421464204788208</v>
      </c>
      <c r="Y519" s="78">
        <v>0.94543677568435669</v>
      </c>
      <c r="Z519" s="78">
        <v>1.2783560752868652</v>
      </c>
      <c r="AA519" s="78">
        <v>1.3814924955368042</v>
      </c>
      <c r="AB519" s="78">
        <v>1.3527448177337646</v>
      </c>
      <c r="AC519" s="78">
        <v>1.3086953163146973</v>
      </c>
      <c r="AD519" s="78">
        <v>1.3899077177047729</v>
      </c>
      <c r="AE519" s="78">
        <v>1.339702844619751</v>
      </c>
      <c r="AF519" s="78">
        <v>1.2200038433074951</v>
      </c>
      <c r="AG519" s="78">
        <v>-0.30433744192123413</v>
      </c>
      <c r="AH519" s="78">
        <v>-0.54055166244506836</v>
      </c>
      <c r="AI519" s="78">
        <v>-0.48001846671104431</v>
      </c>
      <c r="AJ519" s="78">
        <v>-0.38866984844207764</v>
      </c>
      <c r="AK519" s="78">
        <v>-0.24787865579128265</v>
      </c>
      <c r="AL519" s="78">
        <v>-0.20095369219779968</v>
      </c>
      <c r="AM519" s="78">
        <v>-9.1189980506896973E-2</v>
      </c>
      <c r="AN519" s="78">
        <v>-5.1748748868703842E-2</v>
      </c>
      <c r="AO519" s="78">
        <v>-5.4227661341428757E-2</v>
      </c>
      <c r="AP519" s="78">
        <v>-8.7639935314655304E-2</v>
      </c>
      <c r="AQ519" s="78">
        <v>-5.5531121790409088E-2</v>
      </c>
      <c r="AR519" s="78">
        <v>-1.1651965789496899E-2</v>
      </c>
      <c r="AS519" s="78">
        <v>-7.5017377734184265E-2</v>
      </c>
      <c r="AT519" s="78">
        <v>-0.15078143775463104</v>
      </c>
      <c r="AU519" s="78">
        <v>-0.17646597325801849</v>
      </c>
      <c r="AV519" s="78">
        <v>-8.0186322331428528E-2</v>
      </c>
      <c r="AW519" s="78">
        <v>4.9723144620656967E-2</v>
      </c>
      <c r="AX519" s="78">
        <v>0.16613882780075073</v>
      </c>
      <c r="AY519" s="78">
        <v>0.10579387098550797</v>
      </c>
      <c r="AZ519" s="78">
        <v>6.6881650127470493E-3</v>
      </c>
      <c r="BA519" s="78">
        <v>6.1385929584503174E-2</v>
      </c>
      <c r="BB519" s="78">
        <v>0.10126586258411407</v>
      </c>
      <c r="BC519" s="78">
        <v>9.7916379570960999E-2</v>
      </c>
      <c r="BD519" s="78">
        <v>5.7445786893367767E-2</v>
      </c>
      <c r="BE519" s="78">
        <v>-0.22872871160507202</v>
      </c>
      <c r="BF519" s="78">
        <v>-0.45549622178077698</v>
      </c>
      <c r="BG519" s="78">
        <v>-0.39855676889419556</v>
      </c>
      <c r="BH519" s="78">
        <v>-0.3143235445022583</v>
      </c>
      <c r="BI519" s="78">
        <v>-0.18548174202442169</v>
      </c>
      <c r="BJ519" s="78">
        <v>-0.15240982174873352</v>
      </c>
      <c r="BK519" s="78">
        <v>-5.2793614566326141E-2</v>
      </c>
      <c r="BL519" s="78">
        <v>-1.5488957054913044E-2</v>
      </c>
      <c r="BM519" s="78">
        <v>-1.041849423199892E-2</v>
      </c>
      <c r="BN519" s="78">
        <v>-4.3329451233148575E-2</v>
      </c>
      <c r="BO519" s="78">
        <v>-2.0123142749071121E-2</v>
      </c>
      <c r="BP519" s="78">
        <v>2.0868925377726555E-2</v>
      </c>
      <c r="BQ519" s="78">
        <v>-3.3820673823356628E-2</v>
      </c>
      <c r="BR519" s="78">
        <v>-0.11379099637269974</v>
      </c>
      <c r="BS519" s="78">
        <v>-0.13429389894008636</v>
      </c>
      <c r="BT519" s="78">
        <v>-4.5357674360275269E-2</v>
      </c>
      <c r="BU519" s="78">
        <v>8.7724409997463226E-2</v>
      </c>
      <c r="BV519" s="78">
        <v>0.20709261298179626</v>
      </c>
      <c r="BW519" s="78">
        <v>0.14835090935230255</v>
      </c>
      <c r="BX519" s="78">
        <v>4.9362938851118088E-2</v>
      </c>
      <c r="BY519" s="78">
        <v>0.1034974530339241</v>
      </c>
      <c r="BZ519" s="78">
        <v>0.14790832996368408</v>
      </c>
      <c r="CA519" s="78">
        <v>0.15459592640399933</v>
      </c>
      <c r="CB519" s="78">
        <v>0.12277695536613464</v>
      </c>
      <c r="CC519" s="78">
        <v>-0.17636233568191528</v>
      </c>
      <c r="CD519" s="78">
        <v>-0.39658701419830322</v>
      </c>
      <c r="CE519" s="78">
        <v>-0.34213665127754211</v>
      </c>
      <c r="CF519" s="78">
        <v>-0.26283150911331177</v>
      </c>
      <c r="CG519" s="78">
        <v>-0.14226584136486053</v>
      </c>
      <c r="CH519" s="78">
        <v>-0.1187884733080864</v>
      </c>
      <c r="CI519" s="78">
        <v>-2.6200415566563606E-2</v>
      </c>
      <c r="CJ519" s="78">
        <v>9.6244644373655319E-3</v>
      </c>
      <c r="CK519" s="78">
        <v>1.9923601299524307E-2</v>
      </c>
      <c r="CL519" s="78">
        <v>-1.2640144675970078E-2</v>
      </c>
      <c r="CM519" s="78">
        <v>4.4003142975270748E-3</v>
      </c>
      <c r="CN519" s="78">
        <v>4.3392796069383621E-2</v>
      </c>
      <c r="CO519" s="78">
        <v>-5.287964828312397E-3</v>
      </c>
      <c r="CP519" s="78">
        <v>-8.8171534240245819E-2</v>
      </c>
      <c r="CQ519" s="78">
        <v>-0.10508563369512558</v>
      </c>
      <c r="CR519" s="78">
        <v>-2.123546414077282E-2</v>
      </c>
      <c r="CS519" s="78">
        <v>0.11404398083686829</v>
      </c>
      <c r="CT519" s="78">
        <v>0.23545709252357483</v>
      </c>
      <c r="CU519" s="78">
        <v>0.17782579362392426</v>
      </c>
      <c r="CV519" s="78">
        <v>7.8919351100921631E-2</v>
      </c>
      <c r="CW519" s="78">
        <v>0.13266377151012421</v>
      </c>
      <c r="CX519" s="78">
        <v>0.18021276593208313</v>
      </c>
      <c r="CY519" s="78">
        <v>0.1938520073890686</v>
      </c>
      <c r="CZ519" s="78">
        <v>0.16802512109279633</v>
      </c>
      <c r="DA519" s="78">
        <v>-0.12399593740701675</v>
      </c>
      <c r="DB519" s="78">
        <v>-0.33767783641815186</v>
      </c>
      <c r="DC519" s="78">
        <v>-0.28571656346321106</v>
      </c>
      <c r="DD519" s="78">
        <v>-0.21133950352668762</v>
      </c>
      <c r="DE519" s="78">
        <v>-9.9049925804138184E-2</v>
      </c>
      <c r="DF519" s="78">
        <v>-8.516712486743927E-2</v>
      </c>
      <c r="DG519" s="78">
        <v>3.9278296753764153E-4</v>
      </c>
      <c r="DH519" s="78">
        <v>3.4737884998321533E-2</v>
      </c>
      <c r="DI519" s="78">
        <v>5.026569589972496E-2</v>
      </c>
      <c r="DJ519" s="78">
        <v>1.8049160018563271E-2</v>
      </c>
      <c r="DK519" s="78">
        <v>2.8923772275447845E-2</v>
      </c>
      <c r="DL519" s="78">
        <v>6.5916672348976135E-2</v>
      </c>
      <c r="DM519" s="78">
        <v>2.3244746029376984E-2</v>
      </c>
      <c r="DN519" s="78">
        <v>-6.2552064657211304E-2</v>
      </c>
      <c r="DO519" s="78">
        <v>-7.5877390801906586E-2</v>
      </c>
      <c r="DP519" s="78">
        <v>2.8867460787296295E-3</v>
      </c>
      <c r="DQ519" s="78">
        <v>0.14036354422569275</v>
      </c>
      <c r="DR519" s="78">
        <v>0.26382157206535339</v>
      </c>
      <c r="DS519" s="78">
        <v>0.20730066299438477</v>
      </c>
      <c r="DT519" s="78">
        <v>0.10847577452659607</v>
      </c>
      <c r="DU519" s="78">
        <v>0.16183008253574371</v>
      </c>
      <c r="DV519" s="78">
        <v>0.21251720190048218</v>
      </c>
      <c r="DW519" s="78">
        <v>0.23310807347297668</v>
      </c>
      <c r="DX519" s="78">
        <v>0.21327327191829681</v>
      </c>
      <c r="DY519" s="78">
        <v>-4.8387195914983749E-2</v>
      </c>
      <c r="DZ519" s="78">
        <v>-0.2526223361492157</v>
      </c>
      <c r="EA519" s="78">
        <v>-0.2042548656463623</v>
      </c>
      <c r="EB519" s="78">
        <v>-0.13699321448802948</v>
      </c>
      <c r="EC519" s="78">
        <v>-3.6653030663728714E-2</v>
      </c>
      <c r="ED519" s="78">
        <v>-3.6623232066631317E-2</v>
      </c>
      <c r="EE519" s="78">
        <v>3.8789141923189163E-2</v>
      </c>
      <c r="EF519" s="78">
        <v>7.0997677743434906E-2</v>
      </c>
      <c r="EG519" s="78">
        <v>9.4074860215187073E-2</v>
      </c>
      <c r="EH519" s="78">
        <v>6.2359649688005447E-2</v>
      </c>
      <c r="EI519" s="78">
        <v>6.4331747591495514E-2</v>
      </c>
      <c r="EJ519" s="78">
        <v>9.8437555134296417E-2</v>
      </c>
      <c r="EK519" s="78">
        <v>6.444144994020462E-2</v>
      </c>
      <c r="EL519" s="78">
        <v>-2.5561627000570297E-2</v>
      </c>
      <c r="EM519" s="78">
        <v>-3.370530903339386E-2</v>
      </c>
      <c r="EN519" s="78">
        <v>3.7715386599302292E-2</v>
      </c>
      <c r="EO519" s="78">
        <v>0.17836479842662811</v>
      </c>
      <c r="EP519" s="78">
        <v>0.30477535724639893</v>
      </c>
      <c r="EQ519" s="78">
        <v>0.24985772371292114</v>
      </c>
      <c r="ER519" s="78">
        <v>0.15115053951740265</v>
      </c>
      <c r="ES519" s="78">
        <v>0.20394161343574524</v>
      </c>
      <c r="ET519" s="78">
        <v>0.25915968418121338</v>
      </c>
      <c r="EU519" s="78">
        <v>0.28978762030601501</v>
      </c>
      <c r="EV519" s="78">
        <v>0.27860444784164429</v>
      </c>
      <c r="EW519" s="78">
        <v>43.856483459472656</v>
      </c>
      <c r="EX519" s="78">
        <v>43.272853851318359</v>
      </c>
      <c r="EY519" s="78">
        <v>42.422985076904297</v>
      </c>
      <c r="EZ519" s="78">
        <v>41.541435241699219</v>
      </c>
      <c r="FA519" s="78">
        <v>41.289661407470703</v>
      </c>
      <c r="FB519" s="78">
        <v>40.980274200439453</v>
      </c>
      <c r="FC519" s="78">
        <v>40.377159118652344</v>
      </c>
      <c r="FD519" s="78">
        <v>40.128013610839844</v>
      </c>
      <c r="FE519" s="78">
        <v>42.005180358886719</v>
      </c>
      <c r="FF519" s="78">
        <v>47.169414520263672</v>
      </c>
      <c r="FG519" s="78">
        <v>50.738723754882813</v>
      </c>
      <c r="FH519" s="78">
        <v>53.119659423828125</v>
      </c>
      <c r="FI519" s="78">
        <v>55.567436218261719</v>
      </c>
      <c r="FJ519" s="78">
        <v>57.01165771484375</v>
      </c>
      <c r="FK519" s="78">
        <v>58.115867614746094</v>
      </c>
      <c r="FL519" s="78">
        <v>57.612678527832031</v>
      </c>
      <c r="FM519" s="78">
        <v>54.92376708984375</v>
      </c>
      <c r="FN519" s="78">
        <v>51.839393615722656</v>
      </c>
      <c r="FO519" s="78">
        <v>49.948524475097656</v>
      </c>
      <c r="FP519" s="78">
        <v>47.760334014892578</v>
      </c>
      <c r="FQ519" s="78">
        <v>45.867870330810547</v>
      </c>
      <c r="FR519" s="78">
        <v>44.751262664794922</v>
      </c>
      <c r="FS519" s="78">
        <v>43.798313140869141</v>
      </c>
      <c r="FT519" s="78">
        <v>43.273479461669922</v>
      </c>
      <c r="FU519" s="78">
        <v>2.9019720852375031E-2</v>
      </c>
      <c r="FV519" s="78">
        <v>3.9528358727693558E-2</v>
      </c>
      <c r="FW519" s="78">
        <v>3.7572365254163742E-2</v>
      </c>
      <c r="FX519" s="78">
        <v>4.7342710196971893E-2</v>
      </c>
      <c r="FY519" s="78">
        <v>102</v>
      </c>
      <c r="FZ519" s="78">
        <v>1</v>
      </c>
    </row>
    <row r="520" spans="1:182" x14ac:dyDescent="0.2">
      <c r="A520" t="s">
        <v>186</v>
      </c>
      <c r="B520" t="s">
        <v>245</v>
      </c>
      <c r="C520" t="s">
        <v>194</v>
      </c>
      <c r="D520" t="s">
        <v>203</v>
      </c>
      <c r="E520" t="s">
        <v>242</v>
      </c>
      <c r="F520" t="s">
        <v>1</v>
      </c>
      <c r="G520" t="s">
        <v>200</v>
      </c>
      <c r="H520" s="78">
        <v>38</v>
      </c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  <c r="BW520" s="78"/>
      <c r="BX520" s="78"/>
      <c r="BY520" s="78"/>
      <c r="BZ520" s="78"/>
      <c r="CA520" s="78"/>
      <c r="CB520" s="78"/>
      <c r="CC520" s="78"/>
      <c r="CD520" s="78"/>
      <c r="CE520" s="78"/>
      <c r="CF520" s="78"/>
      <c r="CG520" s="78"/>
      <c r="CH520" s="78"/>
      <c r="CI520" s="78"/>
      <c r="CJ520" s="78"/>
      <c r="CK520" s="78"/>
      <c r="CL520" s="78"/>
      <c r="CM520" s="78"/>
      <c r="CN520" s="78"/>
      <c r="CO520" s="78"/>
      <c r="CP520" s="78"/>
      <c r="CQ520" s="78"/>
      <c r="CR520" s="78"/>
      <c r="CS520" s="78"/>
      <c r="CT520" s="78"/>
      <c r="CU520" s="78"/>
      <c r="CV520" s="78"/>
      <c r="CW520" s="78"/>
      <c r="CX520" s="78"/>
      <c r="CY520" s="78"/>
      <c r="CZ520" s="78"/>
      <c r="DA520" s="78"/>
      <c r="DB520" s="78"/>
      <c r="DC520" s="78"/>
      <c r="DD520" s="78"/>
      <c r="DE520" s="78"/>
      <c r="DF520" s="78"/>
      <c r="DG520" s="78"/>
      <c r="DH520" s="78"/>
      <c r="DI520" s="78"/>
      <c r="DJ520" s="78"/>
      <c r="DK520" s="78"/>
      <c r="DL520" s="78"/>
      <c r="DM520" s="78"/>
      <c r="DN520" s="78"/>
      <c r="DO520" s="78"/>
      <c r="DP520" s="78"/>
      <c r="DQ520" s="78"/>
      <c r="DR520" s="78"/>
      <c r="DS520" s="78"/>
      <c r="DT520" s="78"/>
      <c r="DU520" s="78"/>
      <c r="DV520" s="78"/>
      <c r="DW520" s="78"/>
      <c r="DX520" s="78"/>
      <c r="DY520" s="78"/>
      <c r="DZ520" s="78"/>
      <c r="EA520" s="78"/>
      <c r="EB520" s="78"/>
      <c r="EC520" s="78"/>
      <c r="ED520" s="78"/>
      <c r="EE520" s="78"/>
      <c r="EF520" s="78"/>
      <c r="EG520" s="78"/>
      <c r="EH520" s="78"/>
      <c r="EI520" s="78"/>
      <c r="EJ520" s="78"/>
      <c r="EK520" s="78"/>
      <c r="EL520" s="78"/>
      <c r="EM520" s="78"/>
      <c r="EN520" s="78"/>
      <c r="EO520" s="78"/>
      <c r="EP520" s="78"/>
      <c r="EQ520" s="78"/>
      <c r="ER520" s="78"/>
      <c r="ES520" s="78"/>
      <c r="ET520" s="78"/>
      <c r="EU520" s="78"/>
      <c r="EV520" s="78"/>
      <c r="EW520" s="78"/>
      <c r="EX520" s="78"/>
      <c r="EY520" s="78"/>
      <c r="EZ520" s="78"/>
      <c r="FA520" s="78"/>
      <c r="FB520" s="78"/>
      <c r="FC520" s="78"/>
      <c r="FD520" s="78"/>
      <c r="FE520" s="78"/>
      <c r="FF520" s="78"/>
      <c r="FG520" s="78"/>
      <c r="FH520" s="78"/>
      <c r="FI520" s="78"/>
      <c r="FJ520" s="78"/>
      <c r="FK520" s="78"/>
      <c r="FL520" s="78"/>
      <c r="FM520" s="78"/>
      <c r="FN520" s="78"/>
      <c r="FO520" s="78"/>
      <c r="FP520" s="78"/>
      <c r="FQ520" s="78"/>
      <c r="FR520" s="78"/>
      <c r="FS520" s="78"/>
      <c r="FT520" s="78"/>
      <c r="FU520" s="78"/>
      <c r="FV520" s="78"/>
      <c r="FW520" s="78"/>
      <c r="FX520" s="78">
        <v>4.6592898666858673E-2</v>
      </c>
      <c r="FY520" s="78">
        <v>4</v>
      </c>
      <c r="FZ520" s="78">
        <v>0</v>
      </c>
    </row>
    <row r="521" spans="1:182" x14ac:dyDescent="0.2">
      <c r="A521" t="s">
        <v>186</v>
      </c>
      <c r="B521" t="s">
        <v>245</v>
      </c>
      <c r="C521" t="s">
        <v>194</v>
      </c>
      <c r="D521" t="s">
        <v>203</v>
      </c>
      <c r="E521" t="s">
        <v>242</v>
      </c>
      <c r="F521" t="s">
        <v>1</v>
      </c>
      <c r="G521" t="s">
        <v>1</v>
      </c>
      <c r="H521" s="78">
        <v>2770</v>
      </c>
      <c r="I521" s="78">
        <v>0.98445230722427368</v>
      </c>
      <c r="J521" s="78">
        <v>0.80886739492416382</v>
      </c>
      <c r="K521" s="78">
        <v>0.7972179651260376</v>
      </c>
      <c r="L521" s="78">
        <v>0.74685931205749512</v>
      </c>
      <c r="M521" s="78">
        <v>0.88078117370605469</v>
      </c>
      <c r="N521" s="78">
        <v>0.90887719392776489</v>
      </c>
      <c r="O521" s="78">
        <v>0.95196473598480225</v>
      </c>
      <c r="P521" s="78">
        <v>1.1364747285842896</v>
      </c>
      <c r="Q521" s="78">
        <v>0.91707926988601685</v>
      </c>
      <c r="R521" s="78">
        <v>0.79633426666259766</v>
      </c>
      <c r="S521" s="78">
        <v>0.75301015377044678</v>
      </c>
      <c r="T521" s="78">
        <v>0.77028888463973999</v>
      </c>
      <c r="U521" s="78">
        <v>0.84131962060928345</v>
      </c>
      <c r="V521" s="78">
        <v>0.73878669738769531</v>
      </c>
      <c r="W521" s="78">
        <v>0.73990333080291748</v>
      </c>
      <c r="X521" s="78">
        <v>0.68728786706924438</v>
      </c>
      <c r="Y521" s="78">
        <v>0.93950796127319336</v>
      </c>
      <c r="Z521" s="78">
        <v>1.270155668258667</v>
      </c>
      <c r="AA521" s="78">
        <v>1.376483678817749</v>
      </c>
      <c r="AB521" s="78">
        <v>1.3455731868743896</v>
      </c>
      <c r="AC521" s="78">
        <v>1.2995873689651489</v>
      </c>
      <c r="AD521" s="78">
        <v>1.3884046077728271</v>
      </c>
      <c r="AE521" s="78">
        <v>1.3371858596801758</v>
      </c>
      <c r="AF521" s="78">
        <v>1.218633770942688</v>
      </c>
      <c r="AG521" s="78">
        <v>-0.3025936484336853</v>
      </c>
      <c r="AH521" s="78">
        <v>-0.53859001398086548</v>
      </c>
      <c r="AI521" s="78">
        <v>-0.47813966870307922</v>
      </c>
      <c r="AJ521" s="78">
        <v>-0.38695517182350159</v>
      </c>
      <c r="AK521" s="78">
        <v>-0.24643956124782562</v>
      </c>
      <c r="AL521" s="78">
        <v>-0.19983413815498352</v>
      </c>
      <c r="AM521" s="78">
        <v>-9.0304426848888397E-2</v>
      </c>
      <c r="AN521" s="78">
        <v>-5.0912473350763321E-2</v>
      </c>
      <c r="AO521" s="78">
        <v>-5.3217273205518723E-2</v>
      </c>
      <c r="AP521" s="78">
        <v>-8.6617983877658844E-2</v>
      </c>
      <c r="AQ521" s="78">
        <v>-5.4714500904083252E-2</v>
      </c>
      <c r="AR521" s="78">
        <v>-1.0901926085352898E-2</v>
      </c>
      <c r="AS521" s="78">
        <v>-7.4067242443561554E-2</v>
      </c>
      <c r="AT521" s="78">
        <v>-0.14992831647396088</v>
      </c>
      <c r="AU521" s="78">
        <v>-0.17549332976341248</v>
      </c>
      <c r="AV521" s="78">
        <v>-7.9383052885532379E-2</v>
      </c>
      <c r="AW521" s="78">
        <v>5.0599582493305206E-2</v>
      </c>
      <c r="AX521" s="78">
        <v>0.16708335280418396</v>
      </c>
      <c r="AY521" s="78">
        <v>0.10677537322044373</v>
      </c>
      <c r="AZ521" s="78">
        <v>7.6723871752619743E-3</v>
      </c>
      <c r="BA521" s="78">
        <v>6.2357153743505478E-2</v>
      </c>
      <c r="BB521" s="78">
        <v>0.10234157741069794</v>
      </c>
      <c r="BC521" s="78">
        <v>9.9223613739013672E-2</v>
      </c>
      <c r="BD521" s="78">
        <v>5.8952536433935165E-2</v>
      </c>
      <c r="BE521" s="78">
        <v>-0.22801515460014343</v>
      </c>
      <c r="BF521" s="78">
        <v>-0.4546934962272644</v>
      </c>
      <c r="BG521" s="78">
        <v>-0.39778801798820496</v>
      </c>
      <c r="BH521" s="78">
        <v>-0.31362190842628479</v>
      </c>
      <c r="BI521" s="78">
        <v>-0.18489287793636322</v>
      </c>
      <c r="BJ521" s="78">
        <v>-0.15195170044898987</v>
      </c>
      <c r="BK521" s="78">
        <v>-5.2431255578994751E-2</v>
      </c>
      <c r="BL521" s="78">
        <v>-1.5146761201322079E-2</v>
      </c>
      <c r="BM521" s="78">
        <v>-1.0005053132772446E-2</v>
      </c>
      <c r="BN521" s="78">
        <v>-4.291127622127533E-2</v>
      </c>
      <c r="BO521" s="78">
        <v>-1.9788987934589386E-2</v>
      </c>
      <c r="BP521" s="78">
        <v>2.117583341896534E-2</v>
      </c>
      <c r="BQ521" s="78">
        <v>-3.3431887626647949E-2</v>
      </c>
      <c r="BR521" s="78">
        <v>-0.11344189196825027</v>
      </c>
      <c r="BS521" s="78">
        <v>-0.13389590382575989</v>
      </c>
      <c r="BT521" s="78">
        <v>-4.5028984546661377E-2</v>
      </c>
      <c r="BU521" s="78">
        <v>8.8083043694496155E-2</v>
      </c>
      <c r="BV521" s="78">
        <v>0.20747910439968109</v>
      </c>
      <c r="BW521" s="78">
        <v>0.14875252544879913</v>
      </c>
      <c r="BX521" s="78">
        <v>4.9765672534704208E-2</v>
      </c>
      <c r="BY521" s="78">
        <v>0.10389487445354462</v>
      </c>
      <c r="BZ521" s="78">
        <v>0.14834851026535034</v>
      </c>
      <c r="CA521" s="78">
        <v>0.15513084828853607</v>
      </c>
      <c r="CB521" s="78">
        <v>0.12339349091053009</v>
      </c>
      <c r="CC521" s="78">
        <v>-0.17636232078075409</v>
      </c>
      <c r="CD521" s="78">
        <v>-0.39658701419830322</v>
      </c>
      <c r="CE521" s="78">
        <v>-0.34213665127754211</v>
      </c>
      <c r="CF521" s="78">
        <v>-0.26283150911331177</v>
      </c>
      <c r="CG521" s="78">
        <v>-0.14226582646369934</v>
      </c>
      <c r="CH521" s="78">
        <v>-0.1187884658575058</v>
      </c>
      <c r="CI521" s="78">
        <v>-2.6200415566563606E-2</v>
      </c>
      <c r="CJ521" s="78">
        <v>9.6244635060429573E-3</v>
      </c>
      <c r="CK521" s="78">
        <v>1.9923601299524307E-2</v>
      </c>
      <c r="CL521" s="78">
        <v>-1.2640143744647503E-2</v>
      </c>
      <c r="CM521" s="78">
        <v>4.4003142975270748E-3</v>
      </c>
      <c r="CN521" s="78">
        <v>4.3392796069383621E-2</v>
      </c>
      <c r="CO521" s="78">
        <v>-5.287964828312397E-3</v>
      </c>
      <c r="CP521" s="78">
        <v>-8.8171526789665222E-2</v>
      </c>
      <c r="CQ521" s="78">
        <v>-0.10508563369512558</v>
      </c>
      <c r="CR521" s="78">
        <v>-2.123546414077282E-2</v>
      </c>
      <c r="CS521" s="78">
        <v>0.11404398083686829</v>
      </c>
      <c r="CT521" s="78">
        <v>0.23545709252357483</v>
      </c>
      <c r="CU521" s="78">
        <v>0.17782579362392426</v>
      </c>
      <c r="CV521" s="78">
        <v>7.8919351100921631E-2</v>
      </c>
      <c r="CW521" s="78">
        <v>0.13266377151012421</v>
      </c>
      <c r="CX521" s="78">
        <v>0.18021276593208313</v>
      </c>
      <c r="CY521" s="78">
        <v>0.1938520073890686</v>
      </c>
      <c r="CZ521" s="78">
        <v>0.16802510619163513</v>
      </c>
      <c r="DA521" s="78">
        <v>-0.12470949441194534</v>
      </c>
      <c r="DB521" s="78">
        <v>-0.33848053216934204</v>
      </c>
      <c r="DC521" s="78">
        <v>-0.28648534417152405</v>
      </c>
      <c r="DD521" s="78">
        <v>-0.21204113960266113</v>
      </c>
      <c r="DE521" s="78">
        <v>-9.9638782441616058E-2</v>
      </c>
      <c r="DF521" s="78">
        <v>-8.5625238716602325E-2</v>
      </c>
      <c r="DG521" s="78">
        <v>3.0424615033552982E-5</v>
      </c>
      <c r="DH521" s="78">
        <v>3.4395687282085419E-2</v>
      </c>
      <c r="DI521" s="78">
        <v>4.9852252006530762E-2</v>
      </c>
      <c r="DJ521" s="78">
        <v>1.7630988731980324E-2</v>
      </c>
      <c r="DK521" s="78">
        <v>2.8589615598320961E-2</v>
      </c>
      <c r="DL521" s="78">
        <v>6.5609753131866455E-2</v>
      </c>
      <c r="DM521" s="78">
        <v>2.2855957970023155E-2</v>
      </c>
      <c r="DN521" s="78">
        <v>-6.2901154160499573E-2</v>
      </c>
      <c r="DO521" s="78">
        <v>-7.6275378465652466E-2</v>
      </c>
      <c r="DP521" s="78">
        <v>2.5580571964383125E-3</v>
      </c>
      <c r="DQ521" s="78">
        <v>0.14000490307807922</v>
      </c>
      <c r="DR521" s="78">
        <v>0.26343506574630737</v>
      </c>
      <c r="DS521" s="78">
        <v>0.20689904689788818</v>
      </c>
      <c r="DT521" s="78">
        <v>0.10807303339242935</v>
      </c>
      <c r="DU521" s="78">
        <v>0.1614326536655426</v>
      </c>
      <c r="DV521" s="78">
        <v>0.21207702159881592</v>
      </c>
      <c r="DW521" s="78">
        <v>0.23257319629192352</v>
      </c>
      <c r="DX521" s="78">
        <v>0.21265672147274017</v>
      </c>
      <c r="DY521" s="78">
        <v>-5.0130989402532578E-2</v>
      </c>
      <c r="DZ521" s="78">
        <v>-0.25458401441574097</v>
      </c>
      <c r="EA521" s="78">
        <v>-0.2061336487531662</v>
      </c>
      <c r="EB521" s="78">
        <v>-0.13870787620544434</v>
      </c>
      <c r="EC521" s="78">
        <v>-3.8092102855443954E-2</v>
      </c>
      <c r="ED521" s="78">
        <v>-3.7742812186479568E-2</v>
      </c>
      <c r="EE521" s="78">
        <v>3.7903591990470886E-2</v>
      </c>
      <c r="EF521" s="78">
        <v>7.0161402225494385E-2</v>
      </c>
      <c r="EG521" s="78">
        <v>9.3064472079277039E-2</v>
      </c>
      <c r="EH521" s="78">
        <v>6.1337698251008987E-2</v>
      </c>
      <c r="EI521" s="78">
        <v>6.3515119254589081E-2</v>
      </c>
      <c r="EJ521" s="78">
        <v>9.7687512636184692E-2</v>
      </c>
      <c r="EK521" s="78">
        <v>6.3491314649581909E-2</v>
      </c>
      <c r="EL521" s="78">
        <v>-2.6414748281240463E-2</v>
      </c>
      <c r="EM521" s="78">
        <v>-3.4677937626838684E-2</v>
      </c>
      <c r="EN521" s="78">
        <v>3.6912120878696442E-2</v>
      </c>
      <c r="EO521" s="78">
        <v>0.17748837172985077</v>
      </c>
      <c r="EP521" s="78">
        <v>0.3038308322429657</v>
      </c>
      <c r="EQ521" s="78">
        <v>0.24887619912624359</v>
      </c>
      <c r="ER521" s="78">
        <v>0.15016631782054901</v>
      </c>
      <c r="ES521" s="78">
        <v>0.20297038555145264</v>
      </c>
      <c r="ET521" s="78">
        <v>0.25808393955230713</v>
      </c>
      <c r="EU521" s="78">
        <v>0.28848043084144592</v>
      </c>
      <c r="EV521" s="78">
        <v>0.27709764242172241</v>
      </c>
      <c r="EW521" s="78">
        <v>43.844696044921875</v>
      </c>
      <c r="EX521" s="78">
        <v>43.259616851806641</v>
      </c>
      <c r="EY521" s="78">
        <v>42.391750335693359</v>
      </c>
      <c r="EZ521" s="78">
        <v>41.508575439453125</v>
      </c>
      <c r="FA521" s="78">
        <v>41.252040863037109</v>
      </c>
      <c r="FB521" s="78">
        <v>40.935462951660156</v>
      </c>
      <c r="FC521" s="78">
        <v>40.367183685302734</v>
      </c>
      <c r="FD521" s="78">
        <v>40.131572723388672</v>
      </c>
      <c r="FE521" s="78">
        <v>42.00469970703125</v>
      </c>
      <c r="FF521" s="78">
        <v>47.1619873046875</v>
      </c>
      <c r="FG521" s="78">
        <v>50.740203857421875</v>
      </c>
      <c r="FH521" s="78">
        <v>53.130180358886719</v>
      </c>
      <c r="FI521" s="78">
        <v>55.578384399414063</v>
      </c>
      <c r="FJ521" s="78">
        <v>57.019821166992188</v>
      </c>
      <c r="FK521" s="78">
        <v>58.120529174804688</v>
      </c>
      <c r="FL521" s="78">
        <v>57.621547698974609</v>
      </c>
      <c r="FM521" s="78">
        <v>54.933540344238281</v>
      </c>
      <c r="FN521" s="78">
        <v>51.849845886230469</v>
      </c>
      <c r="FO521" s="78">
        <v>49.981899261474609</v>
      </c>
      <c r="FP521" s="78">
        <v>47.776969909667969</v>
      </c>
      <c r="FQ521" s="78">
        <v>45.868461608886719</v>
      </c>
      <c r="FR521" s="78">
        <v>44.704139709472656</v>
      </c>
      <c r="FS521" s="78">
        <v>43.764076232910156</v>
      </c>
      <c r="FT521" s="78">
        <v>43.277320861816406</v>
      </c>
      <c r="FU521" s="78">
        <v>2.8624298050999641E-2</v>
      </c>
      <c r="FV521" s="78">
        <v>3.8989745080471039E-2</v>
      </c>
      <c r="FW521" s="78">
        <v>3.7060406059026718E-2</v>
      </c>
      <c r="FX521" s="78">
        <v>4.6697616577148438E-2</v>
      </c>
      <c r="FY521" s="78">
        <v>106</v>
      </c>
      <c r="FZ521" s="78">
        <v>1</v>
      </c>
    </row>
    <row r="522" spans="1:182" x14ac:dyDescent="0.2">
      <c r="A522" t="s">
        <v>186</v>
      </c>
      <c r="B522" t="s">
        <v>245</v>
      </c>
      <c r="C522" t="s">
        <v>194</v>
      </c>
      <c r="D522" t="s">
        <v>203</v>
      </c>
      <c r="E522" t="s">
        <v>242</v>
      </c>
      <c r="F522" t="s">
        <v>178</v>
      </c>
      <c r="G522" t="s">
        <v>1</v>
      </c>
      <c r="H522" s="78">
        <v>1986</v>
      </c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  <c r="BW522" s="78"/>
      <c r="BX522" s="78"/>
      <c r="BY522" s="78"/>
      <c r="BZ522" s="78"/>
      <c r="CA522" s="78"/>
      <c r="CB522" s="78"/>
      <c r="CC522" s="78"/>
      <c r="CD522" s="78"/>
      <c r="CE522" s="78"/>
      <c r="CF522" s="78"/>
      <c r="CG522" s="78"/>
      <c r="CH522" s="78"/>
      <c r="CI522" s="78"/>
      <c r="CJ522" s="78"/>
      <c r="CK522" s="78"/>
      <c r="CL522" s="78"/>
      <c r="CM522" s="78"/>
      <c r="CN522" s="78"/>
      <c r="CO522" s="78"/>
      <c r="CP522" s="78"/>
      <c r="CQ522" s="78"/>
      <c r="CR522" s="78"/>
      <c r="CS522" s="78"/>
      <c r="CT522" s="78"/>
      <c r="CU522" s="78"/>
      <c r="CV522" s="78"/>
      <c r="CW522" s="78"/>
      <c r="CX522" s="78"/>
      <c r="CY522" s="78"/>
      <c r="CZ522" s="78"/>
      <c r="DA522" s="78"/>
      <c r="DB522" s="78"/>
      <c r="DC522" s="78"/>
      <c r="DD522" s="78"/>
      <c r="DE522" s="78"/>
      <c r="DF522" s="78"/>
      <c r="DG522" s="78"/>
      <c r="DH522" s="78"/>
      <c r="DI522" s="78"/>
      <c r="DJ522" s="78"/>
      <c r="DK522" s="78"/>
      <c r="DL522" s="78"/>
      <c r="DM522" s="78"/>
      <c r="DN522" s="78"/>
      <c r="DO522" s="78"/>
      <c r="DP522" s="78"/>
      <c r="DQ522" s="78"/>
      <c r="DR522" s="78"/>
      <c r="DS522" s="78"/>
      <c r="DT522" s="78"/>
      <c r="DU522" s="78"/>
      <c r="DV522" s="78"/>
      <c r="DW522" s="78"/>
      <c r="DX522" s="78"/>
      <c r="DY522" s="78"/>
      <c r="DZ522" s="78"/>
      <c r="EA522" s="78"/>
      <c r="EB522" s="78"/>
      <c r="EC522" s="78"/>
      <c r="ED522" s="78"/>
      <c r="EE522" s="78"/>
      <c r="EF522" s="78"/>
      <c r="EG522" s="78"/>
      <c r="EH522" s="78"/>
      <c r="EI522" s="78"/>
      <c r="EJ522" s="78"/>
      <c r="EK522" s="78"/>
      <c r="EL522" s="78"/>
      <c r="EM522" s="78"/>
      <c r="EN522" s="78"/>
      <c r="EO522" s="78"/>
      <c r="EP522" s="78"/>
      <c r="EQ522" s="78"/>
      <c r="ER522" s="78"/>
      <c r="ES522" s="78"/>
      <c r="ET522" s="78"/>
      <c r="EU522" s="78"/>
      <c r="EV522" s="78"/>
      <c r="EW522" s="78"/>
      <c r="EX522" s="78"/>
      <c r="EY522" s="78"/>
      <c r="EZ522" s="78"/>
      <c r="FA522" s="78"/>
      <c r="FB522" s="78"/>
      <c r="FC522" s="78"/>
      <c r="FD522" s="78"/>
      <c r="FE522" s="78"/>
      <c r="FF522" s="78"/>
      <c r="FG522" s="78"/>
      <c r="FH522" s="78"/>
      <c r="FI522" s="78"/>
      <c r="FJ522" s="78"/>
      <c r="FK522" s="78"/>
      <c r="FL522" s="78"/>
      <c r="FM522" s="78"/>
      <c r="FN522" s="78"/>
      <c r="FO522" s="78"/>
      <c r="FP522" s="78"/>
      <c r="FQ522" s="78"/>
      <c r="FR522" s="78"/>
      <c r="FS522" s="78"/>
      <c r="FT522" s="78"/>
      <c r="FU522" s="78"/>
      <c r="FV522" s="78"/>
      <c r="FW522" s="78"/>
      <c r="FX522" s="78">
        <v>6.3524141907691956E-2</v>
      </c>
      <c r="FY522" s="78">
        <v>85</v>
      </c>
      <c r="FZ522" s="78">
        <v>0</v>
      </c>
    </row>
    <row r="523" spans="1:182" x14ac:dyDescent="0.2">
      <c r="A523" t="s">
        <v>186</v>
      </c>
      <c r="B523" t="s">
        <v>245</v>
      </c>
      <c r="C523" t="s">
        <v>194</v>
      </c>
      <c r="D523" t="s">
        <v>203</v>
      </c>
      <c r="E523" t="s">
        <v>242</v>
      </c>
      <c r="F523" t="s">
        <v>179</v>
      </c>
      <c r="G523" t="s">
        <v>1</v>
      </c>
      <c r="H523" s="78">
        <v>52</v>
      </c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  <c r="BX523" s="78"/>
      <c r="BY523" s="78"/>
      <c r="BZ523" s="78"/>
      <c r="CA523" s="78"/>
      <c r="CB523" s="78"/>
      <c r="CC523" s="78"/>
      <c r="CD523" s="78"/>
      <c r="CE523" s="78"/>
      <c r="CF523" s="78"/>
      <c r="CG523" s="78"/>
      <c r="CH523" s="78"/>
      <c r="CI523" s="78"/>
      <c r="CJ523" s="78"/>
      <c r="CK523" s="78"/>
      <c r="CL523" s="78"/>
      <c r="CM523" s="78"/>
      <c r="CN523" s="78"/>
      <c r="CO523" s="78"/>
      <c r="CP523" s="78"/>
      <c r="CQ523" s="78"/>
      <c r="CR523" s="78"/>
      <c r="CS523" s="78"/>
      <c r="CT523" s="78"/>
      <c r="CU523" s="78"/>
      <c r="CV523" s="78"/>
      <c r="CW523" s="78"/>
      <c r="CX523" s="78"/>
      <c r="CY523" s="78"/>
      <c r="CZ523" s="78"/>
      <c r="DA523" s="78"/>
      <c r="DB523" s="78"/>
      <c r="DC523" s="78"/>
      <c r="DD523" s="78"/>
      <c r="DE523" s="78"/>
      <c r="DF523" s="78"/>
      <c r="DG523" s="78"/>
      <c r="DH523" s="78"/>
      <c r="DI523" s="78"/>
      <c r="DJ523" s="78"/>
      <c r="DK523" s="78"/>
      <c r="DL523" s="78"/>
      <c r="DM523" s="78"/>
      <c r="DN523" s="78"/>
      <c r="DO523" s="78"/>
      <c r="DP523" s="78"/>
      <c r="DQ523" s="78"/>
      <c r="DR523" s="78"/>
      <c r="DS523" s="78"/>
      <c r="DT523" s="78"/>
      <c r="DU523" s="78"/>
      <c r="DV523" s="78"/>
      <c r="DW523" s="78"/>
      <c r="DX523" s="78"/>
      <c r="DY523" s="78"/>
      <c r="DZ523" s="78"/>
      <c r="EA523" s="78"/>
      <c r="EB523" s="78"/>
      <c r="EC523" s="78"/>
      <c r="ED523" s="78"/>
      <c r="EE523" s="78"/>
      <c r="EF523" s="78"/>
      <c r="EG523" s="78"/>
      <c r="EH523" s="78"/>
      <c r="EI523" s="78"/>
      <c r="EJ523" s="78"/>
      <c r="EK523" s="78"/>
      <c r="EL523" s="78"/>
      <c r="EM523" s="78"/>
      <c r="EN523" s="78"/>
      <c r="EO523" s="78"/>
      <c r="EP523" s="78"/>
      <c r="EQ523" s="78"/>
      <c r="ER523" s="78"/>
      <c r="ES523" s="78"/>
      <c r="ET523" s="78"/>
      <c r="EU523" s="78"/>
      <c r="EV523" s="78"/>
      <c r="EW523" s="78"/>
      <c r="EX523" s="78"/>
      <c r="EY523" s="78"/>
      <c r="EZ523" s="78"/>
      <c r="FA523" s="78"/>
      <c r="FB523" s="78"/>
      <c r="FC523" s="78"/>
      <c r="FD523" s="78"/>
      <c r="FE523" s="78"/>
      <c r="FF523" s="78"/>
      <c r="FG523" s="78"/>
      <c r="FH523" s="78"/>
      <c r="FI523" s="78"/>
      <c r="FJ523" s="78"/>
      <c r="FK523" s="78"/>
      <c r="FL523" s="78"/>
      <c r="FM523" s="78"/>
      <c r="FN523" s="78"/>
      <c r="FO523" s="78"/>
      <c r="FP523" s="78"/>
      <c r="FQ523" s="78"/>
      <c r="FR523" s="78"/>
      <c r="FS523" s="78"/>
      <c r="FT523" s="78"/>
      <c r="FU523" s="78"/>
      <c r="FV523" s="78"/>
      <c r="FW523" s="78"/>
      <c r="FX523" s="78">
        <v>6.1966396868228912E-2</v>
      </c>
      <c r="FY523" s="78">
        <v>2</v>
      </c>
      <c r="FZ523" s="78">
        <v>0</v>
      </c>
    </row>
    <row r="524" spans="1:182" x14ac:dyDescent="0.2">
      <c r="A524" t="s">
        <v>186</v>
      </c>
      <c r="B524" t="s">
        <v>245</v>
      </c>
      <c r="C524" t="s">
        <v>194</v>
      </c>
      <c r="D524" t="s">
        <v>203</v>
      </c>
      <c r="E524" t="s">
        <v>242</v>
      </c>
      <c r="F524" t="s">
        <v>180</v>
      </c>
      <c r="G524" t="s">
        <v>1</v>
      </c>
      <c r="H524" s="78">
        <v>27</v>
      </c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  <c r="BX524" s="78"/>
      <c r="BY524" s="78"/>
      <c r="BZ524" s="78"/>
      <c r="CA524" s="78"/>
      <c r="CB524" s="78"/>
      <c r="CC524" s="78"/>
      <c r="CD524" s="78"/>
      <c r="CE524" s="78"/>
      <c r="CF524" s="78"/>
      <c r="CG524" s="78"/>
      <c r="CH524" s="78"/>
      <c r="CI524" s="78"/>
      <c r="CJ524" s="78"/>
      <c r="CK524" s="78"/>
      <c r="CL524" s="78"/>
      <c r="CM524" s="78"/>
      <c r="CN524" s="78"/>
      <c r="CO524" s="78"/>
      <c r="CP524" s="78"/>
      <c r="CQ524" s="78"/>
      <c r="CR524" s="78"/>
      <c r="CS524" s="78"/>
      <c r="CT524" s="78"/>
      <c r="CU524" s="78"/>
      <c r="CV524" s="78"/>
      <c r="CW524" s="78"/>
      <c r="CX524" s="78"/>
      <c r="CY524" s="78"/>
      <c r="CZ524" s="78"/>
      <c r="DA524" s="78"/>
      <c r="DB524" s="78"/>
      <c r="DC524" s="78"/>
      <c r="DD524" s="78"/>
      <c r="DE524" s="78"/>
      <c r="DF524" s="78"/>
      <c r="DG524" s="78"/>
      <c r="DH524" s="78"/>
      <c r="DI524" s="78"/>
      <c r="DJ524" s="78"/>
      <c r="DK524" s="78"/>
      <c r="DL524" s="78"/>
      <c r="DM524" s="78"/>
      <c r="DN524" s="78"/>
      <c r="DO524" s="78"/>
      <c r="DP524" s="78"/>
      <c r="DQ524" s="78"/>
      <c r="DR524" s="78"/>
      <c r="DS524" s="78"/>
      <c r="DT524" s="78"/>
      <c r="DU524" s="78"/>
      <c r="DV524" s="78"/>
      <c r="DW524" s="78"/>
      <c r="DX524" s="78"/>
      <c r="DY524" s="78"/>
      <c r="DZ524" s="78"/>
      <c r="EA524" s="78"/>
      <c r="EB524" s="78"/>
      <c r="EC524" s="78"/>
      <c r="ED524" s="78"/>
      <c r="EE524" s="78"/>
      <c r="EF524" s="78"/>
      <c r="EG524" s="78"/>
      <c r="EH524" s="78"/>
      <c r="EI524" s="78"/>
      <c r="EJ524" s="78"/>
      <c r="EK524" s="78"/>
      <c r="EL524" s="78"/>
      <c r="EM524" s="78"/>
      <c r="EN524" s="78"/>
      <c r="EO524" s="78"/>
      <c r="EP524" s="78"/>
      <c r="EQ524" s="78"/>
      <c r="ER524" s="78"/>
      <c r="ES524" s="78"/>
      <c r="ET524" s="78"/>
      <c r="EU524" s="78"/>
      <c r="EV524" s="78"/>
      <c r="EW524" s="78"/>
      <c r="EX524" s="78"/>
      <c r="EY524" s="78"/>
      <c r="EZ524" s="78"/>
      <c r="FA524" s="78"/>
      <c r="FB524" s="78"/>
      <c r="FC524" s="78"/>
      <c r="FD524" s="78"/>
      <c r="FE524" s="78"/>
      <c r="FF524" s="78"/>
      <c r="FG524" s="78"/>
      <c r="FH524" s="78"/>
      <c r="FI524" s="78"/>
      <c r="FJ524" s="78"/>
      <c r="FK524" s="78"/>
      <c r="FL524" s="78"/>
      <c r="FM524" s="78"/>
      <c r="FN524" s="78"/>
      <c r="FO524" s="78"/>
      <c r="FP524" s="78"/>
      <c r="FQ524" s="78"/>
      <c r="FR524" s="78"/>
      <c r="FS524" s="78"/>
      <c r="FT524" s="78"/>
      <c r="FU524" s="78"/>
      <c r="FV524" s="78"/>
      <c r="FW524" s="78"/>
      <c r="FX524" s="78">
        <v>5.9814151376485825E-2</v>
      </c>
      <c r="FY524" s="78">
        <v>0</v>
      </c>
      <c r="FZ524" s="78">
        <v>0</v>
      </c>
    </row>
    <row r="525" spans="1:182" x14ac:dyDescent="0.2">
      <c r="A525" t="s">
        <v>186</v>
      </c>
      <c r="B525" t="s">
        <v>245</v>
      </c>
      <c r="C525" t="s">
        <v>194</v>
      </c>
      <c r="D525" t="s">
        <v>203</v>
      </c>
      <c r="E525" t="s">
        <v>242</v>
      </c>
      <c r="F525" t="s">
        <v>181</v>
      </c>
      <c r="G525" t="s">
        <v>1</v>
      </c>
      <c r="H525" s="78">
        <v>4</v>
      </c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  <c r="BX525" s="78"/>
      <c r="BY525" s="78"/>
      <c r="BZ525" s="78"/>
      <c r="CA525" s="78"/>
      <c r="CB525" s="78"/>
      <c r="CC525" s="78"/>
      <c r="CD525" s="78"/>
      <c r="CE525" s="78"/>
      <c r="CF525" s="78"/>
      <c r="CG525" s="78"/>
      <c r="CH525" s="78"/>
      <c r="CI525" s="78"/>
      <c r="CJ525" s="78"/>
      <c r="CK525" s="78"/>
      <c r="CL525" s="78"/>
      <c r="CM525" s="78"/>
      <c r="CN525" s="78"/>
      <c r="CO525" s="78"/>
      <c r="CP525" s="78"/>
      <c r="CQ525" s="78"/>
      <c r="CR525" s="78"/>
      <c r="CS525" s="78"/>
      <c r="CT525" s="78"/>
      <c r="CU525" s="78"/>
      <c r="CV525" s="78"/>
      <c r="CW525" s="78"/>
      <c r="CX525" s="78"/>
      <c r="CY525" s="78"/>
      <c r="CZ525" s="78"/>
      <c r="DA525" s="78"/>
      <c r="DB525" s="78"/>
      <c r="DC525" s="78"/>
      <c r="DD525" s="78"/>
      <c r="DE525" s="78"/>
      <c r="DF525" s="78"/>
      <c r="DG525" s="78"/>
      <c r="DH525" s="78"/>
      <c r="DI525" s="78"/>
      <c r="DJ525" s="78"/>
      <c r="DK525" s="78"/>
      <c r="DL525" s="78"/>
      <c r="DM525" s="78"/>
      <c r="DN525" s="78"/>
      <c r="DO525" s="78"/>
      <c r="DP525" s="78"/>
      <c r="DQ525" s="78"/>
      <c r="DR525" s="78"/>
      <c r="DS525" s="78"/>
      <c r="DT525" s="78"/>
      <c r="DU525" s="78"/>
      <c r="DV525" s="78"/>
      <c r="DW525" s="78"/>
      <c r="DX525" s="78"/>
      <c r="DY525" s="78"/>
      <c r="DZ525" s="78"/>
      <c r="EA525" s="78"/>
      <c r="EB525" s="78"/>
      <c r="EC525" s="78"/>
      <c r="ED525" s="78"/>
      <c r="EE525" s="78"/>
      <c r="EF525" s="78"/>
      <c r="EG525" s="78"/>
      <c r="EH525" s="78"/>
      <c r="EI525" s="78"/>
      <c r="EJ525" s="78"/>
      <c r="EK525" s="78"/>
      <c r="EL525" s="78"/>
      <c r="EM525" s="78"/>
      <c r="EN525" s="78"/>
      <c r="EO525" s="78"/>
      <c r="EP525" s="78"/>
      <c r="EQ525" s="78"/>
      <c r="ER525" s="78"/>
      <c r="ES525" s="78"/>
      <c r="ET525" s="78"/>
      <c r="EU525" s="78"/>
      <c r="EV525" s="78"/>
      <c r="EW525" s="78"/>
      <c r="EX525" s="78"/>
      <c r="EY525" s="78"/>
      <c r="EZ525" s="78"/>
      <c r="FA525" s="78"/>
      <c r="FB525" s="78"/>
      <c r="FC525" s="78"/>
      <c r="FD525" s="78"/>
      <c r="FE525" s="78"/>
      <c r="FF525" s="78"/>
      <c r="FG525" s="78"/>
      <c r="FH525" s="78"/>
      <c r="FI525" s="78"/>
      <c r="FJ525" s="78"/>
      <c r="FK525" s="78"/>
      <c r="FL525" s="78"/>
      <c r="FM525" s="78"/>
      <c r="FN525" s="78"/>
      <c r="FO525" s="78"/>
      <c r="FP525" s="78"/>
      <c r="FQ525" s="78"/>
      <c r="FR525" s="78"/>
      <c r="FS525" s="78"/>
      <c r="FT525" s="78"/>
      <c r="FU525" s="78"/>
      <c r="FV525" s="78"/>
      <c r="FW525" s="78"/>
      <c r="FX525" s="78">
        <v>6.4393557608127594E-2</v>
      </c>
      <c r="FY525" s="78">
        <v>0</v>
      </c>
      <c r="FZ525" s="78">
        <v>0</v>
      </c>
    </row>
    <row r="526" spans="1:182" x14ac:dyDescent="0.2">
      <c r="A526" t="s">
        <v>186</v>
      </c>
      <c r="B526" t="s">
        <v>245</v>
      </c>
      <c r="C526" t="s">
        <v>194</v>
      </c>
      <c r="D526" t="s">
        <v>203</v>
      </c>
      <c r="E526" t="s">
        <v>242</v>
      </c>
      <c r="F526" t="s">
        <v>182</v>
      </c>
      <c r="G526" t="s">
        <v>1</v>
      </c>
      <c r="H526" s="78">
        <v>232</v>
      </c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  <c r="BX526" s="78"/>
      <c r="BY526" s="78"/>
      <c r="BZ526" s="78"/>
      <c r="CA526" s="78"/>
      <c r="CB526" s="78"/>
      <c r="CC526" s="78"/>
      <c r="CD526" s="78"/>
      <c r="CE526" s="78"/>
      <c r="CF526" s="78"/>
      <c r="CG526" s="78"/>
      <c r="CH526" s="78"/>
      <c r="CI526" s="78"/>
      <c r="CJ526" s="78"/>
      <c r="CK526" s="78"/>
      <c r="CL526" s="78"/>
      <c r="CM526" s="78"/>
      <c r="CN526" s="78"/>
      <c r="CO526" s="78"/>
      <c r="CP526" s="78"/>
      <c r="CQ526" s="78"/>
      <c r="CR526" s="78"/>
      <c r="CS526" s="78"/>
      <c r="CT526" s="78"/>
      <c r="CU526" s="78"/>
      <c r="CV526" s="78"/>
      <c r="CW526" s="78"/>
      <c r="CX526" s="78"/>
      <c r="CY526" s="78"/>
      <c r="CZ526" s="78"/>
      <c r="DA526" s="78"/>
      <c r="DB526" s="78"/>
      <c r="DC526" s="78"/>
      <c r="DD526" s="78"/>
      <c r="DE526" s="78"/>
      <c r="DF526" s="78"/>
      <c r="DG526" s="78"/>
      <c r="DH526" s="78"/>
      <c r="DI526" s="78"/>
      <c r="DJ526" s="78"/>
      <c r="DK526" s="78"/>
      <c r="DL526" s="78"/>
      <c r="DM526" s="78"/>
      <c r="DN526" s="78"/>
      <c r="DO526" s="78"/>
      <c r="DP526" s="78"/>
      <c r="DQ526" s="78"/>
      <c r="DR526" s="78"/>
      <c r="DS526" s="78"/>
      <c r="DT526" s="78"/>
      <c r="DU526" s="78"/>
      <c r="DV526" s="78"/>
      <c r="DW526" s="78"/>
      <c r="DX526" s="78"/>
      <c r="DY526" s="78"/>
      <c r="DZ526" s="78"/>
      <c r="EA526" s="78"/>
      <c r="EB526" s="78"/>
      <c r="EC526" s="78"/>
      <c r="ED526" s="78"/>
      <c r="EE526" s="78"/>
      <c r="EF526" s="78"/>
      <c r="EG526" s="78"/>
      <c r="EH526" s="78"/>
      <c r="EI526" s="78"/>
      <c r="EJ526" s="78"/>
      <c r="EK526" s="78"/>
      <c r="EL526" s="78"/>
      <c r="EM526" s="78"/>
      <c r="EN526" s="78"/>
      <c r="EO526" s="78"/>
      <c r="EP526" s="78"/>
      <c r="EQ526" s="78"/>
      <c r="ER526" s="78"/>
      <c r="ES526" s="78"/>
      <c r="ET526" s="78"/>
      <c r="EU526" s="78"/>
      <c r="EV526" s="78"/>
      <c r="EW526" s="78"/>
      <c r="EX526" s="78"/>
      <c r="EY526" s="78"/>
      <c r="EZ526" s="78"/>
      <c r="FA526" s="78"/>
      <c r="FB526" s="78"/>
      <c r="FC526" s="78"/>
      <c r="FD526" s="78"/>
      <c r="FE526" s="78"/>
      <c r="FF526" s="78"/>
      <c r="FG526" s="78"/>
      <c r="FH526" s="78"/>
      <c r="FI526" s="78"/>
      <c r="FJ526" s="78"/>
      <c r="FK526" s="78"/>
      <c r="FL526" s="78"/>
      <c r="FM526" s="78"/>
      <c r="FN526" s="78"/>
      <c r="FO526" s="78"/>
      <c r="FP526" s="78"/>
      <c r="FQ526" s="78"/>
      <c r="FR526" s="78"/>
      <c r="FS526" s="78"/>
      <c r="FT526" s="78"/>
      <c r="FU526" s="78"/>
      <c r="FV526" s="78"/>
      <c r="FW526" s="78"/>
      <c r="FX526" s="78">
        <v>6.4393557608127594E-2</v>
      </c>
      <c r="FY526" s="78">
        <v>11</v>
      </c>
      <c r="FZ526" s="78">
        <v>0</v>
      </c>
    </row>
    <row r="527" spans="1:182" x14ac:dyDescent="0.2">
      <c r="A527" t="s">
        <v>186</v>
      </c>
      <c r="B527" t="s">
        <v>245</v>
      </c>
      <c r="C527" t="s">
        <v>194</v>
      </c>
      <c r="D527" t="s">
        <v>203</v>
      </c>
      <c r="E527" t="s">
        <v>242</v>
      </c>
      <c r="F527" t="s">
        <v>183</v>
      </c>
      <c r="G527" t="s">
        <v>1</v>
      </c>
      <c r="H527" s="78">
        <v>366</v>
      </c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  <c r="BX527" s="78"/>
      <c r="BY527" s="78"/>
      <c r="BZ527" s="78"/>
      <c r="CA527" s="78"/>
      <c r="CB527" s="78"/>
      <c r="CC527" s="78"/>
      <c r="CD527" s="78"/>
      <c r="CE527" s="78"/>
      <c r="CF527" s="78"/>
      <c r="CG527" s="78"/>
      <c r="CH527" s="78"/>
      <c r="CI527" s="78"/>
      <c r="CJ527" s="78"/>
      <c r="CK527" s="78"/>
      <c r="CL527" s="78"/>
      <c r="CM527" s="78"/>
      <c r="CN527" s="78"/>
      <c r="CO527" s="78"/>
      <c r="CP527" s="78"/>
      <c r="CQ527" s="78"/>
      <c r="CR527" s="78"/>
      <c r="CS527" s="78"/>
      <c r="CT527" s="78"/>
      <c r="CU527" s="78"/>
      <c r="CV527" s="78"/>
      <c r="CW527" s="78"/>
      <c r="CX527" s="78"/>
      <c r="CY527" s="78"/>
      <c r="CZ527" s="78"/>
      <c r="DA527" s="78"/>
      <c r="DB527" s="78"/>
      <c r="DC527" s="78"/>
      <c r="DD527" s="78"/>
      <c r="DE527" s="78"/>
      <c r="DF527" s="78"/>
      <c r="DG527" s="78"/>
      <c r="DH527" s="78"/>
      <c r="DI527" s="78"/>
      <c r="DJ527" s="78"/>
      <c r="DK527" s="78"/>
      <c r="DL527" s="78"/>
      <c r="DM527" s="78"/>
      <c r="DN527" s="78"/>
      <c r="DO527" s="78"/>
      <c r="DP527" s="78"/>
      <c r="DQ527" s="78"/>
      <c r="DR527" s="78"/>
      <c r="DS527" s="78"/>
      <c r="DT527" s="78"/>
      <c r="DU527" s="78"/>
      <c r="DV527" s="78"/>
      <c r="DW527" s="78"/>
      <c r="DX527" s="78"/>
      <c r="DY527" s="78"/>
      <c r="DZ527" s="78"/>
      <c r="EA527" s="78"/>
      <c r="EB527" s="78"/>
      <c r="EC527" s="78"/>
      <c r="ED527" s="78"/>
      <c r="EE527" s="78"/>
      <c r="EF527" s="78"/>
      <c r="EG527" s="78"/>
      <c r="EH527" s="78"/>
      <c r="EI527" s="78"/>
      <c r="EJ527" s="78"/>
      <c r="EK527" s="78"/>
      <c r="EL527" s="78"/>
      <c r="EM527" s="78"/>
      <c r="EN527" s="78"/>
      <c r="EO527" s="78"/>
      <c r="EP527" s="78"/>
      <c r="EQ527" s="78"/>
      <c r="ER527" s="78"/>
      <c r="ES527" s="78"/>
      <c r="ET527" s="78"/>
      <c r="EU527" s="78"/>
      <c r="EV527" s="78"/>
      <c r="EW527" s="78"/>
      <c r="EX527" s="78"/>
      <c r="EY527" s="78"/>
      <c r="EZ527" s="78"/>
      <c r="FA527" s="78"/>
      <c r="FB527" s="78"/>
      <c r="FC527" s="78"/>
      <c r="FD527" s="78"/>
      <c r="FE527" s="78"/>
      <c r="FF527" s="78"/>
      <c r="FG527" s="78"/>
      <c r="FH527" s="78"/>
      <c r="FI527" s="78"/>
      <c r="FJ527" s="78"/>
      <c r="FK527" s="78"/>
      <c r="FL527" s="78"/>
      <c r="FM527" s="78"/>
      <c r="FN527" s="78"/>
      <c r="FO527" s="78"/>
      <c r="FP527" s="78"/>
      <c r="FQ527" s="78"/>
      <c r="FR527" s="78"/>
      <c r="FS527" s="78"/>
      <c r="FT527" s="78"/>
      <c r="FU527" s="78"/>
      <c r="FV527" s="78"/>
      <c r="FW527" s="78"/>
      <c r="FX527" s="78">
        <v>6.4217858016490936E-2</v>
      </c>
      <c r="FY527" s="78">
        <v>4</v>
      </c>
      <c r="FZ527" s="78">
        <v>0</v>
      </c>
    </row>
    <row r="528" spans="1:182" x14ac:dyDescent="0.2">
      <c r="A528" t="s">
        <v>186</v>
      </c>
      <c r="B528" t="s">
        <v>245</v>
      </c>
      <c r="C528" t="s">
        <v>194</v>
      </c>
      <c r="D528" t="s">
        <v>203</v>
      </c>
      <c r="E528" t="s">
        <v>242</v>
      </c>
      <c r="F528" t="s">
        <v>184</v>
      </c>
      <c r="G528" t="s">
        <v>1</v>
      </c>
      <c r="H528" s="78">
        <v>82</v>
      </c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  <c r="BX528" s="78"/>
      <c r="BY528" s="78"/>
      <c r="BZ528" s="78"/>
      <c r="CA528" s="78"/>
      <c r="CB528" s="78"/>
      <c r="CC528" s="78"/>
      <c r="CD528" s="78"/>
      <c r="CE528" s="78"/>
      <c r="CF528" s="78"/>
      <c r="CG528" s="78"/>
      <c r="CH528" s="78"/>
      <c r="CI528" s="78"/>
      <c r="CJ528" s="78"/>
      <c r="CK528" s="78"/>
      <c r="CL528" s="78"/>
      <c r="CM528" s="78"/>
      <c r="CN528" s="78"/>
      <c r="CO528" s="78"/>
      <c r="CP528" s="78"/>
      <c r="CQ528" s="78"/>
      <c r="CR528" s="78"/>
      <c r="CS528" s="78"/>
      <c r="CT528" s="78"/>
      <c r="CU528" s="78"/>
      <c r="CV528" s="78"/>
      <c r="CW528" s="78"/>
      <c r="CX528" s="78"/>
      <c r="CY528" s="78"/>
      <c r="CZ528" s="78"/>
      <c r="DA528" s="78"/>
      <c r="DB528" s="78"/>
      <c r="DC528" s="78"/>
      <c r="DD528" s="78"/>
      <c r="DE528" s="78"/>
      <c r="DF528" s="78"/>
      <c r="DG528" s="78"/>
      <c r="DH528" s="78"/>
      <c r="DI528" s="78"/>
      <c r="DJ528" s="78"/>
      <c r="DK528" s="78"/>
      <c r="DL528" s="78"/>
      <c r="DM528" s="78"/>
      <c r="DN528" s="78"/>
      <c r="DO528" s="78"/>
      <c r="DP528" s="78"/>
      <c r="DQ528" s="78"/>
      <c r="DR528" s="78"/>
      <c r="DS528" s="78"/>
      <c r="DT528" s="78"/>
      <c r="DU528" s="78"/>
      <c r="DV528" s="78"/>
      <c r="DW528" s="78"/>
      <c r="DX528" s="78"/>
      <c r="DY528" s="78"/>
      <c r="DZ528" s="78"/>
      <c r="EA528" s="78"/>
      <c r="EB528" s="78"/>
      <c r="EC528" s="78"/>
      <c r="ED528" s="78"/>
      <c r="EE528" s="78"/>
      <c r="EF528" s="78"/>
      <c r="EG528" s="78"/>
      <c r="EH528" s="78"/>
      <c r="EI528" s="78"/>
      <c r="EJ528" s="78"/>
      <c r="EK528" s="78"/>
      <c r="EL528" s="78"/>
      <c r="EM528" s="78"/>
      <c r="EN528" s="78"/>
      <c r="EO528" s="78"/>
      <c r="EP528" s="78"/>
      <c r="EQ528" s="78"/>
      <c r="ER528" s="78"/>
      <c r="ES528" s="78"/>
      <c r="ET528" s="78"/>
      <c r="EU528" s="78"/>
      <c r="EV528" s="78"/>
      <c r="EW528" s="78"/>
      <c r="EX528" s="78"/>
      <c r="EY528" s="78"/>
      <c r="EZ528" s="78"/>
      <c r="FA528" s="78"/>
      <c r="FB528" s="78"/>
      <c r="FC528" s="78"/>
      <c r="FD528" s="78"/>
      <c r="FE528" s="78"/>
      <c r="FF528" s="78"/>
      <c r="FG528" s="78"/>
      <c r="FH528" s="78"/>
      <c r="FI528" s="78"/>
      <c r="FJ528" s="78"/>
      <c r="FK528" s="78"/>
      <c r="FL528" s="78"/>
      <c r="FM528" s="78"/>
      <c r="FN528" s="78"/>
      <c r="FO528" s="78"/>
      <c r="FP528" s="78"/>
      <c r="FQ528" s="78"/>
      <c r="FR528" s="78"/>
      <c r="FS528" s="78"/>
      <c r="FT528" s="78"/>
      <c r="FU528" s="78"/>
      <c r="FV528" s="78"/>
      <c r="FW528" s="78"/>
      <c r="FX528" s="78">
        <v>6.208241730928421E-2</v>
      </c>
      <c r="FY528" s="78">
        <v>3</v>
      </c>
      <c r="FZ528" s="78">
        <v>0</v>
      </c>
    </row>
    <row r="529" spans="1:182" x14ac:dyDescent="0.2">
      <c r="A529" t="s">
        <v>186</v>
      </c>
      <c r="B529" t="s">
        <v>245</v>
      </c>
      <c r="C529" t="s">
        <v>194</v>
      </c>
      <c r="D529" t="s">
        <v>203</v>
      </c>
      <c r="E529" t="s">
        <v>242</v>
      </c>
      <c r="F529" t="s">
        <v>185</v>
      </c>
      <c r="G529" t="s">
        <v>1</v>
      </c>
      <c r="H529" s="78">
        <v>21</v>
      </c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  <c r="BX529" s="78"/>
      <c r="BY529" s="78"/>
      <c r="BZ529" s="78"/>
      <c r="CA529" s="78"/>
      <c r="CB529" s="78"/>
      <c r="CC529" s="78"/>
      <c r="CD529" s="78"/>
      <c r="CE529" s="78"/>
      <c r="CF529" s="78"/>
      <c r="CG529" s="78"/>
      <c r="CH529" s="78"/>
      <c r="CI529" s="78"/>
      <c r="CJ529" s="78"/>
      <c r="CK529" s="78"/>
      <c r="CL529" s="78"/>
      <c r="CM529" s="78"/>
      <c r="CN529" s="78"/>
      <c r="CO529" s="78"/>
      <c r="CP529" s="78"/>
      <c r="CQ529" s="78"/>
      <c r="CR529" s="78"/>
      <c r="CS529" s="78"/>
      <c r="CT529" s="78"/>
      <c r="CU529" s="78"/>
      <c r="CV529" s="78"/>
      <c r="CW529" s="78"/>
      <c r="CX529" s="78"/>
      <c r="CY529" s="78"/>
      <c r="CZ529" s="78"/>
      <c r="DA529" s="78"/>
      <c r="DB529" s="78"/>
      <c r="DC529" s="78"/>
      <c r="DD529" s="78"/>
      <c r="DE529" s="78"/>
      <c r="DF529" s="78"/>
      <c r="DG529" s="78"/>
      <c r="DH529" s="78"/>
      <c r="DI529" s="78"/>
      <c r="DJ529" s="78"/>
      <c r="DK529" s="78"/>
      <c r="DL529" s="78"/>
      <c r="DM529" s="78"/>
      <c r="DN529" s="78"/>
      <c r="DO529" s="78"/>
      <c r="DP529" s="78"/>
      <c r="DQ529" s="78"/>
      <c r="DR529" s="78"/>
      <c r="DS529" s="78"/>
      <c r="DT529" s="78"/>
      <c r="DU529" s="78"/>
      <c r="DV529" s="78"/>
      <c r="DW529" s="78"/>
      <c r="DX529" s="78"/>
      <c r="DY529" s="78"/>
      <c r="DZ529" s="78"/>
      <c r="EA529" s="78"/>
      <c r="EB529" s="78"/>
      <c r="EC529" s="78"/>
      <c r="ED529" s="78"/>
      <c r="EE529" s="78"/>
      <c r="EF529" s="78"/>
      <c r="EG529" s="78"/>
      <c r="EH529" s="78"/>
      <c r="EI529" s="78"/>
      <c r="EJ529" s="78"/>
      <c r="EK529" s="78"/>
      <c r="EL529" s="78"/>
      <c r="EM529" s="78"/>
      <c r="EN529" s="78"/>
      <c r="EO529" s="78"/>
      <c r="EP529" s="78"/>
      <c r="EQ529" s="78"/>
      <c r="ER529" s="78"/>
      <c r="ES529" s="78"/>
      <c r="ET529" s="78"/>
      <c r="EU529" s="78"/>
      <c r="EV529" s="78"/>
      <c r="EW529" s="78"/>
      <c r="EX529" s="78"/>
      <c r="EY529" s="78"/>
      <c r="EZ529" s="78"/>
      <c r="FA529" s="78"/>
      <c r="FB529" s="78"/>
      <c r="FC529" s="78"/>
      <c r="FD529" s="78"/>
      <c r="FE529" s="78"/>
      <c r="FF529" s="78"/>
      <c r="FG529" s="78"/>
      <c r="FH529" s="78"/>
      <c r="FI529" s="78"/>
      <c r="FJ529" s="78"/>
      <c r="FK529" s="78"/>
      <c r="FL529" s="78"/>
      <c r="FM529" s="78"/>
      <c r="FN529" s="78"/>
      <c r="FO529" s="78"/>
      <c r="FP529" s="78"/>
      <c r="FQ529" s="78"/>
      <c r="FR529" s="78"/>
      <c r="FS529" s="78"/>
      <c r="FT529" s="78"/>
      <c r="FU529" s="78"/>
      <c r="FV529" s="78"/>
      <c r="FW529" s="78"/>
      <c r="FX529" s="78">
        <v>5.595581978559494E-2</v>
      </c>
      <c r="FY529" s="78">
        <v>1</v>
      </c>
      <c r="FZ529" s="78">
        <v>0</v>
      </c>
    </row>
    <row r="571" spans="181:181" x14ac:dyDescent="0.2">
      <c r="FY571" s="34"/>
    </row>
    <row r="572" spans="181:181" x14ac:dyDescent="0.2">
      <c r="FY572" s="34"/>
    </row>
    <row r="573" spans="181:181" x14ac:dyDescent="0.2">
      <c r="FY573" s="34"/>
    </row>
    <row r="574" spans="181:181" x14ac:dyDescent="0.2">
      <c r="FY574" s="34"/>
    </row>
    <row r="575" spans="181:181" x14ac:dyDescent="0.2">
      <c r="FY575" s="34"/>
    </row>
    <row r="576" spans="181:181" x14ac:dyDescent="0.2">
      <c r="FY576" s="34"/>
    </row>
    <row r="577" spans="181:181" x14ac:dyDescent="0.2">
      <c r="FY577" s="34"/>
    </row>
    <row r="578" spans="181:181" x14ac:dyDescent="0.2">
      <c r="FY578" s="34"/>
    </row>
    <row r="579" spans="181:181" x14ac:dyDescent="0.2">
      <c r="FY579" s="34"/>
    </row>
    <row r="580" spans="181:181" x14ac:dyDescent="0.2">
      <c r="FY580" s="34"/>
    </row>
    <row r="581" spans="181:181" x14ac:dyDescent="0.2">
      <c r="FY581" s="34"/>
    </row>
    <row r="582" spans="181:181" x14ac:dyDescent="0.2">
      <c r="FY582" s="34"/>
    </row>
    <row r="583" spans="181:181" x14ac:dyDescent="0.2">
      <c r="FY583" s="34"/>
    </row>
    <row r="584" spans="181:181" x14ac:dyDescent="0.2">
      <c r="FY584" s="34"/>
    </row>
    <row r="585" spans="181:181" x14ac:dyDescent="0.2">
      <c r="FY585" s="34"/>
    </row>
    <row r="586" spans="181:181" x14ac:dyDescent="0.2">
      <c r="FY586" s="34"/>
    </row>
    <row r="587" spans="181:181" x14ac:dyDescent="0.2">
      <c r="FY587" s="34"/>
    </row>
    <row r="588" spans="181:181" x14ac:dyDescent="0.2">
      <c r="FY588" s="34"/>
    </row>
    <row r="589" spans="181:181" x14ac:dyDescent="0.2">
      <c r="FY589" s="34"/>
    </row>
    <row r="590" spans="181:181" x14ac:dyDescent="0.2">
      <c r="FY590" s="34"/>
    </row>
    <row r="591" spans="181:181" x14ac:dyDescent="0.2">
      <c r="FY591" s="34"/>
    </row>
    <row r="592" spans="181:181" x14ac:dyDescent="0.2">
      <c r="FY592" s="34"/>
    </row>
    <row r="593" spans="181:182" x14ac:dyDescent="0.2">
      <c r="FY593" s="34"/>
    </row>
    <row r="594" spans="181:182" x14ac:dyDescent="0.2">
      <c r="FY594" s="34"/>
    </row>
    <row r="595" spans="181:182" x14ac:dyDescent="0.2">
      <c r="FY595" s="34"/>
    </row>
    <row r="596" spans="181:182" x14ac:dyDescent="0.2">
      <c r="FY596" s="34"/>
    </row>
    <row r="597" spans="181:182" x14ac:dyDescent="0.2">
      <c r="FY597" s="34"/>
    </row>
    <row r="598" spans="181:182" x14ac:dyDescent="0.2">
      <c r="FY598" s="34"/>
    </row>
    <row r="599" spans="181:182" x14ac:dyDescent="0.2">
      <c r="FY599" s="34"/>
    </row>
    <row r="600" spans="181:182" x14ac:dyDescent="0.2">
      <c r="FY600" s="34"/>
    </row>
    <row r="601" spans="181:182" x14ac:dyDescent="0.2">
      <c r="FY601" s="34"/>
    </row>
    <row r="602" spans="181:182" x14ac:dyDescent="0.2">
      <c r="FY602" s="34"/>
    </row>
    <row r="603" spans="181:182" x14ac:dyDescent="0.2">
      <c r="FY603" s="34"/>
    </row>
    <row r="604" spans="181:182" x14ac:dyDescent="0.2">
      <c r="FY604" s="34"/>
      <c r="FZ604" s="42"/>
    </row>
    <row r="605" spans="181:182" x14ac:dyDescent="0.2">
      <c r="FY605" s="34"/>
      <c r="FZ605" s="42"/>
    </row>
    <row r="606" spans="181:182" x14ac:dyDescent="0.2">
      <c r="FY606" s="34"/>
      <c r="FZ606" s="42"/>
    </row>
    <row r="607" spans="181:182" x14ac:dyDescent="0.2">
      <c r="FY607" s="34"/>
      <c r="FZ607" s="42"/>
    </row>
    <row r="608" spans="181:182" x14ac:dyDescent="0.2">
      <c r="FY608" s="34"/>
      <c r="FZ608" s="42"/>
    </row>
    <row r="609" spans="181:182" x14ac:dyDescent="0.2">
      <c r="FY609" s="34"/>
      <c r="FZ609" s="42"/>
    </row>
    <row r="610" spans="181:182" x14ac:dyDescent="0.2">
      <c r="FY610" s="34"/>
      <c r="FZ610" s="42"/>
    </row>
    <row r="611" spans="181:182" x14ac:dyDescent="0.2">
      <c r="FY611" s="34"/>
      <c r="FZ611" s="42"/>
    </row>
    <row r="612" spans="181:182" x14ac:dyDescent="0.2">
      <c r="FY612" s="34"/>
      <c r="FZ612" s="42"/>
    </row>
    <row r="613" spans="181:182" x14ac:dyDescent="0.2">
      <c r="FY613" s="34"/>
      <c r="FZ613" s="42"/>
    </row>
    <row r="614" spans="181:182" x14ac:dyDescent="0.2">
      <c r="FY614" s="34"/>
      <c r="FZ614" s="42"/>
    </row>
    <row r="615" spans="181:182" x14ac:dyDescent="0.2">
      <c r="FY615" s="34"/>
      <c r="FZ615" s="42"/>
    </row>
    <row r="616" spans="181:182" x14ac:dyDescent="0.2">
      <c r="FY616" s="34"/>
      <c r="FZ616" s="42"/>
    </row>
    <row r="617" spans="181:182" x14ac:dyDescent="0.2">
      <c r="FY617" s="34"/>
      <c r="FZ617" s="42"/>
    </row>
    <row r="618" spans="181:182" x14ac:dyDescent="0.2">
      <c r="FY618" s="34"/>
      <c r="FZ618" s="42"/>
    </row>
    <row r="619" spans="181:182" x14ac:dyDescent="0.2">
      <c r="FY619" s="34"/>
      <c r="FZ619" s="42"/>
    </row>
    <row r="620" spans="181:182" x14ac:dyDescent="0.2">
      <c r="FY620" s="34"/>
    </row>
    <row r="621" spans="181:182" x14ac:dyDescent="0.2">
      <c r="FY621" s="34"/>
    </row>
    <row r="622" spans="181:182" x14ac:dyDescent="0.2">
      <c r="FY622" s="34"/>
    </row>
    <row r="623" spans="181:182" x14ac:dyDescent="0.2">
      <c r="FY623" s="34"/>
    </row>
    <row r="624" spans="181:182" x14ac:dyDescent="0.2">
      <c r="FY624" s="34"/>
    </row>
    <row r="625" spans="181:181" x14ac:dyDescent="0.2">
      <c r="FY625" s="34"/>
    </row>
    <row r="626" spans="181:181" x14ac:dyDescent="0.2">
      <c r="FY626" s="34"/>
    </row>
    <row r="627" spans="181:181" x14ac:dyDescent="0.2">
      <c r="FY627" s="34"/>
    </row>
    <row r="628" spans="181:181" x14ac:dyDescent="0.2">
      <c r="FY628" s="34"/>
    </row>
    <row r="629" spans="181:181" x14ac:dyDescent="0.2">
      <c r="FY629" s="34"/>
    </row>
    <row r="630" spans="181:181" x14ac:dyDescent="0.2">
      <c r="FY630" s="34"/>
    </row>
    <row r="631" spans="181:181" x14ac:dyDescent="0.2">
      <c r="FY631" s="34"/>
    </row>
    <row r="632" spans="181:181" x14ac:dyDescent="0.2">
      <c r="FY632" s="34"/>
    </row>
    <row r="633" spans="181:181" x14ac:dyDescent="0.2">
      <c r="FY633" s="34"/>
    </row>
    <row r="634" spans="181:181" x14ac:dyDescent="0.2">
      <c r="FY634" s="34"/>
    </row>
    <row r="635" spans="181:181" x14ac:dyDescent="0.2">
      <c r="FY635" s="34"/>
    </row>
    <row r="636" spans="181:181" x14ac:dyDescent="0.2">
      <c r="FY636" s="34"/>
    </row>
    <row r="637" spans="181:181" x14ac:dyDescent="0.2">
      <c r="FY637" s="34"/>
    </row>
    <row r="638" spans="181:181" x14ac:dyDescent="0.2">
      <c r="FY638" s="34"/>
    </row>
    <row r="639" spans="181:181" x14ac:dyDescent="0.2">
      <c r="FY639" s="34"/>
    </row>
    <row r="640" spans="181:181" x14ac:dyDescent="0.2">
      <c r="FY640" s="34"/>
    </row>
    <row r="641" spans="181:181" x14ac:dyDescent="0.2">
      <c r="FY641" s="34"/>
    </row>
    <row r="642" spans="181:181" x14ac:dyDescent="0.2">
      <c r="FY642" s="34"/>
    </row>
    <row r="643" spans="181:181" x14ac:dyDescent="0.2">
      <c r="FY643" s="34"/>
    </row>
    <row r="644" spans="181:181" x14ac:dyDescent="0.2">
      <c r="FY644" s="34"/>
    </row>
    <row r="645" spans="181:181" x14ac:dyDescent="0.2">
      <c r="FY645" s="34"/>
    </row>
    <row r="646" spans="181:181" x14ac:dyDescent="0.2">
      <c r="FY646" s="34"/>
    </row>
    <row r="647" spans="181:181" x14ac:dyDescent="0.2">
      <c r="FY647" s="34"/>
    </row>
    <row r="648" spans="181:181" x14ac:dyDescent="0.2">
      <c r="FY648" s="34"/>
    </row>
    <row r="649" spans="181:181" x14ac:dyDescent="0.2">
      <c r="FY649" s="34"/>
    </row>
    <row r="650" spans="181:181" x14ac:dyDescent="0.2">
      <c r="FY650" s="34"/>
    </row>
    <row r="651" spans="181:181" x14ac:dyDescent="0.2">
      <c r="FY651" s="34"/>
    </row>
    <row r="652" spans="181:181" x14ac:dyDescent="0.2">
      <c r="FY652" s="34"/>
    </row>
    <row r="653" spans="181:181" x14ac:dyDescent="0.2">
      <c r="FY653" s="34"/>
    </row>
    <row r="654" spans="181:181" x14ac:dyDescent="0.2">
      <c r="FY654" s="34"/>
    </row>
    <row r="655" spans="181:181" x14ac:dyDescent="0.2">
      <c r="FY655" s="34"/>
    </row>
    <row r="656" spans="181:181" x14ac:dyDescent="0.2">
      <c r="FY656" s="34"/>
    </row>
    <row r="657" spans="181:181" x14ac:dyDescent="0.2">
      <c r="FY657" s="34"/>
    </row>
    <row r="658" spans="181:181" x14ac:dyDescent="0.2">
      <c r="FY658" s="34"/>
    </row>
    <row r="659" spans="181:181" x14ac:dyDescent="0.2">
      <c r="FY659" s="34"/>
    </row>
    <row r="660" spans="181:181" x14ac:dyDescent="0.2">
      <c r="FY660" s="34"/>
    </row>
    <row r="661" spans="181:181" x14ac:dyDescent="0.2">
      <c r="FY661" s="34"/>
    </row>
    <row r="662" spans="181:181" x14ac:dyDescent="0.2">
      <c r="FY662" s="34"/>
    </row>
    <row r="663" spans="181:181" x14ac:dyDescent="0.2">
      <c r="FY663" s="34"/>
    </row>
    <row r="664" spans="181:181" x14ac:dyDescent="0.2">
      <c r="FY664" s="34"/>
    </row>
    <row r="665" spans="181:181" x14ac:dyDescent="0.2">
      <c r="FY665" s="34"/>
    </row>
    <row r="666" spans="181:181" x14ac:dyDescent="0.2">
      <c r="FY666" s="34"/>
    </row>
    <row r="667" spans="181:181" x14ac:dyDescent="0.2">
      <c r="FY667" s="34"/>
    </row>
    <row r="668" spans="181:181" x14ac:dyDescent="0.2">
      <c r="FY668" s="34"/>
    </row>
    <row r="669" spans="181:181" x14ac:dyDescent="0.2">
      <c r="FY669" s="34"/>
    </row>
    <row r="670" spans="181:181" x14ac:dyDescent="0.2">
      <c r="FY670" s="34"/>
    </row>
    <row r="671" spans="181:181" x14ac:dyDescent="0.2">
      <c r="FY671" s="34"/>
    </row>
    <row r="672" spans="181:181" x14ac:dyDescent="0.2">
      <c r="FY672" s="34"/>
    </row>
    <row r="673" spans="181:181" x14ac:dyDescent="0.2">
      <c r="FY673" s="34"/>
    </row>
    <row r="674" spans="181:181" x14ac:dyDescent="0.2">
      <c r="FY674" s="34"/>
    </row>
    <row r="675" spans="181:181" x14ac:dyDescent="0.2">
      <c r="FY675" s="34"/>
    </row>
    <row r="676" spans="181:181" x14ac:dyDescent="0.2">
      <c r="FY676" s="34"/>
    </row>
    <row r="677" spans="181:181" x14ac:dyDescent="0.2">
      <c r="FY677" s="34"/>
    </row>
    <row r="678" spans="181:181" x14ac:dyDescent="0.2">
      <c r="FY678" s="34"/>
    </row>
    <row r="679" spans="181:181" x14ac:dyDescent="0.2">
      <c r="FY679" s="34"/>
    </row>
    <row r="680" spans="181:181" x14ac:dyDescent="0.2">
      <c r="FY680" s="34"/>
    </row>
    <row r="681" spans="181:181" x14ac:dyDescent="0.2">
      <c r="FY681" s="34"/>
    </row>
    <row r="682" spans="181:181" x14ac:dyDescent="0.2">
      <c r="FY682" s="34"/>
    </row>
    <row r="683" spans="181:181" x14ac:dyDescent="0.2">
      <c r="FY683" s="34"/>
    </row>
    <row r="684" spans="181:181" x14ac:dyDescent="0.2">
      <c r="FY684" s="34"/>
    </row>
    <row r="685" spans="181:181" x14ac:dyDescent="0.2">
      <c r="FY685" s="34"/>
    </row>
    <row r="686" spans="181:181" x14ac:dyDescent="0.2">
      <c r="FY686" s="34"/>
    </row>
    <row r="687" spans="181:181" x14ac:dyDescent="0.2">
      <c r="FY687" s="34"/>
    </row>
    <row r="688" spans="181:181" x14ac:dyDescent="0.2">
      <c r="FY688" s="34"/>
    </row>
    <row r="689" spans="181:181" x14ac:dyDescent="0.2">
      <c r="FY689" s="34"/>
    </row>
    <row r="690" spans="181:181" x14ac:dyDescent="0.2">
      <c r="FY690" s="34"/>
    </row>
    <row r="691" spans="181:181" x14ac:dyDescent="0.2">
      <c r="FY691" s="34"/>
    </row>
    <row r="692" spans="181:181" x14ac:dyDescent="0.2">
      <c r="FY692" s="34"/>
    </row>
    <row r="693" spans="181:181" x14ac:dyDescent="0.2">
      <c r="FY693" s="34"/>
    </row>
    <row r="694" spans="181:181" x14ac:dyDescent="0.2">
      <c r="FY694" s="34"/>
    </row>
    <row r="695" spans="181:181" x14ac:dyDescent="0.2">
      <c r="FY695" s="34"/>
    </row>
    <row r="696" spans="181:181" x14ac:dyDescent="0.2">
      <c r="FY696" s="34"/>
    </row>
    <row r="697" spans="181:181" x14ac:dyDescent="0.2">
      <c r="FY697" s="34"/>
    </row>
    <row r="698" spans="181:181" x14ac:dyDescent="0.2">
      <c r="FY698" s="34"/>
    </row>
    <row r="699" spans="181:181" x14ac:dyDescent="0.2">
      <c r="FY699" s="34"/>
    </row>
    <row r="700" spans="181:181" x14ac:dyDescent="0.2">
      <c r="FY700" s="34"/>
    </row>
    <row r="701" spans="181:181" x14ac:dyDescent="0.2">
      <c r="FY701" s="34"/>
    </row>
    <row r="702" spans="181:181" x14ac:dyDescent="0.2">
      <c r="FY702" s="34"/>
    </row>
    <row r="703" spans="181:181" x14ac:dyDescent="0.2">
      <c r="FY703" s="34"/>
    </row>
    <row r="704" spans="181:181" x14ac:dyDescent="0.2">
      <c r="FY704" s="34"/>
    </row>
    <row r="705" spans="181:181" x14ac:dyDescent="0.2">
      <c r="FY705" s="34"/>
    </row>
    <row r="706" spans="181:181" x14ac:dyDescent="0.2">
      <c r="FY706" s="34"/>
    </row>
    <row r="707" spans="181:181" x14ac:dyDescent="0.2">
      <c r="FY707" s="34"/>
    </row>
    <row r="708" spans="181:181" x14ac:dyDescent="0.2">
      <c r="FY708" s="34"/>
    </row>
    <row r="709" spans="181:181" x14ac:dyDescent="0.2">
      <c r="FY709" s="34"/>
    </row>
    <row r="710" spans="181:181" x14ac:dyDescent="0.2">
      <c r="FY710" s="34"/>
    </row>
    <row r="711" spans="181:181" x14ac:dyDescent="0.2">
      <c r="FY711" s="34"/>
    </row>
    <row r="712" spans="181:181" x14ac:dyDescent="0.2">
      <c r="FY712" s="34"/>
    </row>
    <row r="713" spans="181:181" x14ac:dyDescent="0.2">
      <c r="FY713" s="34"/>
    </row>
    <row r="714" spans="181:181" x14ac:dyDescent="0.2">
      <c r="FY714" s="34"/>
    </row>
    <row r="715" spans="181:181" x14ac:dyDescent="0.2">
      <c r="FY715" s="34"/>
    </row>
    <row r="716" spans="181:181" x14ac:dyDescent="0.2">
      <c r="FY716" s="34"/>
    </row>
    <row r="717" spans="181:181" x14ac:dyDescent="0.2">
      <c r="FY717" s="34"/>
    </row>
    <row r="718" spans="181:181" x14ac:dyDescent="0.2">
      <c r="FY718" s="34"/>
    </row>
    <row r="719" spans="181:181" x14ac:dyDescent="0.2">
      <c r="FY719" s="34"/>
    </row>
    <row r="720" spans="181:181" x14ac:dyDescent="0.2">
      <c r="FY720" s="34"/>
    </row>
    <row r="721" spans="181:181" x14ac:dyDescent="0.2">
      <c r="FY721" s="34"/>
    </row>
    <row r="722" spans="181:181" x14ac:dyDescent="0.2">
      <c r="FY722" s="34"/>
    </row>
    <row r="723" spans="181:181" x14ac:dyDescent="0.2">
      <c r="FY723" s="34"/>
    </row>
    <row r="724" spans="181:181" x14ac:dyDescent="0.2">
      <c r="FY724" s="34"/>
    </row>
    <row r="725" spans="181:181" x14ac:dyDescent="0.2">
      <c r="FY725" s="34"/>
    </row>
    <row r="726" spans="181:181" x14ac:dyDescent="0.2">
      <c r="FY726" s="34"/>
    </row>
    <row r="727" spans="181:181" x14ac:dyDescent="0.2">
      <c r="FY727" s="34"/>
    </row>
    <row r="728" spans="181:181" x14ac:dyDescent="0.2">
      <c r="FY728" s="34"/>
    </row>
    <row r="729" spans="181:181" x14ac:dyDescent="0.2">
      <c r="FY729" s="34"/>
    </row>
    <row r="730" spans="181:181" x14ac:dyDescent="0.2">
      <c r="FY730" s="34"/>
    </row>
    <row r="731" spans="181:181" x14ac:dyDescent="0.2">
      <c r="FY731" s="34"/>
    </row>
    <row r="732" spans="181:181" x14ac:dyDescent="0.2">
      <c r="FY732" s="34"/>
    </row>
    <row r="733" spans="181:181" x14ac:dyDescent="0.2">
      <c r="FY733" s="34"/>
    </row>
    <row r="734" spans="181:181" x14ac:dyDescent="0.2">
      <c r="FY734" s="34"/>
    </row>
    <row r="735" spans="181:181" x14ac:dyDescent="0.2">
      <c r="FY735" s="34"/>
    </row>
    <row r="736" spans="181:181" x14ac:dyDescent="0.2">
      <c r="FY736" s="34"/>
    </row>
    <row r="737" spans="181:181" x14ac:dyDescent="0.2">
      <c r="FY737" s="34"/>
    </row>
    <row r="738" spans="181:181" x14ac:dyDescent="0.2">
      <c r="FY738" s="34"/>
    </row>
    <row r="739" spans="181:181" x14ac:dyDescent="0.2">
      <c r="FY739" s="34"/>
    </row>
    <row r="740" spans="181:181" x14ac:dyDescent="0.2">
      <c r="FY740" s="34"/>
    </row>
    <row r="741" spans="181:181" x14ac:dyDescent="0.2">
      <c r="FY741" s="34"/>
    </row>
    <row r="742" spans="181:181" x14ac:dyDescent="0.2">
      <c r="FY742" s="34"/>
    </row>
    <row r="743" spans="181:181" x14ac:dyDescent="0.2">
      <c r="FY743" s="34"/>
    </row>
    <row r="744" spans="181:181" x14ac:dyDescent="0.2">
      <c r="FY744" s="34"/>
    </row>
    <row r="745" spans="181:181" x14ac:dyDescent="0.2">
      <c r="FY745" s="34"/>
    </row>
    <row r="746" spans="181:181" x14ac:dyDescent="0.2">
      <c r="FY746" s="34"/>
    </row>
    <row r="747" spans="181:181" x14ac:dyDescent="0.2">
      <c r="FY747" s="34"/>
    </row>
    <row r="748" spans="181:181" x14ac:dyDescent="0.2">
      <c r="FY748" s="34"/>
    </row>
    <row r="749" spans="181:181" x14ac:dyDescent="0.2">
      <c r="FY749" s="34"/>
    </row>
    <row r="750" spans="181:181" x14ac:dyDescent="0.2">
      <c r="FY750" s="34"/>
    </row>
    <row r="751" spans="181:181" x14ac:dyDescent="0.2">
      <c r="FY751" s="34"/>
    </row>
    <row r="752" spans="181:181" x14ac:dyDescent="0.2">
      <c r="FY752" s="34"/>
    </row>
    <row r="753" spans="181:181" x14ac:dyDescent="0.2">
      <c r="FY753" s="34"/>
    </row>
    <row r="754" spans="181:181" x14ac:dyDescent="0.2">
      <c r="FY754" s="34"/>
    </row>
    <row r="755" spans="181:181" x14ac:dyDescent="0.2">
      <c r="FY755" s="34"/>
    </row>
    <row r="756" spans="181:181" x14ac:dyDescent="0.2">
      <c r="FY756" s="34"/>
    </row>
    <row r="757" spans="181:181" x14ac:dyDescent="0.2">
      <c r="FY757" s="34"/>
    </row>
    <row r="758" spans="181:181" x14ac:dyDescent="0.2">
      <c r="FY758" s="34"/>
    </row>
    <row r="759" spans="181:181" x14ac:dyDescent="0.2">
      <c r="FY759" s="34"/>
    </row>
    <row r="760" spans="181:181" x14ac:dyDescent="0.2">
      <c r="FY760" s="34"/>
    </row>
    <row r="761" spans="181:181" x14ac:dyDescent="0.2">
      <c r="FY761" s="34"/>
    </row>
    <row r="762" spans="181:181" x14ac:dyDescent="0.2">
      <c r="FY762" s="34"/>
    </row>
    <row r="763" spans="181:181" x14ac:dyDescent="0.2">
      <c r="FY763" s="34"/>
    </row>
    <row r="764" spans="181:181" x14ac:dyDescent="0.2">
      <c r="FY764" s="34"/>
    </row>
    <row r="765" spans="181:181" x14ac:dyDescent="0.2">
      <c r="FY765" s="34"/>
    </row>
    <row r="766" spans="181:181" x14ac:dyDescent="0.2">
      <c r="FY766" s="34"/>
    </row>
    <row r="767" spans="181:181" x14ac:dyDescent="0.2">
      <c r="FY767" s="34"/>
    </row>
    <row r="768" spans="181:181" x14ac:dyDescent="0.2">
      <c r="FY768" s="34"/>
    </row>
    <row r="769" spans="181:181" x14ac:dyDescent="0.2">
      <c r="FY769" s="34"/>
    </row>
    <row r="770" spans="181:181" x14ac:dyDescent="0.2">
      <c r="FY770" s="34"/>
    </row>
    <row r="771" spans="181:181" x14ac:dyDescent="0.2">
      <c r="FY771" s="34"/>
    </row>
    <row r="772" spans="181:181" x14ac:dyDescent="0.2">
      <c r="FY772" s="34"/>
    </row>
    <row r="773" spans="181:181" x14ac:dyDescent="0.2">
      <c r="FY773" s="34"/>
    </row>
    <row r="774" spans="181:181" x14ac:dyDescent="0.2">
      <c r="FY774" s="34"/>
    </row>
    <row r="775" spans="181:181" x14ac:dyDescent="0.2">
      <c r="FY775" s="34"/>
    </row>
  </sheetData>
  <phoneticPr fontId="2" type="noConversion"/>
  <conditionalFormatting sqref="I2:FY529">
    <cfRule type="expression" dxfId="0" priority="1">
      <formula>$FZ2=0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2021-03-25T18:30:58Z</dcterms:modified>
</cp:coreProperties>
</file>