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\Limbo\PGE\Residential TOU and SmartRate\PY2020\Report\Final Files\"/>
    </mc:Choice>
  </mc:AlternateContent>
  <xr:revisionPtr revIDLastSave="0" documentId="13_ncr:1_{4B7C2E43-0860-4F81-A55E-D7988262897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Data!$A$1:$FW$775</definedName>
    <definedName name="Care">Table!$B$9</definedName>
    <definedName name="_xlnm.Criteria">Lookups!$B$3:$F$4</definedName>
    <definedName name="data">Data!$A$1:$FZ$775</definedName>
    <definedName name="date_list">Lookups!$J$4:$J$8</definedName>
    <definedName name="daytype">Table!$B$6</definedName>
    <definedName name="dual_enrol_list">Lookups!$M$4:$M$5</definedName>
    <definedName name="Enrolled">Table!$G$3</definedName>
    <definedName name="lca">Table!$B$8</definedName>
    <definedName name="lca_list">Lookups!$K$4:$K$12</definedName>
    <definedName name="month">Table!$B$5</definedName>
    <definedName name="Pass">Lookups!$C$1</definedName>
    <definedName name="_xlnm.Print_Area" localSheetId="0">Table!$A$2:$N$35</definedName>
    <definedName name="Result_type">Table!$B$4</definedName>
    <definedName name="Result_type_list">Lookups!$I$4:$I$5</definedName>
    <definedName name="Size_list">Lookups!$L$4:$L$6</definedName>
    <definedName name="table_for_PGE_CBP_expost_private" localSheetId="2">Data!$A$1:$FW$775</definedName>
    <definedName name="Two_way_tab_flag">Lookups!$D$6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1" i="2" l="1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6" i="2" l="1"/>
  <c r="B2" i="4" l="1" a="1"/>
  <c r="B2" i="4" s="1"/>
  <c r="C4" i="2"/>
  <c r="B3" i="4" l="1"/>
  <c r="F4" i="2" l="1"/>
  <c r="B4" i="2"/>
  <c r="G5" i="4"/>
  <c r="E4" i="2" l="1"/>
  <c r="D6" i="2" l="1"/>
  <c r="D4" i="2"/>
  <c r="C1" i="2" s="1"/>
  <c r="B11" i="4" s="1"/>
  <c r="B36" i="2" l="1"/>
  <c r="B35" i="2"/>
  <c r="B34" i="2"/>
  <c r="A1" i="4"/>
  <c r="H32" i="4"/>
  <c r="G32" i="4"/>
  <c r="F32" i="4" l="1"/>
  <c r="B9" i="2" l="1"/>
  <c r="G3" i="4"/>
  <c r="J32" i="4"/>
  <c r="J6" i="4"/>
  <c r="H5" i="4"/>
  <c r="F5" i="4"/>
  <c r="N31" i="4" l="1"/>
  <c r="F31" i="4"/>
  <c r="F30" i="4"/>
  <c r="F29" i="4"/>
  <c r="F28" i="4"/>
  <c r="H26" i="4"/>
  <c r="H25" i="4"/>
  <c r="H24" i="4"/>
  <c r="H23" i="4"/>
  <c r="I22" i="4"/>
  <c r="I21" i="4"/>
  <c r="I20" i="4"/>
  <c r="I19" i="4"/>
  <c r="J18" i="4"/>
  <c r="J17" i="4"/>
  <c r="J16" i="4"/>
  <c r="J15" i="4"/>
  <c r="K14" i="4"/>
  <c r="K13" i="4"/>
  <c r="K12" i="4"/>
  <c r="K11" i="4"/>
  <c r="L10" i="4"/>
  <c r="L9" i="4"/>
  <c r="L8" i="4"/>
  <c r="M31" i="4"/>
  <c r="N30" i="4"/>
  <c r="N29" i="4"/>
  <c r="N28" i="4"/>
  <c r="N27" i="4"/>
  <c r="F27" i="4"/>
  <c r="F26" i="4"/>
  <c r="F25" i="4"/>
  <c r="F24" i="4"/>
  <c r="H22" i="4"/>
  <c r="H21" i="4"/>
  <c r="H20" i="4"/>
  <c r="H19" i="4"/>
  <c r="I18" i="4"/>
  <c r="I17" i="4"/>
  <c r="I16" i="4"/>
  <c r="I15" i="4"/>
  <c r="J14" i="4"/>
  <c r="J13" i="4"/>
  <c r="J12" i="4"/>
  <c r="J11" i="4"/>
  <c r="K10" i="4"/>
  <c r="K9" i="4"/>
  <c r="K8" i="4"/>
  <c r="K18" i="4"/>
  <c r="K15" i="4"/>
  <c r="L11" i="4"/>
  <c r="M8" i="4"/>
  <c r="L31" i="4"/>
  <c r="M30" i="4"/>
  <c r="M29" i="4"/>
  <c r="M28" i="4"/>
  <c r="M27" i="4"/>
  <c r="N26" i="4"/>
  <c r="N25" i="4"/>
  <c r="N24" i="4"/>
  <c r="N23" i="4"/>
  <c r="F23" i="4"/>
  <c r="F22" i="4"/>
  <c r="F21" i="4"/>
  <c r="F20" i="4"/>
  <c r="H18" i="4"/>
  <c r="H17" i="4"/>
  <c r="H16" i="4"/>
  <c r="H15" i="4"/>
  <c r="I14" i="4"/>
  <c r="I13" i="4"/>
  <c r="I12" i="4"/>
  <c r="I11" i="4"/>
  <c r="J10" i="4"/>
  <c r="J9" i="4"/>
  <c r="J8" i="4"/>
  <c r="K31" i="4"/>
  <c r="L30" i="4"/>
  <c r="L29" i="4"/>
  <c r="L28" i="4"/>
  <c r="L27" i="4"/>
  <c r="M26" i="4"/>
  <c r="M25" i="4"/>
  <c r="M24" i="4"/>
  <c r="M23" i="4"/>
  <c r="N22" i="4"/>
  <c r="N21" i="4"/>
  <c r="N20" i="4"/>
  <c r="N19" i="4"/>
  <c r="F19" i="4"/>
  <c r="F18" i="4"/>
  <c r="F17" i="4"/>
  <c r="F16" i="4"/>
  <c r="H14" i="4"/>
  <c r="H13" i="4"/>
  <c r="H12" i="4"/>
  <c r="H11" i="4"/>
  <c r="I10" i="4"/>
  <c r="I9" i="4"/>
  <c r="I8" i="4"/>
  <c r="J25" i="4"/>
  <c r="K22" i="4"/>
  <c r="K20" i="4"/>
  <c r="L18" i="4"/>
  <c r="L16" i="4"/>
  <c r="M14" i="4"/>
  <c r="M12" i="4"/>
  <c r="N10" i="4"/>
  <c r="N8" i="4"/>
  <c r="H30" i="4"/>
  <c r="H27" i="4"/>
  <c r="I26" i="4"/>
  <c r="I24" i="4"/>
  <c r="J22" i="4"/>
  <c r="J20" i="4"/>
  <c r="K17" i="4"/>
  <c r="L14" i="4"/>
  <c r="M10" i="4"/>
  <c r="J31" i="4"/>
  <c r="K30" i="4"/>
  <c r="K29" i="4"/>
  <c r="K28" i="4"/>
  <c r="K27" i="4"/>
  <c r="L26" i="4"/>
  <c r="L25" i="4"/>
  <c r="L24" i="4"/>
  <c r="L23" i="4"/>
  <c r="M22" i="4"/>
  <c r="M21" i="4"/>
  <c r="M20" i="4"/>
  <c r="M19" i="4"/>
  <c r="N18" i="4"/>
  <c r="N17" i="4"/>
  <c r="N16" i="4"/>
  <c r="N15" i="4"/>
  <c r="F15" i="4"/>
  <c r="F14" i="4"/>
  <c r="F13" i="4"/>
  <c r="F12" i="4"/>
  <c r="H10" i="4"/>
  <c r="H9" i="4"/>
  <c r="H8" i="4"/>
  <c r="I31" i="4"/>
  <c r="J30" i="4"/>
  <c r="J29" i="4"/>
  <c r="J28" i="4"/>
  <c r="J27" i="4"/>
  <c r="K26" i="4"/>
  <c r="K25" i="4"/>
  <c r="K24" i="4"/>
  <c r="K23" i="4"/>
  <c r="L22" i="4"/>
  <c r="L21" i="4"/>
  <c r="L20" i="4"/>
  <c r="L19" i="4"/>
  <c r="M18" i="4"/>
  <c r="M17" i="4"/>
  <c r="M16" i="4"/>
  <c r="M15" i="4"/>
  <c r="N14" i="4"/>
  <c r="N13" i="4"/>
  <c r="N12" i="4"/>
  <c r="N11" i="4"/>
  <c r="F11" i="4"/>
  <c r="F10" i="4"/>
  <c r="F9" i="4"/>
  <c r="F8" i="4"/>
  <c r="H31" i="4"/>
  <c r="G31" i="4" s="1"/>
  <c r="I30" i="4"/>
  <c r="I29" i="4"/>
  <c r="I28" i="4"/>
  <c r="I27" i="4"/>
  <c r="J26" i="4"/>
  <c r="J24" i="4"/>
  <c r="J23" i="4"/>
  <c r="K21" i="4"/>
  <c r="K19" i="4"/>
  <c r="L17" i="4"/>
  <c r="L15" i="4"/>
  <c r="M13" i="4"/>
  <c r="M11" i="4"/>
  <c r="N9" i="4"/>
  <c r="H29" i="4"/>
  <c r="H28" i="4"/>
  <c r="I25" i="4"/>
  <c r="I23" i="4"/>
  <c r="J21" i="4"/>
  <c r="J19" i="4"/>
  <c r="K16" i="4"/>
  <c r="L13" i="4"/>
  <c r="L12" i="4"/>
  <c r="M9" i="4"/>
  <c r="B10" i="2"/>
  <c r="G15" i="4" l="1"/>
  <c r="G21" i="4"/>
  <c r="G23" i="4"/>
  <c r="G10" i="4"/>
  <c r="G8" i="4"/>
  <c r="G26" i="4"/>
  <c r="G9" i="4"/>
  <c r="G18" i="4"/>
  <c r="G11" i="4"/>
  <c r="G17" i="4"/>
  <c r="G29" i="4"/>
  <c r="G27" i="4"/>
  <c r="G16" i="4"/>
  <c r="G19" i="4"/>
  <c r="G12" i="4"/>
  <c r="G30" i="4"/>
  <c r="G13" i="4"/>
  <c r="G14" i="4"/>
  <c r="G24" i="4"/>
  <c r="G28" i="4"/>
  <c r="F36" i="4"/>
  <c r="H34" i="4"/>
  <c r="G20" i="4"/>
  <c r="H35" i="4"/>
  <c r="F35" i="4"/>
  <c r="F34" i="4"/>
  <c r="H36" i="4"/>
  <c r="G22" i="4"/>
  <c r="G25" i="4"/>
  <c r="C31" i="2"/>
  <c r="C30" i="2"/>
  <c r="C26" i="2"/>
  <c r="C22" i="2"/>
  <c r="C18" i="2"/>
  <c r="C14" i="2"/>
  <c r="C10" i="2"/>
  <c r="C27" i="2"/>
  <c r="C23" i="2"/>
  <c r="C19" i="2"/>
  <c r="C15" i="2"/>
  <c r="C11" i="2"/>
  <c r="C28" i="2"/>
  <c r="C20" i="2"/>
  <c r="C12" i="2"/>
  <c r="C13" i="2"/>
  <c r="C24" i="2"/>
  <c r="C8" i="2"/>
  <c r="C25" i="2"/>
  <c r="C9" i="2"/>
  <c r="C29" i="2"/>
  <c r="C21" i="2"/>
  <c r="C16" i="2"/>
  <c r="C17" i="2"/>
  <c r="B11" i="2"/>
  <c r="O34" i="4" l="1"/>
  <c r="O36" i="4"/>
  <c r="G35" i="4"/>
  <c r="G34" i="4"/>
  <c r="G36" i="4"/>
  <c r="O35" i="4"/>
  <c r="I34" i="4"/>
  <c r="I36" i="4"/>
  <c r="I35" i="4"/>
  <c r="G36" i="2"/>
  <c r="N36" i="4" s="1"/>
  <c r="C36" i="2"/>
  <c r="J36" i="4" s="1"/>
  <c r="E36" i="2"/>
  <c r="L36" i="4" s="1"/>
  <c r="F36" i="2"/>
  <c r="M36" i="4" s="1"/>
  <c r="D36" i="2"/>
  <c r="K36" i="4" s="1"/>
  <c r="G35" i="2"/>
  <c r="N35" i="4" s="1"/>
  <c r="C35" i="2"/>
  <c r="J35" i="4" s="1"/>
  <c r="F35" i="2"/>
  <c r="M35" i="4" s="1"/>
  <c r="E35" i="2"/>
  <c r="L35" i="4" s="1"/>
  <c r="D35" i="2"/>
  <c r="K35" i="4" s="1"/>
  <c r="B12" i="2"/>
  <c r="F34" i="2" l="1"/>
  <c r="M34" i="4" s="1"/>
  <c r="D34" i="2"/>
  <c r="K34" i="4" s="1"/>
  <c r="E34" i="2"/>
  <c r="L34" i="4" s="1"/>
  <c r="G34" i="2"/>
  <c r="N34" i="4" s="1"/>
  <c r="C34" i="2"/>
  <c r="J34" i="4" s="1"/>
  <c r="B13" i="2"/>
  <c r="B14" i="2" l="1"/>
  <c r="B15" i="2" l="1"/>
  <c r="B16" i="2" l="1"/>
  <c r="B17" i="2" l="1"/>
  <c r="B18" i="2" l="1"/>
  <c r="B19" i="2" l="1"/>
  <c r="B20" i="2" l="1"/>
  <c r="B21" i="2" l="1"/>
  <c r="B22" i="2" l="1"/>
  <c r="B23" i="2" l="1"/>
  <c r="B24" i="2" l="1"/>
  <c r="B25" i="2" l="1"/>
  <c r="B26" i="2" l="1"/>
  <c r="B27" i="2" l="1"/>
  <c r="B28" i="2" l="1"/>
  <c r="B29" i="2" l="1"/>
  <c r="B30" i="2" l="1"/>
  <c r="B31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able_for_PGE CBP_expost_private" type="6" refreshedVersion="5" deleted="1" background="1" saveData="1">
    <textPr codePage="437" sourceFile="P:\SCE\DBP 2013\Models\PGE\table_for_PGE DBP_expost_private.txt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<sst xmlns="http://schemas.openxmlformats.org/spreadsheetml/2006/main" count="1859" uniqueCount="248">
  <si>
    <t>LCA</t>
  </si>
  <si>
    <t>All</t>
  </si>
  <si>
    <t>Aggregate Impact</t>
  </si>
  <si>
    <t>Hour Ending</t>
  </si>
  <si>
    <t>DR Program:</t>
  </si>
  <si>
    <t>Daily</t>
  </si>
  <si>
    <t>Local Capacity Area:</t>
  </si>
  <si>
    <t>Utility:</t>
  </si>
  <si>
    <t>Type of Results: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</si>
  <si>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</si>
  <si>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</si>
  <si>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</si>
  <si>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</si>
  <si>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</si>
  <si>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</si>
  <si>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</si>
  <si>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</si>
  <si>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</si>
  <si>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</si>
  <si>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</si>
  <si>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</si>
  <si>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</si>
  <si>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</si>
  <si>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</si>
  <si>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</si>
  <si>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</si>
  <si>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</si>
  <si>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</si>
  <si>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</si>
  <si>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</si>
  <si>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</si>
  <si>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</si>
  <si>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</si>
  <si>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</si>
  <si>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</si>
  <si>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</si>
  <si>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</si>
  <si>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</si>
  <si>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</si>
  <si>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</si>
  <si>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</si>
  <si>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</si>
  <si>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</si>
  <si>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</si>
  <si>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</si>
  <si>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</si>
  <si>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</si>
  <si>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</si>
  <si>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</si>
  <si>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</si>
  <si>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</si>
  <si>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</si>
  <si>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</si>
  <si>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</si>
  <si>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</si>
  <si>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</si>
  <si>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</si>
  <si>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</si>
  <si>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</si>
  <si>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</si>
  <si>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</si>
  <si>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</si>
  <si>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</si>
  <si>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</si>
  <si>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</si>
  <si>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</si>
  <si>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</si>
  <si>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</si>
  <si>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</si>
  <si>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</si>
  <si>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</si>
  <si>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</si>
  <si>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</si>
  <si>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</si>
  <si>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</si>
  <si>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</si>
  <si>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</si>
  <si>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</si>
  <si>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</si>
  <si>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</si>
  <si>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</si>
  <si>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</si>
  <si>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</si>
  <si>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</si>
  <si>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</si>
  <si>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</si>
  <si>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</si>
  <si>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</si>
  <si>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</si>
  <si>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</si>
  <si>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</si>
  <si>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</si>
  <si>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</si>
  <si>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</si>
  <si>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</si>
  <si>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</si>
  <si>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</si>
  <si>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</si>
  <si>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</si>
  <si>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</si>
  <si>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</si>
  <si>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</si>
  <si>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</si>
  <si>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</si>
  <si>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</si>
  <si>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</si>
  <si>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</si>
  <si>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</si>
  <si>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</si>
  <si>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</si>
  <si>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</si>
  <si>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</si>
  <si>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</si>
  <si>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</si>
  <si>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</si>
  <si>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</si>
  <si>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</si>
  <si>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</si>
  <si>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</si>
  <si>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</si>
  <si>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</si>
  <si>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</si>
  <si>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</si>
  <si>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</si>
  <si>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</si>
  <si>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</si>
  <si>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</si>
  <si>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</si>
  <si>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</si>
  <si>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</si>
  <si>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</si>
  <si>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</si>
  <si>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</si>
  <si>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</si>
  <si>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</si>
  <si>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</si>
  <si>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</si>
  <si>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</si>
  <si>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</si>
  <si>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</si>
  <si>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</si>
  <si>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</si>
  <si>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</si>
  <si>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</si>
  <si>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</si>
  <si>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</si>
  <si>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</si>
  <si>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</si>
  <si>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</si>
  <si>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</si>
  <si>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</si>
  <si>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</si>
  <si>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</si>
  <si>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</si>
  <si>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</si>
  <si>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</si>
  <si>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</si>
  <si>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</si>
  <si>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</si>
  <si>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</si>
  <si>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</si>
  <si>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</si>
  <si>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</si>
  <si>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</si>
  <si>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</si>
  <si>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</si>
  <si>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</si>
  <si>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</si>
  <si>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</si>
  <si>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</si>
  <si>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</si>
  <si>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</si>
  <si>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</si>
  <si>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</si>
  <si>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</si>
  <si>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</si>
  <si>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</si>
  <si>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</si>
  <si>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Greater Bay Area</t>
  </si>
  <si>
    <t>Greater Fresno</t>
  </si>
  <si>
    <t>Humboldt</t>
  </si>
  <si>
    <t>Kern</t>
  </si>
  <si>
    <t>Northern Coast</t>
  </si>
  <si>
    <t>Other</t>
  </si>
  <si>
    <t>Sierra</t>
  </si>
  <si>
    <t>Stockton</t>
  </si>
  <si>
    <t>Pacific Gas &amp; Electric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</si>
  <si>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</si>
  <si>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</si>
  <si>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lca</t>
  </si>
  <si>
    <t>Results Type</t>
  </si>
  <si>
    <t>Two-way tab flag</t>
  </si>
  <si>
    <t>By Period:</t>
  </si>
  <si>
    <t xml:space="preserve"> Number of Accounts Enrolled:</t>
  </si>
  <si>
    <t>Average per Enrolled Customer</t>
  </si>
  <si>
    <t>stderr_evt_hr</t>
  </si>
  <si>
    <t>active results</t>
  </si>
  <si>
    <t>Care</t>
  </si>
  <si>
    <t>Never</t>
  </si>
  <si>
    <t>CARE Status:</t>
  </si>
  <si>
    <t>Always/Sometimes</t>
  </si>
  <si>
    <t>enrolled</t>
  </si>
  <si>
    <t>Average Weekday</t>
  </si>
  <si>
    <t>Monthly Peak</t>
  </si>
  <si>
    <t>March</t>
  </si>
  <si>
    <t>April</t>
  </si>
  <si>
    <t>May</t>
  </si>
  <si>
    <t>June</t>
  </si>
  <si>
    <t>July</t>
  </si>
  <si>
    <t>August</t>
  </si>
  <si>
    <t>September</t>
  </si>
  <si>
    <t>Month:</t>
  </si>
  <si>
    <t>Daytype:</t>
  </si>
  <si>
    <t>Month</t>
  </si>
  <si>
    <t>Daytype</t>
  </si>
  <si>
    <t>peakday</t>
  </si>
  <si>
    <t>month</t>
  </si>
  <si>
    <t>Winter</t>
  </si>
  <si>
    <t>Summer</t>
  </si>
  <si>
    <t>Off-Peak</t>
  </si>
  <si>
    <t>Peak</t>
  </si>
  <si>
    <t>Current</t>
  </si>
  <si>
    <t>hour</t>
  </si>
  <si>
    <t>stderr_peak</t>
  </si>
  <si>
    <t>stderr_offpeak</t>
  </si>
  <si>
    <t>stderr_daily</t>
  </si>
  <si>
    <t>Utility</t>
  </si>
  <si>
    <t>Program</t>
  </si>
  <si>
    <t>ResultType</t>
  </si>
  <si>
    <t>10th %ile</t>
  </si>
  <si>
    <t>30th %ile</t>
  </si>
  <si>
    <t>50th %ile</t>
  </si>
  <si>
    <t>70th %ile</t>
  </si>
  <si>
    <t>90th %ile</t>
  </si>
  <si>
    <t>Average %</t>
  </si>
  <si>
    <t>Load Impact</t>
  </si>
  <si>
    <t>pass</t>
  </si>
  <si>
    <t>Pass</t>
  </si>
  <si>
    <t>January</t>
  </si>
  <si>
    <t>February</t>
  </si>
  <si>
    <t>October</t>
  </si>
  <si>
    <t>November</t>
  </si>
  <si>
    <t>December</t>
  </si>
  <si>
    <t>custs</t>
  </si>
  <si>
    <t>stderr_partpeak</t>
  </si>
  <si>
    <t>E-1 to E-TOUD</t>
  </si>
  <si>
    <t>Public Version. Redactions in “2020 Load Impact Evaluation of Pacific Gas and Electric Company’s Residential Time-of-Use Rates” and appendices.</t>
  </si>
  <si>
    <t>Confidential content removed and blacked 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</si>
</sst>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[$-409]mmmm\ d\,\ yyyy;@"/>
    <numFmt numFmtId="166" formatCode="0.0%"/>
    <numFmt numFmtId="167" formatCode="0.0"/>
    <numFmt numFmtId="168" formatCode="0.000"/>
    <numFmt numFmtId="169" formatCode="#,##0.00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1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0C2577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  <border>
      <left style="thin">
        <color indexed="56"/>
      </left>
      <right style="medium">
        <color indexed="56"/>
      </right>
      <top style="medium">
        <color indexed="56"/>
      </top>
      <bottom style="medium">
        <color indexed="56"/>
      </bottom>
      <diagonal/>
    </border>
    <border>
      <left style="medium">
        <color indexed="9"/>
      </left>
      <right/>
      <top/>
      <bottom/>
      <diagonal/>
    </border>
    <border>
      <left style="medium">
        <color indexed="9"/>
      </left>
      <right style="medium">
        <color theme="0"/>
      </right>
      <top style="thin">
        <color indexed="56"/>
      </top>
      <bottom style="medium">
        <color indexed="9"/>
      </bottom>
      <diagonal/>
    </border>
    <border>
      <left style="medium">
        <color indexed="56"/>
      </left>
      <right/>
      <top style="thin">
        <color indexed="64"/>
      </top>
      <bottom style="thin">
        <color indexed="64"/>
      </bottom>
      <diagonal/>
    </border>
    <border>
      <left style="medium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1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4" fillId="0" borderId="6" xfId="0" applyFont="1" applyBorder="1" applyAlignment="1">
      <alignment horizontal="center"/>
    </xf>
    <xf numFmtId="3" fontId="10" fillId="0" borderId="7" xfId="0" applyNumberFormat="1" applyFont="1" applyBorder="1" applyAlignment="1">
      <alignment horizontal="center"/>
    </xf>
    <xf numFmtId="3" fontId="10" fillId="0" borderId="8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3" fontId="0" fillId="0" borderId="0" xfId="0" applyNumberFormat="1"/>
    <xf numFmtId="0" fontId="14" fillId="2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2" fontId="9" fillId="0" borderId="15" xfId="0" applyNumberFormat="1" applyFont="1" applyFill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6" xfId="0" applyNumberFormat="1" applyBorder="1" applyAlignment="1">
      <alignment horizontal="center" vertical="center"/>
    </xf>
    <xf numFmtId="164" fontId="0" fillId="0" borderId="0" xfId="0" applyNumberFormat="1"/>
    <xf numFmtId="0" fontId="8" fillId="0" borderId="0" xfId="0" applyFont="1" applyAlignment="1">
      <alignment horizontal="left"/>
    </xf>
    <xf numFmtId="0" fontId="1" fillId="0" borderId="0" xfId="0" applyFont="1" applyBorder="1"/>
    <xf numFmtId="0" fontId="1" fillId="0" borderId="0" xfId="0" applyFont="1"/>
    <xf numFmtId="0" fontId="1" fillId="0" borderId="0" xfId="0" quotePrefix="1" applyFont="1" applyAlignment="1">
      <alignment horizontal="left"/>
    </xf>
    <xf numFmtId="0" fontId="1" fillId="0" borderId="0" xfId="0" quotePrefix="1" applyFont="1" applyFill="1" applyBorder="1" applyAlignment="1">
      <alignment horizontal="left"/>
    </xf>
    <xf numFmtId="0" fontId="13" fillId="0" borderId="0" xfId="0" applyFont="1"/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0" fontId="4" fillId="0" borderId="0" xfId="0" applyFont="1"/>
    <xf numFmtId="0" fontId="4" fillId="0" borderId="0" xfId="0" quotePrefix="1" applyFont="1" applyAlignment="1">
      <alignment horizontal="left"/>
    </xf>
    <xf numFmtId="14" fontId="0" fillId="0" borderId="0" xfId="0" applyNumberFormat="1"/>
    <xf numFmtId="2" fontId="9" fillId="0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2" fontId="0" fillId="0" borderId="0" xfId="0" applyNumberFormat="1"/>
    <xf numFmtId="168" fontId="0" fillId="0" borderId="0" xfId="0" applyNumberFormat="1"/>
    <xf numFmtId="0" fontId="0" fillId="0" borderId="0" xfId="0" applyAlignment="1">
      <alignment horizontal="right"/>
    </xf>
    <xf numFmtId="4" fontId="10" fillId="0" borderId="8" xfId="0" applyNumberFormat="1" applyFont="1" applyBorder="1" applyAlignment="1">
      <alignment horizontal="center"/>
    </xf>
    <xf numFmtId="4" fontId="10" fillId="0" borderId="19" xfId="0" applyNumberFormat="1" applyFont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4" fontId="10" fillId="0" borderId="7" xfId="0" applyNumberFormat="1" applyFont="1" applyBorder="1" applyAlignment="1">
      <alignment horizontal="center"/>
    </xf>
    <xf numFmtId="169" fontId="0" fillId="0" borderId="0" xfId="1" applyNumberFormat="1" applyFont="1"/>
    <xf numFmtId="169" fontId="0" fillId="0" borderId="0" xfId="0" applyNumberFormat="1"/>
    <xf numFmtId="166" fontId="10" fillId="0" borderId="19" xfId="1" applyNumberFormat="1" applyFont="1" applyBorder="1" applyAlignment="1">
      <alignment horizontal="center"/>
    </xf>
    <xf numFmtId="0" fontId="4" fillId="0" borderId="23" xfId="0" applyFont="1" applyFill="1" applyBorder="1" applyAlignment="1">
      <alignment horizontal="center" vertical="center"/>
    </xf>
    <xf numFmtId="164" fontId="10" fillId="0" borderId="24" xfId="0" applyNumberFormat="1" applyFont="1" applyFill="1" applyBorder="1" applyAlignment="1">
      <alignment horizontal="center" vertical="center"/>
    </xf>
    <xf numFmtId="4" fontId="10" fillId="0" borderId="24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6" fillId="3" borderId="9" xfId="0" applyFont="1" applyFill="1" applyBorder="1" applyAlignment="1">
      <alignment horizontal="centerContinuous"/>
    </xf>
    <xf numFmtId="0" fontId="7" fillId="3" borderId="10" xfId="0" applyFont="1" applyFill="1" applyBorder="1" applyAlignment="1">
      <alignment horizontal="centerContinuous"/>
    </xf>
    <xf numFmtId="0" fontId="7" fillId="3" borderId="11" xfId="0" applyFont="1" applyFill="1" applyBorder="1" applyAlignment="1">
      <alignment horizontal="centerContinuous"/>
    </xf>
    <xf numFmtId="0" fontId="5" fillId="3" borderId="12" xfId="0" applyFont="1" applyFill="1" applyBorder="1" applyAlignment="1">
      <alignment horizontal="centerContinuous"/>
    </xf>
    <xf numFmtId="0" fontId="5" fillId="3" borderId="13" xfId="0" applyFont="1" applyFill="1" applyBorder="1" applyAlignment="1">
      <alignment horizontal="centerContinuous"/>
    </xf>
    <xf numFmtId="0" fontId="5" fillId="3" borderId="14" xfId="0" applyFont="1" applyFill="1" applyBorder="1" applyAlignment="1">
      <alignment horizontal="centerContinuous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12" fillId="3" borderId="4" xfId="0" applyFont="1" applyFill="1" applyBorder="1" applyAlignment="1">
      <alignment horizontal="center"/>
    </xf>
    <xf numFmtId="4" fontId="5" fillId="3" borderId="5" xfId="0" applyNumberFormat="1" applyFont="1" applyFill="1" applyBorder="1" applyAlignment="1">
      <alignment horizontal="centerContinuous"/>
    </xf>
    <xf numFmtId="0" fontId="5" fillId="3" borderId="22" xfId="0" applyFont="1" applyFill="1" applyBorder="1" applyAlignment="1">
      <alignment horizontal="centerContinuous"/>
    </xf>
    <xf numFmtId="0" fontId="5" fillId="3" borderId="0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/>
    </xf>
    <xf numFmtId="0" fontId="5" fillId="3" borderId="21" xfId="0" applyFont="1" applyFill="1" applyBorder="1" applyAlignment="1">
      <alignment horizontal="center" wrapText="1"/>
    </xf>
    <xf numFmtId="1" fontId="0" fillId="0" borderId="0" xfId="0" applyNumberFormat="1" applyBorder="1"/>
    <xf numFmtId="1" fontId="0" fillId="0" borderId="0" xfId="0" applyNumberFormat="1"/>
    <xf numFmtId="2" fontId="5" fillId="3" borderId="5" xfId="0" applyNumberFormat="1" applyFont="1" applyFill="1" applyBorder="1" applyAlignment="1">
      <alignment horizontal="center" wrapText="1"/>
    </xf>
    <xf numFmtId="2" fontId="5" fillId="3" borderId="2" xfId="0" applyNumberFormat="1" applyFont="1" applyFill="1" applyBorder="1" applyAlignment="1">
      <alignment horizontal="center" wrapText="1"/>
    </xf>
    <xf numFmtId="2" fontId="5" fillId="3" borderId="5" xfId="0" quotePrefix="1" applyNumberFormat="1" applyFont="1" applyFill="1" applyBorder="1" applyAlignment="1">
      <alignment horizontal="center" wrapText="1"/>
    </xf>
    <xf numFmtId="0" fontId="5" fillId="3" borderId="17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8" xfId="0" applyFont="1" applyFill="1" applyBorder="1" applyAlignment="1">
      <alignment horizontal="center" wrapText="1"/>
    </xf>
    <xf numFmtId="0" fontId="5" fillId="3" borderId="17" xfId="0" quotePrefix="1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10">
    <dxf>
      <fill>
        <patternFill>
          <bgColor theme="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indexed="43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0C2577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(kWh/hour)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1.8482338190078735</c:v>
                </c:pt>
                <c:pt idx="1">
                  <c:v>1.661156177520752</c:v>
                </c:pt>
                <c:pt idx="2">
                  <c:v>1.5447880029678345</c:v>
                </c:pt>
                <c:pt idx="3">
                  <c:v>1.4566162824630737</c:v>
                </c:pt>
                <c:pt idx="4">
                  <c:v>1.4310030937194824</c:v>
                </c:pt>
                <c:pt idx="5">
                  <c:v>1.4526081085205078</c:v>
                </c:pt>
                <c:pt idx="6">
                  <c:v>1.5205534696578979</c:v>
                </c:pt>
                <c:pt idx="7">
                  <c:v>1.6561378240585327</c:v>
                </c:pt>
                <c:pt idx="8">
                  <c:v>1.8277000188827515</c:v>
                </c:pt>
                <c:pt idx="9">
                  <c:v>1.9740923643112183</c:v>
                </c:pt>
                <c:pt idx="10">
                  <c:v>2.1549408435821533</c:v>
                </c:pt>
                <c:pt idx="11">
                  <c:v>2.3765764236450195</c:v>
                </c:pt>
                <c:pt idx="12">
                  <c:v>2.6283152103424072</c:v>
                </c:pt>
                <c:pt idx="13">
                  <c:v>2.8392670154571533</c:v>
                </c:pt>
                <c:pt idx="14">
                  <c:v>3.0003199577331543</c:v>
                </c:pt>
                <c:pt idx="15">
                  <c:v>3.1665241718292236</c:v>
                </c:pt>
                <c:pt idx="16">
                  <c:v>3.2701709270477295</c:v>
                </c:pt>
                <c:pt idx="17">
                  <c:v>3.2835264205932617</c:v>
                </c:pt>
                <c:pt idx="18">
                  <c:v>3.1936984062194824</c:v>
                </c:pt>
                <c:pt idx="19">
                  <c:v>3.0413751602172852</c:v>
                </c:pt>
                <c:pt idx="20">
                  <c:v>2.9422297477722168</c:v>
                </c:pt>
                <c:pt idx="21">
                  <c:v>2.7790071964263916</c:v>
                </c:pt>
                <c:pt idx="22">
                  <c:v>2.45100998878479</c:v>
                </c:pt>
                <c:pt idx="23">
                  <c:v>2.1177258491516113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BB-42A9-A5B0-A4C23948EEF8}"/>
            </c:ext>
          </c:extLst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Load (kWh/hour)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2.0245388299226761</c:v>
                </c:pt>
                <c:pt idx="1">
                  <c:v>1.842032715678215</c:v>
                </c:pt>
                <c:pt idx="2">
                  <c:v>1.7024260759353638</c:v>
                </c:pt>
                <c:pt idx="3">
                  <c:v>1.6226693987846375</c:v>
                </c:pt>
                <c:pt idx="4">
                  <c:v>1.5774849206209183</c:v>
                </c:pt>
                <c:pt idx="5">
                  <c:v>1.580858513712883</c:v>
                </c:pt>
                <c:pt idx="6">
                  <c:v>1.634354367852211</c:v>
                </c:pt>
                <c:pt idx="7">
                  <c:v>1.7777767777442932</c:v>
                </c:pt>
                <c:pt idx="8">
                  <c:v>1.9354815632104874</c:v>
                </c:pt>
                <c:pt idx="9">
                  <c:v>2.0884739384055138</c:v>
                </c:pt>
                <c:pt idx="10">
                  <c:v>2.283843070268631</c:v>
                </c:pt>
                <c:pt idx="11">
                  <c:v>2.5211491584777832</c:v>
                </c:pt>
                <c:pt idx="12">
                  <c:v>2.7419343888759613</c:v>
                </c:pt>
                <c:pt idx="13">
                  <c:v>2.9451475441455841</c:v>
                </c:pt>
                <c:pt idx="14">
                  <c:v>3.130005270242691</c:v>
                </c:pt>
                <c:pt idx="15">
                  <c:v>3.2957659214735031</c:v>
                </c:pt>
                <c:pt idx="16">
                  <c:v>3.3183414116501808</c:v>
                </c:pt>
                <c:pt idx="17">
                  <c:v>3.1948047876358032</c:v>
                </c:pt>
                <c:pt idx="18">
                  <c:v>3.1178559064865112</c:v>
                </c:pt>
                <c:pt idx="19">
                  <c:v>3.0150300934910774</c:v>
                </c:pt>
                <c:pt idx="20">
                  <c:v>3.092316061258316</c:v>
                </c:pt>
                <c:pt idx="21">
                  <c:v>2.9481682777404785</c:v>
                </c:pt>
                <c:pt idx="22">
                  <c:v>2.6214319616556168</c:v>
                </c:pt>
                <c:pt idx="23">
                  <c:v>2.2949305325746536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BB-42A9-A5B0-A4C23948EE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5032256"/>
        <c:axId val="875033376"/>
      </c:scatterChart>
      <c:valAx>
        <c:axId val="875032256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3376"/>
        <c:crosses val="autoZero"/>
        <c:crossBetween val="midCat"/>
        <c:majorUnit val="1"/>
      </c:valAx>
      <c:valAx>
        <c:axId val="87503337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225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64753574281475679"/>
          <c:h val="8.3028610785353951E-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3</xdr:col>
      <xdr:colOff>666748</xdr:colOff>
      <xdr:row>36</xdr:row>
      <xdr:rowOff>0</xdr:rowOff>
    </xdr:to>
    <xdr:graphicFrame macro="">
      <xdr:nvGraphicFramePr>
        <xdr:cNvPr id="1100" name="Chart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320499</xdr:colOff>
      <xdr:row>0</xdr:row>
      <xdr:rowOff>11906</xdr:rowOff>
    </xdr:from>
    <xdr:to>
      <xdr:col>14</xdr:col>
      <xdr:colOff>16668</xdr:colOff>
      <xdr:row>3</xdr:row>
      <xdr:rowOff>202406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1A9F1E9-11AF-4AEA-BCBB-C4F076CC8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98224" y="11906"/>
          <a:ext cx="3087069" cy="847725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able_for_PGE CBP_expost_private" growShrinkType="overwriteClear" connectionId="1" xr16:uid="{00000000-0016-0000-02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9"/>
  <sheetViews>
    <sheetView tabSelected="1" zoomScale="80" zoomScaleNormal="80" workbookViewId="0">
      <selection activeCell="C44" sqref="C44"/>
    </sheetView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140625" customWidth="1"/>
    <col min="5" max="9" width="15.5703125" customWidth="1"/>
    <col min="10" max="15" width="12.5703125" customWidth="1"/>
    <col min="16" max="16" width="9.140625" customWidth="1"/>
  </cols>
  <sheetData>
    <row r="1" spans="1:17" ht="17.25" customHeight="1" thickBot="1" x14ac:dyDescent="0.3">
      <c r="A1" s="2" t="str">
        <f>IF(Two_way_tab_flag=1,"Two-way tabulations not available.  Select 'All' in at least one cell.","")</f>
        <v/>
      </c>
      <c r="B1" s="2"/>
      <c r="C1" s="2"/>
      <c r="F1" s="4"/>
      <c r="G1" s="4"/>
      <c r="I1" s="3"/>
      <c r="J1" s="3"/>
      <c r="K1" s="38"/>
      <c r="L1" s="40"/>
    </row>
    <row r="2" spans="1:17" ht="17.25" customHeight="1" thickBot="1" x14ac:dyDescent="0.3">
      <c r="A2" s="28" t="s">
        <v>7</v>
      </c>
      <c r="B2" s="7" t="str">
        <f t="array" ref="B2:B3">TRANSPOSE(Data!A2:B2)</f>
        <v>Pacific Gas &amp; Electric</v>
      </c>
      <c r="C2" s="5"/>
      <c r="D2" s="5"/>
      <c r="F2" s="4"/>
      <c r="G2" s="4"/>
      <c r="I2" s="37"/>
      <c r="J2" s="3"/>
      <c r="K2" s="38"/>
      <c r="L2" s="40"/>
    </row>
    <row r="3" spans="1:17" ht="17.25" customHeight="1" thickTop="1" thickBot="1" x14ac:dyDescent="0.3">
      <c r="A3" s="29" t="s">
        <v>4</v>
      </c>
      <c r="B3" s="26" t="str">
        <v>E-1 to E-TOUD</v>
      </c>
      <c r="C3" s="5"/>
      <c r="D3" s="5"/>
      <c r="F3" s="3" t="s">
        <v>193</v>
      </c>
      <c r="G3" s="30">
        <f>IF(Two_way_tab_flag=1,"n/a",DGET(data,"enrolled",_xlnm.Criteria))</f>
        <v>7299</v>
      </c>
      <c r="I3" s="44"/>
      <c r="J3" s="45"/>
      <c r="K3" s="39"/>
    </row>
    <row r="4" spans="1:17" ht="17.25" customHeight="1" thickBot="1" x14ac:dyDescent="0.25">
      <c r="A4" s="28" t="s">
        <v>8</v>
      </c>
      <c r="B4" s="7" t="s">
        <v>194</v>
      </c>
      <c r="C4" s="5"/>
      <c r="D4" s="5"/>
    </row>
    <row r="5" spans="1:17" ht="17.25" customHeight="1" thickBot="1" x14ac:dyDescent="0.3">
      <c r="A5" s="28" t="s">
        <v>211</v>
      </c>
      <c r="B5" s="11" t="s">
        <v>209</v>
      </c>
      <c r="C5" s="5"/>
      <c r="D5" s="5"/>
      <c r="E5" s="83" t="s">
        <v>3</v>
      </c>
      <c r="F5" s="83" t="str">
        <f>"Estimated Reference Load ("&amp;IF(Result_type="Aggregate impact","MWh","kWh")&amp;"/hour)"</f>
        <v>Estimated Reference Load (kWh/hour)</v>
      </c>
      <c r="G5" s="83" t="str">
        <f>"Observed Load ("&amp;IF(Result_type="Aggregate Impact","MWh/hour)","kWh/hour)")</f>
        <v>Observed Load (kWh/hour)</v>
      </c>
      <c r="H5" s="83" t="str">
        <f>"Estimated Load Impact ("&amp;IF(Result_type="Aggregate Impact","MWh/hour)","kWh/hour)")</f>
        <v>Estimated Load Impact (kWh/hour)</v>
      </c>
      <c r="I5" s="86" t="s">
        <v>153</v>
      </c>
      <c r="J5" s="64"/>
      <c r="K5" s="65"/>
      <c r="L5" s="65"/>
      <c r="M5" s="65"/>
      <c r="N5" s="66"/>
    </row>
    <row r="6" spans="1:17" ht="17.25" customHeight="1" thickBot="1" x14ac:dyDescent="0.35">
      <c r="A6" s="28" t="s">
        <v>212</v>
      </c>
      <c r="B6" s="47" t="s">
        <v>202</v>
      </c>
      <c r="C6" s="12"/>
      <c r="D6" s="5"/>
      <c r="E6" s="84"/>
      <c r="F6" s="84"/>
      <c r="G6" s="84"/>
      <c r="H6" s="84"/>
      <c r="I6" s="84"/>
      <c r="J6" s="67" t="str">
        <f>"Uncertainty Adjusted Impact ("&amp;IF(Result_type="Aggregate Impact","MWh/hr)- Percentiles","kWh/hr)- Percentiles")</f>
        <v>Uncertainty Adjusted Impact (kWh/hr)- Percentiles</v>
      </c>
      <c r="K6" s="68"/>
      <c r="L6" s="68"/>
      <c r="M6" s="68"/>
      <c r="N6" s="69"/>
    </row>
    <row r="7" spans="1:17" ht="39" customHeight="1" thickBot="1" x14ac:dyDescent="0.35">
      <c r="A7" s="5"/>
      <c r="B7" s="5"/>
      <c r="C7" s="5"/>
      <c r="D7" s="5"/>
      <c r="E7" s="85"/>
      <c r="F7" s="85"/>
      <c r="G7" s="85"/>
      <c r="H7" s="85"/>
      <c r="I7" s="85"/>
      <c r="J7" s="70" t="s">
        <v>229</v>
      </c>
      <c r="K7" s="70" t="s">
        <v>230</v>
      </c>
      <c r="L7" s="70" t="s">
        <v>231</v>
      </c>
      <c r="M7" s="70" t="s">
        <v>232</v>
      </c>
      <c r="N7" s="71" t="s">
        <v>233</v>
      </c>
    </row>
    <row r="8" spans="1:17" ht="17.25" customHeight="1" thickBot="1" x14ac:dyDescent="0.25">
      <c r="A8" s="29" t="s">
        <v>6</v>
      </c>
      <c r="B8" s="27" t="s">
        <v>1</v>
      </c>
      <c r="C8" s="8"/>
      <c r="D8" s="8"/>
      <c r="E8" s="60">
        <v>1</v>
      </c>
      <c r="F8" s="61">
        <f>IF(Enrolled=0,"n/a",DGET(data,"Ref_hr1",_xlnm.Criteria))</f>
        <v>1.8482338190078735</v>
      </c>
      <c r="G8" s="61">
        <f t="shared" ref="G8:G31" si="0">IF(Enrolled=0,"n/a",F8-H8)</f>
        <v>2.0245388299226761</v>
      </c>
      <c r="H8" s="61">
        <f>IF(Enrolled=0,"n/a",DGET(data,"Pctile50_hr1",_xlnm.Criteria))</f>
        <v>-0.17630501091480255</v>
      </c>
      <c r="I8" s="61">
        <f>IF(Enrolled=0,"n/a",DGET(data,"Temp_hr1",_xlnm.Criteria))</f>
        <v>71.511138916015625</v>
      </c>
      <c r="J8" s="62">
        <f>IF(Enrolled=0,"n/a",DGET(data,"Pctile10_hr1",_xlnm.Criteria))</f>
        <v>-0.22817578911781311</v>
      </c>
      <c r="K8" s="62">
        <f>IF(Enrolled=0,"n/a",DGET(data,"Pctile30_hr1",_xlnm.Criteria))</f>
        <v>-0.1975301057100296</v>
      </c>
      <c r="L8" s="62">
        <f>IF(Enrolled=0,"n/a",DGET(data,"Pctile50_hr1",_xlnm.Criteria))</f>
        <v>-0.17630501091480255</v>
      </c>
      <c r="M8" s="62">
        <f>IF(Enrolled=0,"n/a",DGET(data,"Pctile70_hr1",_xlnm.Criteria))</f>
        <v>-0.15507988631725311</v>
      </c>
      <c r="N8" s="62">
        <f>IF(Enrolled=0,"n/a",DGET(data,"Pctile90_hr1",_xlnm.Criteria))</f>
        <v>-0.12443419545888901</v>
      </c>
      <c r="P8" s="57"/>
      <c r="Q8" s="58"/>
    </row>
    <row r="9" spans="1:17" ht="17.25" customHeight="1" thickBot="1" x14ac:dyDescent="0.25">
      <c r="A9" s="28" t="s">
        <v>199</v>
      </c>
      <c r="B9" s="47" t="s">
        <v>1</v>
      </c>
      <c r="C9" s="10"/>
      <c r="D9" s="10"/>
      <c r="E9" s="60">
        <v>2</v>
      </c>
      <c r="F9" s="61">
        <f>IF(Enrolled=0,"n/a",DGET(data,"Ref_hr2",_xlnm.Criteria))</f>
        <v>1.661156177520752</v>
      </c>
      <c r="G9" s="61">
        <f t="shared" si="0"/>
        <v>1.842032715678215</v>
      </c>
      <c r="H9" s="61">
        <f>IF(Enrolled=0,"n/a",DGET(data,"Pctile50_hr2",_xlnm.Criteria))</f>
        <v>-0.18087653815746307</v>
      </c>
      <c r="I9" s="61">
        <f>IF(Enrolled=0,"n/a",DGET(data,"Temp_hr2",_xlnm.Criteria))</f>
        <v>70.237380981445313</v>
      </c>
      <c r="J9" s="62">
        <f>IF(Enrolled=0,"n/a",DGET(data,"Pctile10_hr2",_xlnm.Criteria))</f>
        <v>-0.23260724544525146</v>
      </c>
      <c r="K9" s="62">
        <f>IF(Enrolled=0,"n/a",DGET(data,"Pctile30_hr2",_xlnm.Criteria))</f>
        <v>-0.20204433798789978</v>
      </c>
      <c r="L9" s="62">
        <f>IF(Enrolled=0,"n/a",DGET(data,"Pctile50_hr2",_xlnm.Criteria))</f>
        <v>-0.18087653815746307</v>
      </c>
      <c r="M9" s="62">
        <f>IF(Enrolled=0,"n/a",DGET(data,"Pctile70_hr2",_xlnm.Criteria))</f>
        <v>-0.15970875322818756</v>
      </c>
      <c r="N9" s="62">
        <f>IF(Enrolled=0,"n/a",DGET(data,"Pctile90_hr2",_xlnm.Criteria))</f>
        <v>-0.12914583086967468</v>
      </c>
      <c r="P9" s="57"/>
      <c r="Q9" s="58"/>
    </row>
    <row r="10" spans="1:17" ht="17.25" customHeight="1" x14ac:dyDescent="0.2">
      <c r="D10" s="12"/>
      <c r="E10" s="60">
        <v>3</v>
      </c>
      <c r="F10" s="61">
        <f>IF(Enrolled=0,"n/a",DGET(data,"Ref_hr3",_xlnm.Criteria))</f>
        <v>1.5447880029678345</v>
      </c>
      <c r="G10" s="61">
        <f t="shared" si="0"/>
        <v>1.7024260759353638</v>
      </c>
      <c r="H10" s="61">
        <f>IF(Enrolled=0,"n/a",DGET(data,"Pctile50_hr3",_xlnm.Criteria))</f>
        <v>-0.1576380729675293</v>
      </c>
      <c r="I10" s="61">
        <f>IF(Enrolled=0,"n/a",DGET(data,"Temp_hr3",_xlnm.Criteria))</f>
        <v>69.180656433105469</v>
      </c>
      <c r="J10" s="62">
        <f>IF(Enrolled=0,"n/a",DGET(data,"Pctile10_hr3",_xlnm.Criteria))</f>
        <v>-0.21010912954807281</v>
      </c>
      <c r="K10" s="62">
        <f>IF(Enrolled=0,"n/a",DGET(data,"Pctile30_hr3",_xlnm.Criteria))</f>
        <v>-0.17910879850387573</v>
      </c>
      <c r="L10" s="62">
        <f>IF(Enrolled=0,"n/a",DGET(data,"Pctile50_hr3",_xlnm.Criteria))</f>
        <v>-0.1576380729675293</v>
      </c>
      <c r="M10" s="62">
        <f>IF(Enrolled=0,"n/a",DGET(data,"Pctile70_hr3",_xlnm.Criteria))</f>
        <v>-0.13616734743118286</v>
      </c>
      <c r="N10" s="62">
        <f>IF(Enrolled=0,"n/a",DGET(data,"Pctile90_hr3",_xlnm.Criteria))</f>
        <v>-0.10516703128814697</v>
      </c>
      <c r="P10" s="57"/>
      <c r="Q10" s="58"/>
    </row>
    <row r="11" spans="1:17" ht="17.25" customHeight="1" x14ac:dyDescent="0.2">
      <c r="A11" s="43"/>
      <c r="B11" s="63" t="str">
        <f>IF(Pass=0,"Results are confidential for the selected LCA or CARE group","")</f>
        <v/>
      </c>
      <c r="C11" s="13"/>
      <c r="D11" s="13"/>
      <c r="E11" s="60">
        <v>4</v>
      </c>
      <c r="F11" s="61">
        <f>IF(Enrolled=0,"n/a",DGET(data,"Ref_hr4",_xlnm.Criteria))</f>
        <v>1.4566162824630737</v>
      </c>
      <c r="G11" s="61">
        <f t="shared" si="0"/>
        <v>1.6226693987846375</v>
      </c>
      <c r="H11" s="61">
        <f>IF(Enrolled=0,"n/a",DGET(data,"Pctile50_hr4",_xlnm.Criteria))</f>
        <v>-0.16605311632156372</v>
      </c>
      <c r="I11" s="61">
        <f>IF(Enrolled=0,"n/a",DGET(data,"Temp_hr4",_xlnm.Criteria))</f>
        <v>68.158950805664063</v>
      </c>
      <c r="J11" s="62">
        <f>IF(Enrolled=0,"n/a",DGET(data,"Pctile10_hr4",_xlnm.Criteria))</f>
        <v>-0.21785673499107361</v>
      </c>
      <c r="K11" s="62">
        <f>IF(Enrolled=0,"n/a",DGET(data,"Pctile30_hr4",_xlnm.Criteria))</f>
        <v>-0.18725073337554932</v>
      </c>
      <c r="L11" s="62">
        <f>IF(Enrolled=0,"n/a",DGET(data,"Pctile50_hr4",_xlnm.Criteria))</f>
        <v>-0.16605311632156372</v>
      </c>
      <c r="M11" s="62">
        <f>IF(Enrolled=0,"n/a",DGET(data,"Pctile70_hr4",_xlnm.Criteria))</f>
        <v>-0.14485549926757813</v>
      </c>
      <c r="N11" s="62">
        <f>IF(Enrolled=0,"n/a",DGET(data,"Pctile90_hr4",_xlnm.Criteria))</f>
        <v>-0.11424951255321503</v>
      </c>
      <c r="P11" s="57"/>
      <c r="Q11" s="58"/>
    </row>
    <row r="12" spans="1:17" ht="17.25" customHeight="1" x14ac:dyDescent="0.2">
      <c r="C12" s="13"/>
      <c r="D12" s="13"/>
      <c r="E12" s="60">
        <v>5</v>
      </c>
      <c r="F12" s="61">
        <f>IF(Enrolled=0,"n/a",DGET(data,"Ref_hr5",_xlnm.Criteria))</f>
        <v>1.4310030937194824</v>
      </c>
      <c r="G12" s="61">
        <f t="shared" si="0"/>
        <v>1.5774849206209183</v>
      </c>
      <c r="H12" s="61">
        <f>IF(Enrolled=0,"n/a",DGET(data,"Pctile50_hr5",_xlnm.Criteria))</f>
        <v>-0.14648182690143585</v>
      </c>
      <c r="I12" s="61">
        <f>IF(Enrolled=0,"n/a",DGET(data,"Temp_hr5",_xlnm.Criteria))</f>
        <v>67.226287841796875</v>
      </c>
      <c r="J12" s="62">
        <f>IF(Enrolled=0,"n/a",DGET(data,"Pctile10_hr5",_xlnm.Criteria))</f>
        <v>-0.20010308921337128</v>
      </c>
      <c r="K12" s="62">
        <f>IF(Enrolled=0,"n/a",DGET(data,"Pctile30_hr5",_xlnm.Criteria))</f>
        <v>-0.16842320561408997</v>
      </c>
      <c r="L12" s="62">
        <f>IF(Enrolled=0,"n/a",DGET(data,"Pctile50_hr5",_xlnm.Criteria))</f>
        <v>-0.14648182690143585</v>
      </c>
      <c r="M12" s="62">
        <f>IF(Enrolled=0,"n/a",DGET(data,"Pctile70_hr5",_xlnm.Criteria))</f>
        <v>-0.12454042583703995</v>
      </c>
      <c r="N12" s="62">
        <f>IF(Enrolled=0,"n/a",DGET(data,"Pctile90_hr5",_xlnm.Criteria))</f>
        <v>-9.2860549688339233E-2</v>
      </c>
      <c r="P12" s="57"/>
      <c r="Q12" s="58"/>
    </row>
    <row r="13" spans="1:17" ht="17.25" customHeight="1" x14ac:dyDescent="0.2">
      <c r="D13" s="5"/>
      <c r="E13" s="60">
        <v>6</v>
      </c>
      <c r="F13" s="61">
        <f>IF(Enrolled=0,"n/a",DGET(data,"Ref_hr6",_xlnm.Criteria))</f>
        <v>1.4526081085205078</v>
      </c>
      <c r="G13" s="61">
        <f t="shared" si="0"/>
        <v>1.580858513712883</v>
      </c>
      <c r="H13" s="61">
        <f>IF(Enrolled=0,"n/a",DGET(data,"Pctile50_hr6",_xlnm.Criteria))</f>
        <v>-0.12825040519237518</v>
      </c>
      <c r="I13" s="61">
        <f>IF(Enrolled=0,"n/a",DGET(data,"Temp_hr6",_xlnm.Criteria))</f>
        <v>66.352210998535156</v>
      </c>
      <c r="J13" s="62">
        <f>IF(Enrolled=0,"n/a",DGET(data,"Pctile10_hr6",_xlnm.Criteria))</f>
        <v>-0.18190090358257294</v>
      </c>
      <c r="K13" s="62">
        <f>IF(Enrolled=0,"n/a",DGET(data,"Pctile30_hr6",_xlnm.Criteria))</f>
        <v>-0.15020374953746796</v>
      </c>
      <c r="L13" s="62">
        <f>IF(Enrolled=0,"n/a",DGET(data,"Pctile50_hr6",_xlnm.Criteria))</f>
        <v>-0.12825040519237518</v>
      </c>
      <c r="M13" s="62">
        <f>IF(Enrolled=0,"n/a",DGET(data,"Pctile70_hr6",_xlnm.Criteria))</f>
        <v>-0.10629706084728241</v>
      </c>
      <c r="N13" s="62">
        <f>IF(Enrolled=0,"n/a",DGET(data,"Pctile90_hr6",_xlnm.Criteria))</f>
        <v>-7.4599921703338623E-2</v>
      </c>
      <c r="P13" s="57"/>
      <c r="Q13" s="58"/>
    </row>
    <row r="14" spans="1:17" ht="16.5" x14ac:dyDescent="0.2">
      <c r="D14" s="5"/>
      <c r="E14" s="60">
        <v>7</v>
      </c>
      <c r="F14" s="61">
        <f>IF(Enrolled=0,"n/a",DGET(data,"Ref_hr7",_xlnm.Criteria))</f>
        <v>1.5205534696578979</v>
      </c>
      <c r="G14" s="61">
        <f t="shared" si="0"/>
        <v>1.634354367852211</v>
      </c>
      <c r="H14" s="61">
        <f>IF(Enrolled=0,"n/a",DGET(data,"Pctile50_hr7",_xlnm.Criteria))</f>
        <v>-0.11380089819431305</v>
      </c>
      <c r="I14" s="61">
        <f>IF(Enrolled=0,"n/a",DGET(data,"Temp_hr7",_xlnm.Criteria))</f>
        <v>65.626380920410156</v>
      </c>
      <c r="J14" s="62">
        <f>IF(Enrolled=0,"n/a",DGET(data,"Pctile10_hr7",_xlnm.Criteria))</f>
        <v>-0.16586703062057495</v>
      </c>
      <c r="K14" s="62">
        <f>IF(Enrolled=0,"n/a",DGET(data,"Pctile30_hr7",_xlnm.Criteria))</f>
        <v>-0.13510595262050629</v>
      </c>
      <c r="L14" s="62">
        <f>IF(Enrolled=0,"n/a",DGET(data,"Pctile50_hr7",_xlnm.Criteria))</f>
        <v>-0.11380089819431305</v>
      </c>
      <c r="M14" s="62">
        <f>IF(Enrolled=0,"n/a",DGET(data,"Pctile70_hr7",_xlnm.Criteria))</f>
        <v>-9.2495851218700409E-2</v>
      </c>
      <c r="N14" s="62">
        <f>IF(Enrolled=0,"n/a",DGET(data,"Pctile90_hr7",_xlnm.Criteria))</f>
        <v>-6.1734739691019058E-2</v>
      </c>
      <c r="P14" s="57"/>
      <c r="Q14" s="58"/>
    </row>
    <row r="15" spans="1:17" ht="16.5" x14ac:dyDescent="0.2">
      <c r="A15" s="14"/>
      <c r="C15" s="5"/>
      <c r="D15" s="5"/>
      <c r="E15" s="60">
        <v>8</v>
      </c>
      <c r="F15" s="61">
        <f>IF(Enrolled=0,"n/a",DGET(data,"Ref_hr8",_xlnm.Criteria))</f>
        <v>1.6561378240585327</v>
      </c>
      <c r="G15" s="61">
        <f t="shared" si="0"/>
        <v>1.7777767777442932</v>
      </c>
      <c r="H15" s="61">
        <f>IF(Enrolled=0,"n/a",DGET(data,"Pctile50_hr8",_xlnm.Criteria))</f>
        <v>-0.1216389536857605</v>
      </c>
      <c r="I15" s="61">
        <f>IF(Enrolled=0,"n/a",DGET(data,"Temp_hr8",_xlnm.Criteria))</f>
        <v>66.131118774414063</v>
      </c>
      <c r="J15" s="62">
        <f>IF(Enrolled=0,"n/a",DGET(data,"Pctile10_hr8",_xlnm.Criteria))</f>
        <v>-0.17514188587665558</v>
      </c>
      <c r="K15" s="62">
        <f>IF(Enrolled=0,"n/a",DGET(data,"Pctile30_hr8",_xlnm.Criteria))</f>
        <v>-0.1435319185256958</v>
      </c>
      <c r="L15" s="62">
        <f>IF(Enrolled=0,"n/a",DGET(data,"Pctile50_hr8",_xlnm.Criteria))</f>
        <v>-0.1216389536857605</v>
      </c>
      <c r="M15" s="62">
        <f>IF(Enrolled=0,"n/a",DGET(data,"Pctile70_hr8",_xlnm.Criteria))</f>
        <v>-9.9745988845825195E-2</v>
      </c>
      <c r="N15" s="62">
        <f>IF(Enrolled=0,"n/a",DGET(data,"Pctile90_hr8",_xlnm.Criteria))</f>
        <v>-6.8136021494865417E-2</v>
      </c>
      <c r="P15" s="57"/>
      <c r="Q15" s="58"/>
    </row>
    <row r="16" spans="1:17" ht="16.5" x14ac:dyDescent="0.2">
      <c r="C16" s="5"/>
      <c r="D16" s="5"/>
      <c r="E16" s="60">
        <v>9</v>
      </c>
      <c r="F16" s="61">
        <f>IF(Enrolled=0,"n/a",DGET(data,"Ref_hr9",_xlnm.Criteria))</f>
        <v>1.8277000188827515</v>
      </c>
      <c r="G16" s="61">
        <f t="shared" si="0"/>
        <v>1.9354815632104874</v>
      </c>
      <c r="H16" s="61">
        <f>IF(Enrolled=0,"n/a",DGET(data,"Pctile50_hr9",_xlnm.Criteria))</f>
        <v>-0.1077815443277359</v>
      </c>
      <c r="I16" s="61">
        <f>IF(Enrolled=0,"n/a",DGET(data,"Temp_hr9",_xlnm.Criteria))</f>
        <v>68.988487243652344</v>
      </c>
      <c r="J16" s="62">
        <f>IF(Enrolled=0,"n/a",DGET(data,"Pctile10_hr9",_xlnm.Criteria))</f>
        <v>-0.1554243415594101</v>
      </c>
      <c r="K16" s="62">
        <f>IF(Enrolled=0,"n/a",DGET(data,"Pctile30_hr9",_xlnm.Criteria))</f>
        <v>-0.12727658450603485</v>
      </c>
      <c r="L16" s="62">
        <f>IF(Enrolled=0,"n/a",DGET(data,"Pctile50_hr9",_xlnm.Criteria))</f>
        <v>-0.1077815443277359</v>
      </c>
      <c r="M16" s="62">
        <f>IF(Enrolled=0,"n/a",DGET(data,"Pctile70_hr9",_xlnm.Criteria))</f>
        <v>-8.8286504149436951E-2</v>
      </c>
      <c r="N16" s="62">
        <f>IF(Enrolled=0,"n/a",DGET(data,"Pctile90_hr9",_xlnm.Criteria))</f>
        <v>-6.01387619972229E-2</v>
      </c>
      <c r="P16" s="57"/>
      <c r="Q16" s="58"/>
    </row>
    <row r="17" spans="3:23" ht="16.5" x14ac:dyDescent="0.2">
      <c r="C17" s="5"/>
      <c r="D17" s="5"/>
      <c r="E17" s="60">
        <v>10</v>
      </c>
      <c r="F17" s="61">
        <f>IF(Enrolled=0,"n/a",DGET(data,"Ref_hr10",_xlnm.Criteria))</f>
        <v>1.9740923643112183</v>
      </c>
      <c r="G17" s="61">
        <f t="shared" si="0"/>
        <v>2.0884739384055138</v>
      </c>
      <c r="H17" s="61">
        <f>IF(Enrolled=0,"n/a",DGET(data,"Pctile50_hr10",_xlnm.Criteria))</f>
        <v>-0.1143815740942955</v>
      </c>
      <c r="I17" s="61">
        <f>IF(Enrolled=0,"n/a",DGET(data,"Temp_hr10",_xlnm.Criteria))</f>
        <v>72.856391906738281</v>
      </c>
      <c r="J17" s="62">
        <f>IF(Enrolled=0,"n/a",DGET(data,"Pctile10_hr10",_xlnm.Criteria))</f>
        <v>-0.15757609903812408</v>
      </c>
      <c r="K17" s="62">
        <f>IF(Enrolled=0,"n/a",DGET(data,"Pctile30_hr10",_xlnm.Criteria))</f>
        <v>-0.13205641508102417</v>
      </c>
      <c r="L17" s="62">
        <f>IF(Enrolled=0,"n/a",DGET(data,"Pctile50_hr10",_xlnm.Criteria))</f>
        <v>-0.1143815740942955</v>
      </c>
      <c r="M17" s="62">
        <f>IF(Enrolled=0,"n/a",DGET(data,"Pctile70_hr10",_xlnm.Criteria))</f>
        <v>-9.6706725656986237E-2</v>
      </c>
      <c r="N17" s="62">
        <f>IF(Enrolled=0,"n/a",DGET(data,"Pctile90_hr10",_xlnm.Criteria))</f>
        <v>-7.1187049150466919E-2</v>
      </c>
      <c r="P17" s="57"/>
      <c r="Q17" s="58"/>
    </row>
    <row r="18" spans="3:23" ht="16.5" x14ac:dyDescent="0.2">
      <c r="C18" s="5"/>
      <c r="D18" s="5"/>
      <c r="E18" s="60">
        <v>11</v>
      </c>
      <c r="F18" s="61">
        <f>IF(Enrolled=0,"n/a",DGET(data,"Ref_hr11",_xlnm.Criteria))</f>
        <v>2.1549408435821533</v>
      </c>
      <c r="G18" s="61">
        <f t="shared" si="0"/>
        <v>2.283843070268631</v>
      </c>
      <c r="H18" s="61">
        <f>IF(Enrolled=0,"n/a",DGET(data,"Pctile50_hr11",_xlnm.Criteria))</f>
        <v>-0.12890222668647766</v>
      </c>
      <c r="I18" s="61">
        <f>IF(Enrolled=0,"n/a",DGET(data,"Temp_hr11",_xlnm.Criteria))</f>
        <v>76.929161071777344</v>
      </c>
      <c r="J18" s="62">
        <f>IF(Enrolled=0,"n/a",DGET(data,"Pctile10_hr11",_xlnm.Criteria))</f>
        <v>-0.17202369868755341</v>
      </c>
      <c r="K18" s="62">
        <f>IF(Enrolled=0,"n/a",DGET(data,"Pctile30_hr11",_xlnm.Criteria))</f>
        <v>-0.14654718339443207</v>
      </c>
      <c r="L18" s="62">
        <f>IF(Enrolled=0,"n/a",DGET(data,"Pctile50_hr11",_xlnm.Criteria))</f>
        <v>-0.12890222668647766</v>
      </c>
      <c r="M18" s="62">
        <f>IF(Enrolled=0,"n/a",DGET(data,"Pctile70_hr11",_xlnm.Criteria))</f>
        <v>-0.11125725507736206</v>
      </c>
      <c r="N18" s="62">
        <f>IF(Enrolled=0,"n/a",DGET(data,"Pctile90_hr11",_xlnm.Criteria))</f>
        <v>-8.5780739784240723E-2</v>
      </c>
      <c r="P18" s="57"/>
      <c r="Q18" s="58"/>
      <c r="S18" s="31"/>
      <c r="T18" s="31"/>
      <c r="U18" s="31"/>
      <c r="V18" s="31"/>
      <c r="W18" s="31"/>
    </row>
    <row r="19" spans="3:23" ht="16.5" x14ac:dyDescent="0.2">
      <c r="C19" s="5"/>
      <c r="D19" s="5"/>
      <c r="E19" s="60">
        <v>12</v>
      </c>
      <c r="F19" s="61">
        <f>IF(Enrolled=0,"n/a",DGET(data,"Ref_hr12",_xlnm.Criteria))</f>
        <v>2.3765764236450195</v>
      </c>
      <c r="G19" s="61">
        <f t="shared" si="0"/>
        <v>2.5211491584777832</v>
      </c>
      <c r="H19" s="61">
        <f>IF(Enrolled=0,"n/a",DGET(data,"Pctile50_hr12",_xlnm.Criteria))</f>
        <v>-0.14457273483276367</v>
      </c>
      <c r="I19" s="61">
        <f>IF(Enrolled=0,"n/a",DGET(data,"Temp_hr12",_xlnm.Criteria))</f>
        <v>80.760246276855469</v>
      </c>
      <c r="J19" s="62">
        <f>IF(Enrolled=0,"n/a",DGET(data,"Pctile10_hr12",_xlnm.Criteria))</f>
        <v>-0.18920844793319702</v>
      </c>
      <c r="K19" s="62">
        <f>IF(Enrolled=0,"n/a",DGET(data,"Pctile30_hr12",_xlnm.Criteria))</f>
        <v>-0.16283731162548065</v>
      </c>
      <c r="L19" s="62">
        <f>IF(Enrolled=0,"n/a",DGET(data,"Pctile50_hr12",_xlnm.Criteria))</f>
        <v>-0.14457273483276367</v>
      </c>
      <c r="M19" s="62">
        <f>IF(Enrolled=0,"n/a",DGET(data,"Pctile70_hr12",_xlnm.Criteria))</f>
        <v>-0.12630817294120789</v>
      </c>
      <c r="N19" s="62">
        <f>IF(Enrolled=0,"n/a",DGET(data,"Pctile90_hr12",_xlnm.Criteria))</f>
        <v>-9.9937036633491516E-2</v>
      </c>
      <c r="P19" s="57"/>
      <c r="Q19" s="58"/>
      <c r="S19" s="31"/>
      <c r="T19" s="31"/>
      <c r="U19" s="31"/>
      <c r="V19" s="31"/>
      <c r="W19" s="31"/>
    </row>
    <row r="20" spans="3:23" ht="16.5" x14ac:dyDescent="0.2">
      <c r="C20" s="5"/>
      <c r="D20" s="5"/>
      <c r="E20" s="60">
        <v>13</v>
      </c>
      <c r="F20" s="61">
        <f>IF(Enrolled=0,"n/a",DGET(data,"Ref_hr13",_xlnm.Criteria))</f>
        <v>2.6283152103424072</v>
      </c>
      <c r="G20" s="61">
        <f t="shared" si="0"/>
        <v>2.7419343888759613</v>
      </c>
      <c r="H20" s="61">
        <f>IF(Enrolled=0,"n/a",DGET(data,"Pctile50_hr13",_xlnm.Criteria))</f>
        <v>-0.11361917853355408</v>
      </c>
      <c r="I20" s="61">
        <f>IF(Enrolled=0,"n/a",DGET(data,"Temp_hr13",_xlnm.Criteria))</f>
        <v>84.259071350097656</v>
      </c>
      <c r="J20" s="62">
        <f>IF(Enrolled=0,"n/a",DGET(data,"Pctile10_hr13",_xlnm.Criteria))</f>
        <v>-0.16034573316574097</v>
      </c>
      <c r="K20" s="62">
        <f>IF(Enrolled=0,"n/a",DGET(data,"Pctile30_hr13",_xlnm.Criteria))</f>
        <v>-0.13273930549621582</v>
      </c>
      <c r="L20" s="62">
        <f>IF(Enrolled=0,"n/a",DGET(data,"Pctile50_hr13",_xlnm.Criteria))</f>
        <v>-0.11361917853355408</v>
      </c>
      <c r="M20" s="62">
        <f>IF(Enrolled=0,"n/a",DGET(data,"Pctile70_hr13",_xlnm.Criteria))</f>
        <v>-9.4499044120311737E-2</v>
      </c>
      <c r="N20" s="62">
        <f>IF(Enrolled=0,"n/a",DGET(data,"Pctile90_hr13",_xlnm.Criteria))</f>
        <v>-6.6892609000205994E-2</v>
      </c>
      <c r="P20" s="57"/>
      <c r="Q20" s="58"/>
      <c r="S20" s="31"/>
      <c r="T20" s="31"/>
      <c r="U20" s="31"/>
      <c r="V20" s="31"/>
      <c r="W20" s="31"/>
    </row>
    <row r="21" spans="3:23" ht="16.5" x14ac:dyDescent="0.2">
      <c r="C21" s="5"/>
      <c r="D21" s="5"/>
      <c r="E21" s="60">
        <v>14</v>
      </c>
      <c r="F21" s="61">
        <f>IF(Enrolled=0,"n/a",DGET(data,"Ref_hr14",_xlnm.Criteria))</f>
        <v>2.8392670154571533</v>
      </c>
      <c r="G21" s="61">
        <f t="shared" si="0"/>
        <v>2.9451475441455841</v>
      </c>
      <c r="H21" s="61">
        <f>IF(Enrolled=0,"n/a",DGET(data,"Pctile50_hr14",_xlnm.Criteria))</f>
        <v>-0.10588052868843079</v>
      </c>
      <c r="I21" s="61">
        <f>IF(Enrolled=0,"n/a",DGET(data,"Temp_hr14",_xlnm.Criteria))</f>
        <v>87.240997314453125</v>
      </c>
      <c r="J21" s="62">
        <f>IF(Enrolled=0,"n/a",DGET(data,"Pctile10_hr14",_xlnm.Criteria))</f>
        <v>-0.15074211359024048</v>
      </c>
      <c r="K21" s="62">
        <f>IF(Enrolled=0,"n/a",DGET(data,"Pctile30_hr14",_xlnm.Criteria))</f>
        <v>-0.12423752993345261</v>
      </c>
      <c r="L21" s="62">
        <f>IF(Enrolled=0,"n/a",DGET(data,"Pctile50_hr14",_xlnm.Criteria))</f>
        <v>-0.10588052868843079</v>
      </c>
      <c r="M21" s="62">
        <f>IF(Enrolled=0,"n/a",DGET(data,"Pctile70_hr14",_xlnm.Criteria))</f>
        <v>-8.7523527443408966E-2</v>
      </c>
      <c r="N21" s="62">
        <f>IF(Enrolled=0,"n/a",DGET(data,"Pctile90_hr14",_xlnm.Criteria))</f>
        <v>-6.1018936336040497E-2</v>
      </c>
      <c r="P21" s="57"/>
      <c r="Q21" s="58"/>
      <c r="S21" s="31"/>
      <c r="T21" s="31"/>
      <c r="U21" s="31"/>
      <c r="V21" s="31"/>
      <c r="W21" s="31"/>
    </row>
    <row r="22" spans="3:23" ht="16.5" x14ac:dyDescent="0.2">
      <c r="C22" s="5"/>
      <c r="D22" s="5"/>
      <c r="E22" s="60">
        <v>15</v>
      </c>
      <c r="F22" s="61">
        <f>IF(Enrolled=0,"n/a",DGET(data,"Ref_hr15",_xlnm.Criteria))</f>
        <v>3.0003199577331543</v>
      </c>
      <c r="G22" s="61">
        <f t="shared" si="0"/>
        <v>3.130005270242691</v>
      </c>
      <c r="H22" s="61">
        <f>IF(Enrolled=0,"n/a",DGET(data,"Pctile50_hr15",_xlnm.Criteria))</f>
        <v>-0.12968531250953674</v>
      </c>
      <c r="I22" s="61">
        <f>IF(Enrolled=0,"n/a",DGET(data,"Temp_hr15",_xlnm.Criteria))</f>
        <v>89.241828918457031</v>
      </c>
      <c r="J22" s="62">
        <f>IF(Enrolled=0,"n/a",DGET(data,"Pctile10_hr15",_xlnm.Criteria))</f>
        <v>-0.17571328580379486</v>
      </c>
      <c r="K22" s="62">
        <f>IF(Enrolled=0,"n/a",DGET(data,"Pctile30_hr15",_xlnm.Criteria))</f>
        <v>-0.14851957559585571</v>
      </c>
      <c r="L22" s="62">
        <f>IF(Enrolled=0,"n/a",DGET(data,"Pctile50_hr15",_xlnm.Criteria))</f>
        <v>-0.12968531250953674</v>
      </c>
      <c r="M22" s="62">
        <f>IF(Enrolled=0,"n/a",DGET(data,"Pctile70_hr15",_xlnm.Criteria))</f>
        <v>-0.11085103452205658</v>
      </c>
      <c r="N22" s="62">
        <f>IF(Enrolled=0,"n/a",DGET(data,"Pctile90_hr15",_xlnm.Criteria))</f>
        <v>-8.3657331764698029E-2</v>
      </c>
      <c r="P22" s="57"/>
      <c r="Q22" s="58"/>
      <c r="S22" s="31"/>
      <c r="T22" s="31"/>
      <c r="U22" s="31"/>
      <c r="V22" s="31"/>
      <c r="W22" s="31"/>
    </row>
    <row r="23" spans="3:23" ht="16.5" x14ac:dyDescent="0.2">
      <c r="C23" s="5"/>
      <c r="D23" s="5"/>
      <c r="E23" s="60">
        <v>16</v>
      </c>
      <c r="F23" s="61">
        <f>IF(Enrolled=0,"n/a",DGET(data,"Ref_hr16",_xlnm.Criteria))</f>
        <v>3.1665241718292236</v>
      </c>
      <c r="G23" s="61">
        <f t="shared" si="0"/>
        <v>3.2957659214735031</v>
      </c>
      <c r="H23" s="61">
        <f>IF(Enrolled=0,"n/a",DGET(data,"Pctile50_hr16",_xlnm.Criteria))</f>
        <v>-0.12924174964427948</v>
      </c>
      <c r="I23" s="61">
        <f>IF(Enrolled=0,"n/a",DGET(data,"Temp_hr16",_xlnm.Criteria))</f>
        <v>90.284660339355469</v>
      </c>
      <c r="J23" s="62">
        <f>IF(Enrolled=0,"n/a",DGET(data,"Pctile10_hr16",_xlnm.Criteria))</f>
        <v>-0.1795104593038559</v>
      </c>
      <c r="K23" s="62">
        <f>IF(Enrolled=0,"n/a",DGET(data,"Pctile30_hr16",_xlnm.Criteria))</f>
        <v>-0.1498112827539444</v>
      </c>
      <c r="L23" s="62">
        <f>IF(Enrolled=0,"n/a",DGET(data,"Pctile50_hr16",_xlnm.Criteria))</f>
        <v>-0.12924174964427948</v>
      </c>
      <c r="M23" s="62">
        <f>IF(Enrolled=0,"n/a",DGET(data,"Pctile70_hr16",_xlnm.Criteria))</f>
        <v>-0.10867219418287277</v>
      </c>
      <c r="N23" s="62">
        <f>IF(Enrolled=0,"n/a",DGET(data,"Pctile90_hr16",_xlnm.Criteria))</f>
        <v>-7.897302508354187E-2</v>
      </c>
      <c r="P23" s="57"/>
      <c r="Q23" s="58"/>
      <c r="S23" s="31"/>
      <c r="T23" s="31"/>
      <c r="U23" s="31"/>
      <c r="V23" s="31"/>
      <c r="W23" s="31"/>
    </row>
    <row r="24" spans="3:23" ht="16.5" x14ac:dyDescent="0.2">
      <c r="C24" s="5"/>
      <c r="D24" s="5"/>
      <c r="E24" s="60">
        <v>17</v>
      </c>
      <c r="F24" s="61">
        <f>IF(Enrolled=0,"n/a",DGET(data,"Ref_hr17",_xlnm.Criteria))</f>
        <v>3.2701709270477295</v>
      </c>
      <c r="G24" s="61">
        <f t="shared" si="0"/>
        <v>3.3183414116501808</v>
      </c>
      <c r="H24" s="61">
        <f>IF(Enrolled=0,"n/a",DGET(data,"Pctile50_hr17",_xlnm.Criteria))</f>
        <v>-4.8170484602451324E-2</v>
      </c>
      <c r="I24" s="61">
        <f>IF(Enrolled=0,"n/a",DGET(data,"Temp_hr17",_xlnm.Criteria))</f>
        <v>90.231132507324219</v>
      </c>
      <c r="J24" s="62">
        <f>IF(Enrolled=0,"n/a",DGET(data,"Pctile10_hr17",_xlnm.Criteria))</f>
        <v>-9.8396725952625275E-2</v>
      </c>
      <c r="K24" s="62">
        <f>IF(Enrolled=0,"n/a",DGET(data,"Pctile30_hr17",_xlnm.Criteria))</f>
        <v>-6.8722650408744812E-2</v>
      </c>
      <c r="L24" s="62">
        <f>IF(Enrolled=0,"n/a",DGET(data,"Pctile50_hr17",_xlnm.Criteria))</f>
        <v>-4.8170484602451324E-2</v>
      </c>
      <c r="M24" s="62">
        <f>IF(Enrolled=0,"n/a",DGET(data,"Pctile70_hr17",_xlnm.Criteria))</f>
        <v>-2.761831134557724E-2</v>
      </c>
      <c r="N24" s="62">
        <f>IF(Enrolled=0,"n/a",DGET(data,"Pctile90_hr17",_xlnm.Criteria))</f>
        <v>2.0557630341500044E-3</v>
      </c>
      <c r="P24" s="57"/>
      <c r="Q24" s="58"/>
      <c r="S24" s="31"/>
      <c r="T24" s="31"/>
      <c r="U24" s="31"/>
      <c r="V24" s="31"/>
      <c r="W24" s="31"/>
    </row>
    <row r="25" spans="3:23" ht="16.5" x14ac:dyDescent="0.2">
      <c r="C25" s="5"/>
      <c r="D25" s="5"/>
      <c r="E25" s="60">
        <v>18</v>
      </c>
      <c r="F25" s="61">
        <f>IF(Enrolled=0,"n/a",DGET(data,"Ref_hr18",_xlnm.Criteria))</f>
        <v>3.2835264205932617</v>
      </c>
      <c r="G25" s="61">
        <f t="shared" si="0"/>
        <v>3.1948047876358032</v>
      </c>
      <c r="H25" s="61">
        <f>IF(Enrolled=0,"n/a",DGET(data,"Pctile50_hr18",_xlnm.Criteria))</f>
        <v>8.8721632957458496E-2</v>
      </c>
      <c r="I25" s="61">
        <f>IF(Enrolled=0,"n/a",DGET(data,"Temp_hr18",_xlnm.Criteria))</f>
        <v>89.079490661621094</v>
      </c>
      <c r="J25" s="62">
        <f>IF(Enrolled=0,"n/a",DGET(data,"Pctile10_hr18",_xlnm.Criteria))</f>
        <v>3.7817064672708511E-2</v>
      </c>
      <c r="K25" s="62">
        <f>IF(Enrolled=0,"n/a",DGET(data,"Pctile30_hr18",_xlnm.Criteria))</f>
        <v>6.7891895771026611E-2</v>
      </c>
      <c r="L25" s="62">
        <f>IF(Enrolled=0,"n/a",DGET(data,"Pctile50_hr18",_xlnm.Criteria))</f>
        <v>8.8721632957458496E-2</v>
      </c>
      <c r="M25" s="62">
        <f>IF(Enrolled=0,"n/a",DGET(data,"Pctile70_hr18",_xlnm.Criteria))</f>
        <v>0.10955137014389038</v>
      </c>
      <c r="N25" s="62">
        <f>IF(Enrolled=0,"n/a",DGET(data,"Pctile90_hr18",_xlnm.Criteria))</f>
        <v>0.13962620496749878</v>
      </c>
      <c r="P25" s="57"/>
      <c r="Q25" s="58"/>
      <c r="S25" s="31"/>
      <c r="T25" s="31"/>
      <c r="U25" s="31"/>
      <c r="V25" s="31"/>
      <c r="W25" s="31"/>
    </row>
    <row r="26" spans="3:23" ht="16.5" x14ac:dyDescent="0.2">
      <c r="C26" s="5"/>
      <c r="D26" s="5"/>
      <c r="E26" s="60">
        <v>19</v>
      </c>
      <c r="F26" s="61">
        <f>IF(Enrolled=0,"n/a",DGET(data,"Ref_hr19",_xlnm.Criteria))</f>
        <v>3.1936984062194824</v>
      </c>
      <c r="G26" s="61">
        <f t="shared" si="0"/>
        <v>3.1178559064865112</v>
      </c>
      <c r="H26" s="61">
        <f>IF(Enrolled=0,"n/a",DGET(data,"Pctile50_hr19",_xlnm.Criteria))</f>
        <v>7.5842499732971191E-2</v>
      </c>
      <c r="I26" s="61">
        <f>IF(Enrolled=0,"n/a",DGET(data,"Temp_hr19",_xlnm.Criteria))</f>
        <v>86.788619995117188</v>
      </c>
      <c r="J26" s="62">
        <f>IF(Enrolled=0,"n/a",DGET(data,"Pctile10_hr19",_xlnm.Criteria))</f>
        <v>2.5993283838033676E-2</v>
      </c>
      <c r="K26" s="62">
        <f>IF(Enrolled=0,"n/a",DGET(data,"Pctile30_hr19",_xlnm.Criteria))</f>
        <v>5.5444609373807907E-2</v>
      </c>
      <c r="L26" s="62">
        <f>IF(Enrolled=0,"n/a",DGET(data,"Pctile50_hr19",_xlnm.Criteria))</f>
        <v>7.5842499732971191E-2</v>
      </c>
      <c r="M26" s="62">
        <f>IF(Enrolled=0,"n/a",DGET(data,"Pctile70_hr19",_xlnm.Criteria))</f>
        <v>9.6240401268005371E-2</v>
      </c>
      <c r="N26" s="62">
        <f>IF(Enrolled=0,"n/a",DGET(data,"Pctile90_hr19",_xlnm.Criteria))</f>
        <v>0.1256917268037796</v>
      </c>
      <c r="P26" s="57"/>
      <c r="Q26" s="58"/>
      <c r="S26" s="31"/>
      <c r="T26" s="31"/>
      <c r="U26" s="31"/>
      <c r="V26" s="31"/>
      <c r="W26" s="31"/>
    </row>
    <row r="27" spans="3:23" ht="16.5" x14ac:dyDescent="0.2">
      <c r="C27" s="5"/>
      <c r="D27" s="5"/>
      <c r="E27" s="60">
        <v>20</v>
      </c>
      <c r="F27" s="61">
        <f>IF(Enrolled=0,"n/a",DGET(data,"Ref_hr20",_xlnm.Criteria))</f>
        <v>3.0413751602172852</v>
      </c>
      <c r="G27" s="61">
        <f t="shared" si="0"/>
        <v>3.0150300934910774</v>
      </c>
      <c r="H27" s="61">
        <f>IF(Enrolled=0,"n/a",DGET(data,"Pctile50_hr20",_xlnm.Criteria))</f>
        <v>2.6345066726207733E-2</v>
      </c>
      <c r="I27" s="61">
        <f>IF(Enrolled=0,"n/a",DGET(data,"Temp_hr20",_xlnm.Criteria))</f>
        <v>83.185043334960938</v>
      </c>
      <c r="J27" s="62">
        <f>IF(Enrolled=0,"n/a",DGET(data,"Pctile10_hr20",_xlnm.Criteria))</f>
        <v>-2.2249113768339157E-2</v>
      </c>
      <c r="K27" s="62">
        <f>IF(Enrolled=0,"n/a",DGET(data,"Pctile30_hr20",_xlnm.Criteria))</f>
        <v>6.4607225358486176E-3</v>
      </c>
      <c r="L27" s="62">
        <f>IF(Enrolled=0,"n/a",DGET(data,"Pctile50_hr20",_xlnm.Criteria))</f>
        <v>2.6345066726207733E-2</v>
      </c>
      <c r="M27" s="62">
        <f>IF(Enrolled=0,"n/a",DGET(data,"Pctile70_hr20",_xlnm.Criteria))</f>
        <v>4.6229410916566849E-2</v>
      </c>
      <c r="N27" s="62">
        <f>IF(Enrolled=0,"n/a",DGET(data,"Pctile90_hr20",_xlnm.Criteria))</f>
        <v>7.4939250946044922E-2</v>
      </c>
      <c r="P27" s="57"/>
      <c r="Q27" s="58"/>
      <c r="S27" s="31"/>
      <c r="T27" s="31"/>
      <c r="U27" s="31"/>
      <c r="V27" s="31"/>
      <c r="W27" s="31"/>
    </row>
    <row r="28" spans="3:23" ht="16.5" x14ac:dyDescent="0.2">
      <c r="C28" s="5"/>
      <c r="D28" s="5"/>
      <c r="E28" s="60">
        <v>21</v>
      </c>
      <c r="F28" s="61">
        <f>IF(Enrolled=0,"n/a",DGET(data,"Ref_hr21",_xlnm.Criteria))</f>
        <v>2.9422297477722168</v>
      </c>
      <c r="G28" s="61">
        <f t="shared" si="0"/>
        <v>3.092316061258316</v>
      </c>
      <c r="H28" s="61">
        <f>IF(Enrolled=0,"n/a",DGET(data,"Pctile50_hr21",_xlnm.Criteria))</f>
        <v>-0.15008631348609924</v>
      </c>
      <c r="I28" s="61">
        <f>IF(Enrolled=0,"n/a",DGET(data,"Temp_hr21",_xlnm.Criteria))</f>
        <v>79.05511474609375</v>
      </c>
      <c r="J28" s="62">
        <f>IF(Enrolled=0,"n/a",DGET(data,"Pctile10_hr21",_xlnm.Criteria))</f>
        <v>-0.2018706202507019</v>
      </c>
      <c r="K28" s="62">
        <f>IF(Enrolled=0,"n/a",DGET(data,"Pctile30_hr21",_xlnm.Criteria))</f>
        <v>-0.1712760329246521</v>
      </c>
      <c r="L28" s="62">
        <f>IF(Enrolled=0,"n/a",DGET(data,"Pctile50_hr21",_xlnm.Criteria))</f>
        <v>-0.15008631348609924</v>
      </c>
      <c r="M28" s="62">
        <f>IF(Enrolled=0,"n/a",DGET(data,"Pctile70_hr21",_xlnm.Criteria))</f>
        <v>-0.12889659404754639</v>
      </c>
      <c r="N28" s="62">
        <f>IF(Enrolled=0,"n/a",DGET(data,"Pctile90_hr21",_xlnm.Criteria))</f>
        <v>-9.8302006721496582E-2</v>
      </c>
      <c r="P28" s="57"/>
      <c r="Q28" s="58"/>
      <c r="S28" s="31"/>
      <c r="T28" s="31"/>
      <c r="U28" s="31"/>
      <c r="V28" s="31"/>
      <c r="W28" s="31"/>
    </row>
    <row r="29" spans="3:23" ht="16.5" x14ac:dyDescent="0.2">
      <c r="C29" s="5"/>
      <c r="D29" s="5"/>
      <c r="E29" s="60">
        <v>22</v>
      </c>
      <c r="F29" s="61">
        <f>IF(Enrolled=0,"n/a",DGET(data,"Ref_hr22",_xlnm.Criteria))</f>
        <v>2.7790071964263916</v>
      </c>
      <c r="G29" s="61">
        <f t="shared" si="0"/>
        <v>2.9481682777404785</v>
      </c>
      <c r="H29" s="61">
        <f>IF(Enrolled=0,"n/a",DGET(data,"Pctile50_hr22",_xlnm.Criteria))</f>
        <v>-0.16916108131408691</v>
      </c>
      <c r="I29" s="61">
        <f>IF(Enrolled=0,"n/a",DGET(data,"Temp_hr22",_xlnm.Criteria))</f>
        <v>76.287216186523438</v>
      </c>
      <c r="J29" s="62">
        <f>IF(Enrolled=0,"n/a",DGET(data,"Pctile10_hr22",_xlnm.Criteria))</f>
        <v>-0.22518917918205261</v>
      </c>
      <c r="K29" s="62">
        <f>IF(Enrolled=0,"n/a",DGET(data,"Pctile30_hr22",_xlnm.Criteria))</f>
        <v>-0.192087322473526</v>
      </c>
      <c r="L29" s="62">
        <f>IF(Enrolled=0,"n/a",DGET(data,"Pctile50_hr22",_xlnm.Criteria))</f>
        <v>-0.16916108131408691</v>
      </c>
      <c r="M29" s="62">
        <f>IF(Enrolled=0,"n/a",DGET(data,"Pctile70_hr22",_xlnm.Criteria))</f>
        <v>-0.14623484015464783</v>
      </c>
      <c r="N29" s="62">
        <f>IF(Enrolled=0,"n/a",DGET(data,"Pctile90_hr22",_xlnm.Criteria))</f>
        <v>-0.11313299089670181</v>
      </c>
      <c r="P29" s="57"/>
      <c r="Q29" s="58"/>
    </row>
    <row r="30" spans="3:23" ht="16.5" x14ac:dyDescent="0.2">
      <c r="C30" s="5"/>
      <c r="D30" s="5"/>
      <c r="E30" s="60">
        <v>23</v>
      </c>
      <c r="F30" s="61">
        <f>IF(Enrolled=0,"n/a",DGET(data,"Ref_hr23",_xlnm.Criteria))</f>
        <v>2.45100998878479</v>
      </c>
      <c r="G30" s="61">
        <f t="shared" si="0"/>
        <v>2.6214319616556168</v>
      </c>
      <c r="H30" s="61">
        <f>IF(Enrolled=0,"n/a",DGET(data,"Pctile50_hr23",_xlnm.Criteria))</f>
        <v>-0.17042197287082672</v>
      </c>
      <c r="I30" s="61">
        <f>IF(Enrolled=0,"n/a",DGET(data,"Temp_hr23",_xlnm.Criteria))</f>
        <v>74.231315612792969</v>
      </c>
      <c r="J30" s="62">
        <f>IF(Enrolled=0,"n/a",DGET(data,"Pctile10_hr23",_xlnm.Criteria))</f>
        <v>-0.22534199059009552</v>
      </c>
      <c r="K30" s="62">
        <f>IF(Enrolled=0,"n/a",DGET(data,"Pctile30_hr23",_xlnm.Criteria))</f>
        <v>-0.19289480149745941</v>
      </c>
      <c r="L30" s="62">
        <f>IF(Enrolled=0,"n/a",DGET(data,"Pctile50_hr23",_xlnm.Criteria))</f>
        <v>-0.17042197287082672</v>
      </c>
      <c r="M30" s="62">
        <f>IF(Enrolled=0,"n/a",DGET(data,"Pctile70_hr23",_xlnm.Criteria))</f>
        <v>-0.14794912934303284</v>
      </c>
      <c r="N30" s="62">
        <f>IF(Enrolled=0,"n/a",DGET(data,"Pctile90_hr23",_xlnm.Criteria))</f>
        <v>-0.11550193279981613</v>
      </c>
      <c r="P30" s="57"/>
      <c r="Q30" s="58"/>
    </row>
    <row r="31" spans="3:23" ht="16.5" x14ac:dyDescent="0.2">
      <c r="C31" s="5"/>
      <c r="D31" s="5"/>
      <c r="E31" s="60">
        <v>24</v>
      </c>
      <c r="F31" s="61">
        <f>IF(Enrolled=0,"n/a",DGET(data,"Ref_hr24",_xlnm.Criteria))</f>
        <v>2.1177258491516113</v>
      </c>
      <c r="G31" s="61">
        <f t="shared" si="0"/>
        <v>2.2949305325746536</v>
      </c>
      <c r="H31" s="61">
        <f>IF(Enrolled=0,"n/a",DGET(data,"Pctile50_hr24",_xlnm.Criteria))</f>
        <v>-0.1772046834230423</v>
      </c>
      <c r="I31" s="61">
        <f>IF(Enrolled=0,"n/a",DGET(data,"Temp_hr24",_xlnm.Criteria))</f>
        <v>72.582695007324219</v>
      </c>
      <c r="J31" s="62">
        <f>IF(Enrolled=0,"n/a",DGET(data,"Pctile10_hr24",_xlnm.Criteria))</f>
        <v>-0.23059391975402832</v>
      </c>
      <c r="K31" s="62">
        <f>IF(Enrolled=0,"n/a",DGET(data,"Pctile30_hr24",_xlnm.Criteria))</f>
        <v>-0.19905112683773041</v>
      </c>
      <c r="L31" s="62">
        <f>IF(Enrolled=0,"n/a",DGET(data,"Pctile50_hr24",_xlnm.Criteria))</f>
        <v>-0.1772046834230423</v>
      </c>
      <c r="M31" s="62">
        <f>IF(Enrolled=0,"n/a",DGET(data,"Pctile70_hr24",_xlnm.Criteria))</f>
        <v>-0.15535824000835419</v>
      </c>
      <c r="N31" s="62">
        <f>IF(Enrolled=0,"n/a",DGET(data,"Pctile90_hr24",_xlnm.Criteria))</f>
        <v>-0.12381543964147568</v>
      </c>
      <c r="P31" s="57"/>
      <c r="Q31" s="58"/>
    </row>
    <row r="32" spans="3:23" ht="49.5" customHeight="1" thickBot="1" x14ac:dyDescent="0.35">
      <c r="C32" s="5"/>
      <c r="D32" s="5"/>
      <c r="E32" s="72"/>
      <c r="F32" s="80" t="str">
        <f>"Estimated Reference
Energy Use
("&amp;IF(Result_type="Aggregate Impact","MWh)","kWh)")</f>
        <v>Estimated Reference
Energy Use
(kWh)</v>
      </c>
      <c r="G32" s="80" t="str">
        <f>"Observed 
Event Day Energy Use ("&amp;IF(Result_type="Aggregate Impact","MWh)","kWh)")</f>
        <v>Observed 
Event Day Energy Use (kWh)</v>
      </c>
      <c r="H32" s="80" t="str">
        <f>"Estimated 
Change in Energy Use ("&amp;IF(Result_type="Aggregate Impact","MWh)","kWh)")</f>
        <v>Estimated 
Change in Energy Use (kWh)</v>
      </c>
      <c r="I32" s="82" t="s">
        <v>187</v>
      </c>
      <c r="J32" s="73" t="str">
        <f>"Uncertainty Adjusted Impact ("&amp;IF(Result_type="Aggregate Impact","MWh/hour) - Percentiles","kWh/hour) - Percentiles")</f>
        <v>Uncertainty Adjusted Impact (kWh/hour) - Percentiles</v>
      </c>
      <c r="K32" s="73"/>
      <c r="L32" s="73"/>
      <c r="M32" s="73"/>
      <c r="N32" s="74"/>
      <c r="O32" s="75" t="s">
        <v>234</v>
      </c>
    </row>
    <row r="33" spans="1:15" ht="16.5" x14ac:dyDescent="0.3">
      <c r="C33" s="5"/>
      <c r="D33" s="5"/>
      <c r="E33" s="76" t="s">
        <v>192</v>
      </c>
      <c r="F33" s="81"/>
      <c r="G33" s="81"/>
      <c r="H33" s="81"/>
      <c r="I33" s="81"/>
      <c r="J33" s="70" t="s">
        <v>229</v>
      </c>
      <c r="K33" s="70" t="s">
        <v>230</v>
      </c>
      <c r="L33" s="70" t="s">
        <v>231</v>
      </c>
      <c r="M33" s="70" t="s">
        <v>232</v>
      </c>
      <c r="N33" s="70" t="s">
        <v>233</v>
      </c>
      <c r="O33" s="77" t="s">
        <v>235</v>
      </c>
    </row>
    <row r="34" spans="1:15" ht="17.25" thickBot="1" x14ac:dyDescent="0.35">
      <c r="C34" s="5"/>
      <c r="D34" s="5"/>
      <c r="E34" s="15" t="s">
        <v>5</v>
      </c>
      <c r="F34" s="16">
        <f>IF(Enrolled=0,"n/a",SUM(F8:F31))</f>
        <v>55.617576479911804</v>
      </c>
      <c r="G34" s="17">
        <f>IF(Enrolled=0,"n/a",SUM(G8:G31))</f>
        <v>58.30682148784399</v>
      </c>
      <c r="H34" s="17">
        <f>IF(Enrolled=0,"n/a",SUM(H8:H31))</f>
        <v>-2.6892450079321861</v>
      </c>
      <c r="I34" s="18">
        <f>IF(Enrolled=0,"n/a",SUM(Lookups!C8:C31))</f>
        <v>113.34258270263672</v>
      </c>
      <c r="J34" s="53">
        <f>IF(Enrolled=0,"n/a",Lookups!C34)</f>
        <v>-2.7291789003942615</v>
      </c>
      <c r="K34" s="53">
        <f>IF(Enrolled=0,"n/a",Lookups!D34)</f>
        <v>-2.7055856330342598</v>
      </c>
      <c r="L34" s="53">
        <f>IF(Enrolled=0,"n/a",Lookups!E34)</f>
        <v>-2.6892450079321861</v>
      </c>
      <c r="M34" s="53">
        <f>IF(Enrolled=0,"n/a",Lookups!F34)</f>
        <v>-2.6729043828301124</v>
      </c>
      <c r="N34" s="54">
        <f>IF(Enrolled=0,"n/a",Lookups!G34)</f>
        <v>-2.6493111154701108</v>
      </c>
      <c r="O34" s="59">
        <f>IF(Enrolled=0,"n/a",IFERROR(H34/F34,0))</f>
        <v>-4.8352430618826034E-2</v>
      </c>
    </row>
    <row r="35" spans="1:15" ht="17.25" thickBot="1" x14ac:dyDescent="0.35">
      <c r="E35" s="15" t="s">
        <v>220</v>
      </c>
      <c r="F35" s="56">
        <f>IF(Enrolled=0,"n/a",IFERROR(AVERAGEIF(Lookups!$F$8:$F$31,$E35,F$8:F$31),0))</f>
        <v>3.1728666623433432</v>
      </c>
      <c r="G35" s="53">
        <f>IF(Enrolled=0,"n/a",IFERROR(AVERAGEIF(Lookups!$F$8:$F$31,$E35,G$8:G$31),0))</f>
        <v>3.1092302625377974</v>
      </c>
      <c r="H35" s="53">
        <f>IF(Enrolled=0,"n/a",IFERROR(AVERAGEIF(Lookups!$F$8:$F$31,$E35,H$8:H$31),0))</f>
        <v>6.3636399805545807E-2</v>
      </c>
      <c r="I35" s="18">
        <f>IF(Enrolled=0,"n/a",SUMIF(Lookups!$F$8:$F$31,$E35,Lookups!$C$8:$C$31))</f>
        <v>34.053153991699219</v>
      </c>
      <c r="J35" s="53">
        <f>IF(Enrolled=0,"n/a",Lookups!C35)</f>
        <v>1.6540076836110605E-2</v>
      </c>
      <c r="K35" s="53">
        <f>IF(Enrolled=0,"n/a",Lookups!D35)</f>
        <v>4.4364966196598465E-2</v>
      </c>
      <c r="L35" s="53">
        <f>IF(Enrolled=0,"n/a",Lookups!E35)</f>
        <v>6.3636399805545807E-2</v>
      </c>
      <c r="M35" s="53">
        <f>IF(Enrolled=0,"n/a",Lookups!F35)</f>
        <v>8.2907833414493148E-2</v>
      </c>
      <c r="N35" s="55">
        <f>IF(Enrolled=0,"n/a",Lookups!G35)</f>
        <v>0.110732722774981</v>
      </c>
      <c r="O35" s="59">
        <f>IF(Enrolled=0,"n/a",IFERROR(H35/F35,0))</f>
        <v>2.0056436837010569E-2</v>
      </c>
    </row>
    <row r="36" spans="1:15" ht="17.25" thickBot="1" x14ac:dyDescent="0.35">
      <c r="E36" s="15" t="s">
        <v>219</v>
      </c>
      <c r="F36" s="56">
        <f>IF(Enrolled=0,"n/a",AVERAGEIF(Lookups!$F$8:$F$31,$E36,F$8:F$31))</f>
        <v>2.195189356803894</v>
      </c>
      <c r="G36" s="53">
        <f>IF(Enrolled=0,"n/a",AVERAGEIF(Lookups!$F$8:$F$31,$E36,G$8:G$31))</f>
        <v>2.3323395571538379</v>
      </c>
      <c r="H36" s="53">
        <f>IF(Enrolled=0,"n/a",AVERAGEIF(Lookups!$F$8:$F$31,$E36,H$8:H$31))</f>
        <v>-0.13715020034994399</v>
      </c>
      <c r="I36" s="18">
        <f>IF(Enrolled=0,"n/a",SUMIF(Lookups!$F$8:$F$31,$E36,Lookups!$C$8:$C$31))</f>
        <v>79.2894287109375</v>
      </c>
      <c r="J36" s="53">
        <f>IF(Enrolled=0,"n/a",Lookups!C36)</f>
        <v>-0.17789774669745925</v>
      </c>
      <c r="K36" s="53">
        <f>IF(Enrolled=0,"n/a",Lookups!D36)</f>
        <v>-0.15382376602667994</v>
      </c>
      <c r="L36" s="53">
        <f>IF(Enrolled=0,"n/a",Lookups!E36)</f>
        <v>-0.13715020034994399</v>
      </c>
      <c r="M36" s="53">
        <f>IF(Enrolled=0,"n/a",Lookups!F36)</f>
        <v>-0.12047663467320804</v>
      </c>
      <c r="N36" s="55">
        <f>IF(Enrolled=0,"n/a",Lookups!G36)</f>
        <v>-9.6402654002428728E-2</v>
      </c>
      <c r="O36" s="59">
        <f>IF(Enrolled=0,"n/a",IFERROR(H36/F36,0))</f>
        <v>-6.2477617215504849E-2</v>
      </c>
    </row>
    <row r="37" spans="1:15" ht="15" x14ac:dyDescent="0.25">
      <c r="E37" s="19"/>
      <c r="F37" s="31"/>
      <c r="G37" s="48"/>
      <c r="H37" s="49"/>
    </row>
    <row r="38" spans="1:15" x14ac:dyDescent="0.2">
      <c r="A38" s="35" t="s">
        <v>246</v>
      </c>
    </row>
    <row r="39" spans="1:15" x14ac:dyDescent="0.2">
      <c r="A39" s="34" t="s">
        <v>247</v>
      </c>
      <c r="E39" s="19"/>
      <c r="F39" s="31"/>
      <c r="G39" s="31"/>
      <c r="H39" s="31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9" priority="46" stopIfTrue="1">
      <formula>$A$1&lt;&gt;""</formula>
    </cfRule>
  </conditionalFormatting>
  <conditionalFormatting sqref="C2">
    <cfRule type="expression" dxfId="8" priority="38">
      <formula>size_lca_flag=1</formula>
    </cfRule>
  </conditionalFormatting>
  <conditionalFormatting sqref="B8:B9">
    <cfRule type="expression" dxfId="7" priority="28">
      <formula>Two_way_tab_flag=1</formula>
    </cfRule>
    <cfRule type="expression" dxfId="6" priority="29">
      <formula>size_lca_flag=1</formula>
    </cfRule>
  </conditionalFormatting>
  <conditionalFormatting sqref="C1">
    <cfRule type="expression" dxfId="5" priority="27" stopIfTrue="1">
      <formula>$A$1&lt;&gt;""</formula>
    </cfRule>
  </conditionalFormatting>
  <conditionalFormatting sqref="F34:O36">
    <cfRule type="expression" dxfId="4" priority="2">
      <formula>Pass=0</formula>
    </cfRule>
  </conditionalFormatting>
  <conditionalFormatting sqref="F8:N31">
    <cfRule type="expression" dxfId="3" priority="1">
      <formula>Pass=0</formula>
    </cfRule>
  </conditionalFormatting>
  <dataValidations count="5">
    <dataValidation type="list" allowBlank="1" showInputMessage="1" showErrorMessage="1" sqref="B6" xr:uid="{00000000-0002-0000-0000-000000000000}">
      <formula1>dual_enrol_list</formula1>
    </dataValidation>
    <dataValidation type="list" allowBlank="1" showInputMessage="1" showErrorMessage="1" sqref="B8" xr:uid="{00000000-0002-0000-0000-000001000000}">
      <formula1>lca_list</formula1>
    </dataValidation>
    <dataValidation type="list" allowBlank="1" showInputMessage="1" showErrorMessage="1" sqref="B5" xr:uid="{00000000-0002-0000-0000-000002000000}">
      <formula1>date_list</formula1>
    </dataValidation>
    <dataValidation type="list" allowBlank="1" showInputMessage="1" showErrorMessage="1" sqref="B4" xr:uid="{00000000-0002-0000-0000-000003000000}">
      <formula1>Result_type_list</formula1>
    </dataValidation>
    <dataValidation type="list" allowBlank="1" showInputMessage="1" showErrorMessage="1" sqref="B9" xr:uid="{00000000-0002-0000-0000-000004000000}">
      <formula1>Size_list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333AD0DE-5996-4014-B9F0-F341EBF3E849}">
            <xm:f>Lookups!$F8="Peak"</xm:f>
            <x14:dxf>
              <fill>
                <patternFill>
                  <bgColor theme="3" tint="0.59996337778862885"/>
                </patternFill>
              </fill>
            </x14:dxf>
          </x14:cfRule>
          <x14:cfRule type="expression" priority="5" id="{05A5A794-D281-4902-83E7-A2E48D2E8118}">
            <xm:f>Lookups!$F8="Partial-Peak"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9"/>
  <sheetViews>
    <sheetView topLeftCell="F1" workbookViewId="0">
      <selection activeCell="J4" sqref="J4:J8"/>
    </sheetView>
  </sheetViews>
  <sheetFormatPr defaultRowHeight="12.75" x14ac:dyDescent="0.2"/>
  <cols>
    <col min="1" max="7" width="15.5703125" customWidth="1"/>
    <col min="9" max="9" width="25.5703125" bestFit="1" customWidth="1"/>
    <col min="10" max="10" width="16" bestFit="1" customWidth="1"/>
    <col min="11" max="11" width="15.5703125" bestFit="1" customWidth="1"/>
    <col min="12" max="12" width="16.42578125" bestFit="1" customWidth="1"/>
    <col min="13" max="13" width="13.42578125" bestFit="1" customWidth="1"/>
  </cols>
  <sheetData>
    <row r="1" spans="1:16" ht="12.75" customHeight="1" x14ac:dyDescent="0.2">
      <c r="B1" s="34" t="s">
        <v>237</v>
      </c>
      <c r="C1">
        <f>DGET(data,"pass",_xlnm.Criteria)</f>
        <v>1</v>
      </c>
      <c r="F1" s="1"/>
      <c r="G1" s="1"/>
    </row>
    <row r="2" spans="1:16" ht="12.75" customHeight="1" x14ac:dyDescent="0.2"/>
    <row r="3" spans="1:16" ht="12.75" customHeight="1" x14ac:dyDescent="0.25">
      <c r="A3" s="21"/>
      <c r="B3" s="20" t="s">
        <v>216</v>
      </c>
      <c r="C3" s="20" t="s">
        <v>228</v>
      </c>
      <c r="D3" s="20" t="s">
        <v>0</v>
      </c>
      <c r="E3" s="20" t="s">
        <v>197</v>
      </c>
      <c r="F3" s="20" t="s">
        <v>215</v>
      </c>
      <c r="I3" s="2" t="s">
        <v>190</v>
      </c>
      <c r="J3" s="9" t="s">
        <v>213</v>
      </c>
      <c r="K3" s="9" t="s">
        <v>0</v>
      </c>
      <c r="L3" s="32" t="s">
        <v>197</v>
      </c>
      <c r="M3" s="9" t="s">
        <v>214</v>
      </c>
    </row>
    <row r="4" spans="1:16" ht="12.75" customHeight="1" x14ac:dyDescent="0.2">
      <c r="A4" s="23"/>
      <c r="B4" s="46" t="str">
        <f>month</f>
        <v>August</v>
      </c>
      <c r="C4" t="str">
        <f>Result_type</f>
        <v>Average per Enrolled Customer</v>
      </c>
      <c r="D4" s="5" t="str">
        <f>lca</f>
        <v>All</v>
      </c>
      <c r="E4" t="str">
        <f>Care</f>
        <v>All</v>
      </c>
      <c r="F4" s="5" t="str">
        <f>daytype</f>
        <v>Average Weekday</v>
      </c>
      <c r="I4" t="s">
        <v>2</v>
      </c>
      <c r="J4" s="34" t="s">
        <v>206</v>
      </c>
      <c r="K4" t="s">
        <v>1</v>
      </c>
      <c r="L4" s="33" t="s">
        <v>1</v>
      </c>
      <c r="M4" s="34" t="s">
        <v>202</v>
      </c>
      <c r="O4" s="46"/>
      <c r="P4" s="34" t="s">
        <v>238</v>
      </c>
    </row>
    <row r="5" spans="1:16" ht="12.75" customHeight="1" x14ac:dyDescent="0.25">
      <c r="A5" s="21"/>
      <c r="B5" s="21"/>
      <c r="C5" s="21"/>
      <c r="D5" s="21"/>
      <c r="E5" s="21"/>
      <c r="F5" s="22"/>
      <c r="G5" s="22"/>
      <c r="I5" s="35" t="s">
        <v>194</v>
      </c>
      <c r="J5" s="34" t="s">
        <v>207</v>
      </c>
      <c r="K5" t="s">
        <v>178</v>
      </c>
      <c r="L5" s="35" t="s">
        <v>198</v>
      </c>
      <c r="M5" s="35" t="s">
        <v>203</v>
      </c>
      <c r="O5" s="46"/>
      <c r="P5" s="34" t="s">
        <v>239</v>
      </c>
    </row>
    <row r="6" spans="1:16" ht="12.75" customHeight="1" x14ac:dyDescent="0.2">
      <c r="A6" s="23"/>
      <c r="B6" s="23"/>
      <c r="C6" s="41" t="s">
        <v>191</v>
      </c>
      <c r="D6">
        <f>IF(COUNTIF(Table!B7:B9,"All")=0,1,0)</f>
        <v>0</v>
      </c>
      <c r="E6" s="23"/>
      <c r="F6">
        <f>MATCH(month,P4:P15,0)</f>
        <v>8</v>
      </c>
      <c r="G6" s="24"/>
      <c r="J6" s="34" t="s">
        <v>208</v>
      </c>
      <c r="K6" t="s">
        <v>179</v>
      </c>
      <c r="L6" s="36" t="s">
        <v>200</v>
      </c>
      <c r="O6" s="46"/>
      <c r="P6" s="34" t="s">
        <v>204</v>
      </c>
    </row>
    <row r="7" spans="1:16" ht="12.75" customHeight="1" x14ac:dyDescent="0.25">
      <c r="A7" s="21"/>
      <c r="B7" s="41" t="s">
        <v>222</v>
      </c>
      <c r="C7" s="41" t="s">
        <v>188</v>
      </c>
      <c r="D7" s="41" t="s">
        <v>217</v>
      </c>
      <c r="E7" s="41" t="s">
        <v>218</v>
      </c>
      <c r="F7" s="41" t="s">
        <v>221</v>
      </c>
      <c r="J7" s="34" t="s">
        <v>209</v>
      </c>
      <c r="K7" t="s">
        <v>180</v>
      </c>
      <c r="O7" s="46"/>
      <c r="P7" s="34" t="s">
        <v>205</v>
      </c>
    </row>
    <row r="8" spans="1:16" ht="12.75" customHeight="1" x14ac:dyDescent="0.25">
      <c r="A8" s="22"/>
      <c r="B8">
        <v>1</v>
      </c>
      <c r="C8" s="42">
        <f>MAX(0,Table!I8-75)</f>
        <v>0</v>
      </c>
      <c r="D8" s="41" t="s">
        <v>219</v>
      </c>
      <c r="E8" s="41" t="s">
        <v>219</v>
      </c>
      <c r="F8" s="52" t="str">
        <f>IF(AND($F$6&gt;=6,$F$6&lt;=9),E8,D8)</f>
        <v>Off-Peak</v>
      </c>
      <c r="J8" s="34" t="s">
        <v>210</v>
      </c>
      <c r="K8" t="s">
        <v>181</v>
      </c>
      <c r="L8" s="25"/>
      <c r="O8" s="46"/>
      <c r="P8" s="34" t="s">
        <v>206</v>
      </c>
    </row>
    <row r="9" spans="1:16" ht="12.75" customHeight="1" x14ac:dyDescent="0.2">
      <c r="B9">
        <f>B8+1</f>
        <v>2</v>
      </c>
      <c r="C9" s="42">
        <f>MAX(0,Table!I9-75)</f>
        <v>0</v>
      </c>
      <c r="D9" s="41" t="s">
        <v>219</v>
      </c>
      <c r="E9" s="41" t="s">
        <v>219</v>
      </c>
      <c r="F9" s="52" t="str">
        <f t="shared" ref="F9:F31" si="0">IF(AND($F$6&gt;=6,$F$6&lt;=9),E9,D9)</f>
        <v>Off-Peak</v>
      </c>
      <c r="K9" t="s">
        <v>182</v>
      </c>
      <c r="L9" s="25"/>
      <c r="O9" s="46"/>
      <c r="P9" s="34" t="s">
        <v>207</v>
      </c>
    </row>
    <row r="10" spans="1:16" ht="12.75" customHeight="1" x14ac:dyDescent="0.2">
      <c r="B10">
        <f t="shared" ref="B10:B31" si="1">B9+1</f>
        <v>3</v>
      </c>
      <c r="C10" s="42">
        <f>MAX(0,Table!I10-75)</f>
        <v>0</v>
      </c>
      <c r="D10" s="41" t="s">
        <v>219</v>
      </c>
      <c r="E10" s="41" t="s">
        <v>219</v>
      </c>
      <c r="F10" s="52" t="str">
        <f t="shared" si="0"/>
        <v>Off-Peak</v>
      </c>
      <c r="K10" t="s">
        <v>183</v>
      </c>
      <c r="L10" s="25"/>
      <c r="O10" s="46"/>
      <c r="P10" s="34" t="s">
        <v>208</v>
      </c>
    </row>
    <row r="11" spans="1:16" ht="12.75" customHeight="1" x14ac:dyDescent="0.2">
      <c r="B11">
        <f t="shared" si="1"/>
        <v>4</v>
      </c>
      <c r="C11" s="42">
        <f>MAX(0,Table!I11-75)</f>
        <v>0</v>
      </c>
      <c r="D11" s="41" t="s">
        <v>219</v>
      </c>
      <c r="E11" s="41" t="s">
        <v>219</v>
      </c>
      <c r="F11" s="52" t="str">
        <f t="shared" si="0"/>
        <v>Off-Peak</v>
      </c>
      <c r="K11" t="s">
        <v>184</v>
      </c>
      <c r="L11" s="25"/>
      <c r="O11" s="46"/>
      <c r="P11" s="34" t="s">
        <v>209</v>
      </c>
    </row>
    <row r="12" spans="1:16" ht="12.75" customHeight="1" x14ac:dyDescent="0.2">
      <c r="B12">
        <f t="shared" si="1"/>
        <v>5</v>
      </c>
      <c r="C12" s="42">
        <f>MAX(0,Table!I12-75)</f>
        <v>0</v>
      </c>
      <c r="D12" s="41" t="s">
        <v>219</v>
      </c>
      <c r="E12" s="41" t="s">
        <v>219</v>
      </c>
      <c r="F12" s="52" t="str">
        <f t="shared" si="0"/>
        <v>Off-Peak</v>
      </c>
      <c r="K12" t="s">
        <v>185</v>
      </c>
      <c r="O12" s="46"/>
      <c r="P12" s="34" t="s">
        <v>210</v>
      </c>
    </row>
    <row r="13" spans="1:16" ht="12.75" customHeight="1" x14ac:dyDescent="0.2">
      <c r="B13">
        <f t="shared" si="1"/>
        <v>6</v>
      </c>
      <c r="C13" s="42">
        <f>MAX(0,Table!I13-75)</f>
        <v>0</v>
      </c>
      <c r="D13" s="41" t="s">
        <v>219</v>
      </c>
      <c r="E13" s="41" t="s">
        <v>219</v>
      </c>
      <c r="F13" s="52" t="str">
        <f t="shared" si="0"/>
        <v>Off-Peak</v>
      </c>
      <c r="O13" s="46"/>
      <c r="P13" s="34" t="s">
        <v>240</v>
      </c>
    </row>
    <row r="14" spans="1:16" ht="12.75" customHeight="1" x14ac:dyDescent="0.2">
      <c r="B14">
        <f t="shared" si="1"/>
        <v>7</v>
      </c>
      <c r="C14" s="42">
        <f>MAX(0,Table!I14-75)</f>
        <v>0</v>
      </c>
      <c r="D14" s="41" t="s">
        <v>219</v>
      </c>
      <c r="E14" s="41" t="s">
        <v>219</v>
      </c>
      <c r="F14" s="52" t="str">
        <f t="shared" si="0"/>
        <v>Off-Peak</v>
      </c>
      <c r="O14" s="46"/>
      <c r="P14" s="34" t="s">
        <v>241</v>
      </c>
    </row>
    <row r="15" spans="1:16" ht="12.75" customHeight="1" x14ac:dyDescent="0.2">
      <c r="B15">
        <f t="shared" si="1"/>
        <v>8</v>
      </c>
      <c r="C15" s="42">
        <f>MAX(0,Table!I15-75)</f>
        <v>0</v>
      </c>
      <c r="D15" s="41" t="s">
        <v>219</v>
      </c>
      <c r="E15" s="41" t="s">
        <v>219</v>
      </c>
      <c r="F15" s="52" t="str">
        <f t="shared" si="0"/>
        <v>Off-Peak</v>
      </c>
      <c r="O15" s="46"/>
      <c r="P15" s="34" t="s">
        <v>242</v>
      </c>
    </row>
    <row r="16" spans="1:16" ht="12.75" customHeight="1" x14ac:dyDescent="0.2">
      <c r="B16">
        <f t="shared" si="1"/>
        <v>9</v>
      </c>
      <c r="C16" s="42">
        <f>MAX(0,Table!I16-75)</f>
        <v>0</v>
      </c>
      <c r="D16" s="41" t="s">
        <v>219</v>
      </c>
      <c r="E16" s="41" t="s">
        <v>219</v>
      </c>
      <c r="F16" s="52" t="str">
        <f t="shared" si="0"/>
        <v>Off-Peak</v>
      </c>
      <c r="O16" s="46"/>
    </row>
    <row r="17" spans="1:15" ht="12.75" customHeight="1" x14ac:dyDescent="0.2">
      <c r="B17">
        <f t="shared" si="1"/>
        <v>10</v>
      </c>
      <c r="C17" s="42">
        <f>MAX(0,Table!I17-75)</f>
        <v>0</v>
      </c>
      <c r="D17" s="41" t="s">
        <v>219</v>
      </c>
      <c r="E17" s="41" t="s">
        <v>219</v>
      </c>
      <c r="F17" s="52" t="str">
        <f t="shared" si="0"/>
        <v>Off-Peak</v>
      </c>
      <c r="O17" s="46"/>
    </row>
    <row r="18" spans="1:15" ht="12.75" customHeight="1" x14ac:dyDescent="0.2">
      <c r="B18">
        <f t="shared" si="1"/>
        <v>11</v>
      </c>
      <c r="C18" s="42">
        <f>MAX(0,Table!I18-75)</f>
        <v>1.9291610717773438</v>
      </c>
      <c r="D18" s="41" t="s">
        <v>219</v>
      </c>
      <c r="E18" s="41" t="s">
        <v>219</v>
      </c>
      <c r="F18" s="52" t="str">
        <f t="shared" si="0"/>
        <v>Off-Peak</v>
      </c>
      <c r="J18" s="46"/>
      <c r="O18" s="46"/>
    </row>
    <row r="19" spans="1:15" ht="12.75" customHeight="1" x14ac:dyDescent="0.2">
      <c r="B19">
        <f t="shared" si="1"/>
        <v>12</v>
      </c>
      <c r="C19" s="42">
        <f>MAX(0,Table!I19-75)</f>
        <v>5.7602462768554688</v>
      </c>
      <c r="D19" s="41" t="s">
        <v>219</v>
      </c>
      <c r="E19" s="41" t="s">
        <v>219</v>
      </c>
      <c r="F19" s="52" t="str">
        <f t="shared" si="0"/>
        <v>Off-Peak</v>
      </c>
      <c r="M19" s="25"/>
    </row>
    <row r="20" spans="1:15" ht="12.75" customHeight="1" x14ac:dyDescent="0.2">
      <c r="B20">
        <f t="shared" si="1"/>
        <v>13</v>
      </c>
      <c r="C20" s="42">
        <f>MAX(0,Table!I20-75)</f>
        <v>9.2590713500976563</v>
      </c>
      <c r="D20" s="41" t="s">
        <v>219</v>
      </c>
      <c r="E20" s="41" t="s">
        <v>219</v>
      </c>
      <c r="F20" s="52" t="str">
        <f t="shared" si="0"/>
        <v>Off-Peak</v>
      </c>
      <c r="M20" s="25"/>
    </row>
    <row r="21" spans="1:15" ht="12.75" customHeight="1" x14ac:dyDescent="0.2">
      <c r="B21">
        <f t="shared" si="1"/>
        <v>14</v>
      </c>
      <c r="C21" s="42">
        <f>MAX(0,Table!I21-75)</f>
        <v>12.240997314453125</v>
      </c>
      <c r="D21" s="41" t="s">
        <v>219</v>
      </c>
      <c r="E21" s="41" t="s">
        <v>219</v>
      </c>
      <c r="F21" s="52" t="str">
        <f t="shared" si="0"/>
        <v>Off-Peak</v>
      </c>
      <c r="M21" s="25"/>
    </row>
    <row r="22" spans="1:15" ht="12.75" customHeight="1" x14ac:dyDescent="0.2">
      <c r="B22">
        <f t="shared" si="1"/>
        <v>15</v>
      </c>
      <c r="C22" s="42">
        <f>MAX(0,Table!I22-75)</f>
        <v>14.241828918457031</v>
      </c>
      <c r="D22" s="41" t="s">
        <v>219</v>
      </c>
      <c r="E22" s="41" t="s">
        <v>219</v>
      </c>
      <c r="F22" s="52" t="str">
        <f t="shared" si="0"/>
        <v>Off-Peak</v>
      </c>
      <c r="M22" s="25"/>
    </row>
    <row r="23" spans="1:15" ht="12.75" customHeight="1" x14ac:dyDescent="0.2">
      <c r="B23">
        <f t="shared" si="1"/>
        <v>16</v>
      </c>
      <c r="C23" s="42">
        <f>MAX(0,Table!I23-75)</f>
        <v>15.284660339355469</v>
      </c>
      <c r="D23" s="41" t="s">
        <v>219</v>
      </c>
      <c r="E23" s="41" t="s">
        <v>219</v>
      </c>
      <c r="F23" s="52" t="str">
        <f t="shared" si="0"/>
        <v>Off-Peak</v>
      </c>
      <c r="M23" s="25"/>
    </row>
    <row r="24" spans="1:15" ht="12.75" customHeight="1" x14ac:dyDescent="0.2">
      <c r="B24">
        <f t="shared" si="1"/>
        <v>17</v>
      </c>
      <c r="C24" s="42">
        <f>MAX(0,Table!I24-75)</f>
        <v>15.231132507324219</v>
      </c>
      <c r="D24" s="41" t="s">
        <v>219</v>
      </c>
      <c r="E24" s="41" t="s">
        <v>219</v>
      </c>
      <c r="F24" s="52" t="str">
        <f t="shared" si="0"/>
        <v>Off-Peak</v>
      </c>
      <c r="M24" s="25"/>
    </row>
    <row r="25" spans="1:15" ht="12.75" customHeight="1" x14ac:dyDescent="0.2">
      <c r="B25">
        <f t="shared" si="1"/>
        <v>18</v>
      </c>
      <c r="C25" s="42">
        <f>MAX(0,Table!I25-75)</f>
        <v>14.079490661621094</v>
      </c>
      <c r="D25" s="41" t="s">
        <v>220</v>
      </c>
      <c r="E25" s="41" t="s">
        <v>220</v>
      </c>
      <c r="F25" s="52" t="str">
        <f t="shared" si="0"/>
        <v>Peak</v>
      </c>
      <c r="M25" s="25"/>
    </row>
    <row r="26" spans="1:15" ht="12.75" customHeight="1" x14ac:dyDescent="0.2">
      <c r="B26">
        <f t="shared" si="1"/>
        <v>19</v>
      </c>
      <c r="C26" s="42">
        <f>MAX(0,Table!I26-75)</f>
        <v>11.788619995117188</v>
      </c>
      <c r="D26" s="41" t="s">
        <v>220</v>
      </c>
      <c r="E26" s="41" t="s">
        <v>220</v>
      </c>
      <c r="F26" s="52" t="str">
        <f t="shared" si="0"/>
        <v>Peak</v>
      </c>
    </row>
    <row r="27" spans="1:15" ht="12.75" customHeight="1" x14ac:dyDescent="0.2">
      <c r="B27">
        <f t="shared" si="1"/>
        <v>20</v>
      </c>
      <c r="C27" s="42">
        <f>MAX(0,Table!I27-75)</f>
        <v>8.1850433349609375</v>
      </c>
      <c r="D27" s="41" t="s">
        <v>220</v>
      </c>
      <c r="E27" s="41" t="s">
        <v>220</v>
      </c>
      <c r="F27" s="52" t="str">
        <f t="shared" si="0"/>
        <v>Peak</v>
      </c>
    </row>
    <row r="28" spans="1:15" ht="12.75" customHeight="1" x14ac:dyDescent="0.2">
      <c r="A28" s="6"/>
      <c r="B28">
        <f t="shared" si="1"/>
        <v>21</v>
      </c>
      <c r="C28" s="42">
        <f>MAX(0,Table!I28-75)</f>
        <v>4.05511474609375</v>
      </c>
      <c r="D28" s="41" t="s">
        <v>219</v>
      </c>
      <c r="E28" s="41" t="s">
        <v>219</v>
      </c>
      <c r="F28" s="52" t="str">
        <f t="shared" si="0"/>
        <v>Off-Peak</v>
      </c>
    </row>
    <row r="29" spans="1:15" ht="12.75" customHeight="1" x14ac:dyDescent="0.2">
      <c r="A29" s="6"/>
      <c r="B29">
        <f t="shared" si="1"/>
        <v>22</v>
      </c>
      <c r="C29" s="42">
        <f>MAX(0,Table!I29-75)</f>
        <v>1.2872161865234375</v>
      </c>
      <c r="D29" s="41" t="s">
        <v>219</v>
      </c>
      <c r="E29" s="41" t="s">
        <v>219</v>
      </c>
      <c r="F29" s="52" t="str">
        <f t="shared" si="0"/>
        <v>Off-Peak</v>
      </c>
    </row>
    <row r="30" spans="1:15" ht="12.75" customHeight="1" x14ac:dyDescent="0.2">
      <c r="A30" s="6"/>
      <c r="B30">
        <f t="shared" si="1"/>
        <v>23</v>
      </c>
      <c r="C30" s="42">
        <f>MAX(0,Table!I30-75)</f>
        <v>0</v>
      </c>
      <c r="D30" s="41" t="s">
        <v>219</v>
      </c>
      <c r="E30" s="41" t="s">
        <v>219</v>
      </c>
      <c r="F30" s="52" t="str">
        <f t="shared" si="0"/>
        <v>Off-Peak</v>
      </c>
    </row>
    <row r="31" spans="1:15" ht="12.75" customHeight="1" x14ac:dyDescent="0.2">
      <c r="B31">
        <f t="shared" si="1"/>
        <v>24</v>
      </c>
      <c r="C31" s="42">
        <f>MAX(0,Table!I31-75)</f>
        <v>0</v>
      </c>
      <c r="D31" s="41" t="s">
        <v>219</v>
      </c>
      <c r="E31" s="41" t="s">
        <v>219</v>
      </c>
      <c r="F31" s="52" t="str">
        <f t="shared" si="0"/>
        <v>Off-Peak</v>
      </c>
      <c r="G31" s="34"/>
      <c r="H31" s="34"/>
      <c r="I31" s="34"/>
      <c r="J31" s="34"/>
      <c r="K31" s="34"/>
    </row>
    <row r="32" spans="1:15" ht="12.75" customHeight="1" x14ac:dyDescent="0.2">
      <c r="G32" s="6"/>
      <c r="H32" s="6"/>
      <c r="I32" s="6"/>
      <c r="J32" s="6"/>
      <c r="K32" s="31"/>
    </row>
    <row r="33" spans="1:7" ht="12.75" customHeight="1" x14ac:dyDescent="0.2">
      <c r="A33" s="34" t="s">
        <v>196</v>
      </c>
      <c r="B33" t="s">
        <v>195</v>
      </c>
      <c r="C33">
        <v>0.1</v>
      </c>
      <c r="D33">
        <v>0.3</v>
      </c>
      <c r="E33">
        <v>0.5</v>
      </c>
      <c r="F33">
        <v>0.7</v>
      </c>
      <c r="G33" s="6">
        <v>0.9</v>
      </c>
    </row>
    <row r="34" spans="1:7" ht="12.75" customHeight="1" x14ac:dyDescent="0.2">
      <c r="A34" s="34" t="s">
        <v>5</v>
      </c>
      <c r="B34" s="51">
        <f>DGET(data,"stderr_daily",_xlnm.Criteria)</f>
        <v>3.1160581856966019E-2</v>
      </c>
      <c r="C34" s="50">
        <f>IF($B34=0,"n/a",NORMINV(C$33,Table!$H34,$B34))</f>
        <v>-2.7291789003942615</v>
      </c>
      <c r="D34" s="50">
        <f>IF($B34=0,"n/a",NORMINV(D$33,Table!$H34,$B34))</f>
        <v>-2.7055856330342598</v>
      </c>
      <c r="E34" s="50">
        <f>IF($B34=0,"n/a",NORMINV(E$33,Table!$H34,$B34))</f>
        <v>-2.6892450079321861</v>
      </c>
      <c r="F34" s="50">
        <f>IF($B34=0,"n/a",NORMINV(F$33,Table!$H34,$B34))</f>
        <v>-2.6729043828301124</v>
      </c>
      <c r="G34" s="50">
        <f>IF($B34=0,"n/a",NORMINV(G$33,Table!$H34,$B34))</f>
        <v>-2.6493111154701108</v>
      </c>
    </row>
    <row r="35" spans="1:7" ht="12.75" customHeight="1" x14ac:dyDescent="0.2">
      <c r="A35" t="s">
        <v>220</v>
      </c>
      <c r="B35" s="51">
        <f>DGET(data,"stderr_peak",_xlnm.Criteria)</f>
        <v>3.6749456077814102E-2</v>
      </c>
      <c r="C35" s="50">
        <f>IF($B35=0,"n/a",NORMINV(C$33,Table!$H35,$B35))</f>
        <v>1.6540076836110605E-2</v>
      </c>
      <c r="D35" s="50">
        <f>IF($B35=0,"n/a",NORMINV(D$33,Table!$H35,$B35))</f>
        <v>4.4364966196598465E-2</v>
      </c>
      <c r="E35" s="50">
        <f>IF($B35=0,"n/a",NORMINV(E$33,Table!$H35,$B35))</f>
        <v>6.3636399805545807E-2</v>
      </c>
      <c r="F35" s="50">
        <f>IF($B35=0,"n/a",NORMINV(F$33,Table!$H35,$B35))</f>
        <v>8.2907833414493148E-2</v>
      </c>
      <c r="G35" s="50">
        <f>IF($B35=0,"n/a",NORMINV(G$33,Table!$H35,$B35))</f>
        <v>0.110732722774981</v>
      </c>
    </row>
    <row r="36" spans="1:7" ht="12.75" customHeight="1" x14ac:dyDescent="0.2">
      <c r="A36" s="35" t="s">
        <v>219</v>
      </c>
      <c r="B36" s="51">
        <f>DGET(data,"stderr_offpeak",_xlnm.Criteria)</f>
        <v>3.1795479357242584E-2</v>
      </c>
      <c r="C36" s="50">
        <f>IF($B36=0,"n/a",NORMINV(C$33,Table!$H36,$B36))</f>
        <v>-0.17789774669745925</v>
      </c>
      <c r="D36" s="50">
        <f>IF($B36=0,"n/a",NORMINV(D$33,Table!$H36,$B36))</f>
        <v>-0.15382376602667994</v>
      </c>
      <c r="E36" s="50">
        <f>IF($B36=0,"n/a",NORMINV(E$33,Table!$H36,$B36))</f>
        <v>-0.13715020034994399</v>
      </c>
      <c r="F36" s="50">
        <f>IF($B36=0,"n/a",NORMINV(F$33,Table!$H36,$B36))</f>
        <v>-0.12047663467320804</v>
      </c>
      <c r="G36" s="50">
        <f>IF($B36=0,"n/a",NORMINV(G$33,Table!$H36,$B36))</f>
        <v>-9.6402654002428728E-2</v>
      </c>
    </row>
    <row r="37" spans="1:7" x14ac:dyDescent="0.2">
      <c r="B37" s="34"/>
      <c r="F37" s="6"/>
      <c r="G37" s="6"/>
    </row>
    <row r="38" spans="1:7" x14ac:dyDescent="0.2">
      <c r="A38" s="34"/>
      <c r="B38" s="51"/>
      <c r="F38" s="6"/>
      <c r="G38" s="6"/>
    </row>
    <row r="39" spans="1:7" x14ac:dyDescent="0.2">
      <c r="B39" s="51"/>
      <c r="F39" s="6"/>
      <c r="G39" s="6"/>
    </row>
    <row r="40" spans="1:7" x14ac:dyDescent="0.2">
      <c r="B40" s="51"/>
      <c r="F40" s="6"/>
      <c r="G40" s="6"/>
    </row>
    <row r="41" spans="1:7" x14ac:dyDescent="0.2">
      <c r="A41" s="35"/>
      <c r="B41" s="51"/>
      <c r="F41" s="6"/>
      <c r="G41" s="6"/>
    </row>
    <row r="42" spans="1:7" x14ac:dyDescent="0.2">
      <c r="B42" s="34"/>
      <c r="F42" s="6"/>
      <c r="G42" s="6"/>
    </row>
    <row r="43" spans="1:7" x14ac:dyDescent="0.2">
      <c r="A43" s="34"/>
      <c r="B43" s="51"/>
      <c r="F43" s="6"/>
      <c r="G43" s="6"/>
    </row>
    <row r="44" spans="1:7" x14ac:dyDescent="0.2">
      <c r="B44" s="51"/>
      <c r="F44" s="6"/>
      <c r="G44" s="6"/>
    </row>
    <row r="45" spans="1:7" x14ac:dyDescent="0.2">
      <c r="B45" s="51"/>
      <c r="G45" s="6"/>
    </row>
    <row r="46" spans="1:7" x14ac:dyDescent="0.2">
      <c r="A46" s="35"/>
      <c r="B46" s="51"/>
      <c r="G46" s="6"/>
    </row>
    <row r="47" spans="1:7" x14ac:dyDescent="0.2">
      <c r="G47" s="6"/>
    </row>
    <row r="48" spans="1:7" x14ac:dyDescent="0.2">
      <c r="G48" s="6"/>
    </row>
    <row r="49" spans="7:7" x14ac:dyDescent="0.2">
      <c r="G49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Z775"/>
  <sheetViews>
    <sheetView zoomScaleNormal="100" workbookViewId="0">
      <pane xSplit="8" ySplit="1" topLeftCell="I2" activePane="bottomRight" state="frozen"/>
      <selection pane="topRight"/>
      <selection pane="bottomLeft"/>
      <selection pane="bottomRight" activeCell="I2" sqref="I2"/>
    </sheetView>
  </sheetViews>
  <sheetFormatPr defaultRowHeight="12.75" x14ac:dyDescent="0.2"/>
  <cols>
    <col min="1" max="4" width="15.5703125" customWidth="1"/>
    <col min="5" max="5" width="16.42578125" customWidth="1"/>
    <col min="6" max="6" width="11.85546875" customWidth="1"/>
    <col min="7" max="7" width="16" customWidth="1"/>
    <col min="8" max="180" width="10.5703125" customWidth="1"/>
    <col min="181" max="181" width="12" bestFit="1" customWidth="1"/>
    <col min="182" max="182" width="9.140625" customWidth="1"/>
    <col min="183" max="185" width="10.140625" bestFit="1" customWidth="1"/>
  </cols>
  <sheetData>
    <row r="1" spans="1:182" x14ac:dyDescent="0.2">
      <c r="A1" t="s">
        <v>226</v>
      </c>
      <c r="B1" t="s">
        <v>227</v>
      </c>
      <c r="C1" t="s">
        <v>228</v>
      </c>
      <c r="D1" t="s">
        <v>215</v>
      </c>
      <c r="E1" t="s">
        <v>216</v>
      </c>
      <c r="F1" t="s">
        <v>189</v>
      </c>
      <c r="G1" t="s">
        <v>197</v>
      </c>
      <c r="H1" t="s">
        <v>201</v>
      </c>
      <c r="I1" t="s">
        <v>154</v>
      </c>
      <c r="J1" t="s">
        <v>155</v>
      </c>
      <c r="K1" t="s">
        <v>156</v>
      </c>
      <c r="L1" t="s">
        <v>157</v>
      </c>
      <c r="M1" t="s">
        <v>158</v>
      </c>
      <c r="N1" t="s">
        <v>159</v>
      </c>
      <c r="O1" t="s">
        <v>160</v>
      </c>
      <c r="P1" t="s">
        <v>161</v>
      </c>
      <c r="Q1" t="s">
        <v>162</v>
      </c>
      <c r="R1" t="s">
        <v>163</v>
      </c>
      <c r="S1" t="s">
        <v>164</v>
      </c>
      <c r="T1" t="s">
        <v>165</v>
      </c>
      <c r="U1" t="s">
        <v>166</v>
      </c>
      <c r="V1" t="s">
        <v>167</v>
      </c>
      <c r="W1" t="s">
        <v>168</v>
      </c>
      <c r="X1" t="s">
        <v>169</v>
      </c>
      <c r="Y1" t="s">
        <v>170</v>
      </c>
      <c r="Z1" t="s">
        <v>171</v>
      </c>
      <c r="AA1" t="s">
        <v>172</v>
      </c>
      <c r="AB1" t="s">
        <v>173</v>
      </c>
      <c r="AC1" t="s">
        <v>174</v>
      </c>
      <c r="AD1" t="s">
        <v>175</v>
      </c>
      <c r="AE1" t="s">
        <v>176</v>
      </c>
      <c r="AF1" t="s">
        <v>177</v>
      </c>
      <c r="AG1" t="s">
        <v>9</v>
      </c>
      <c r="AH1" t="s">
        <v>10</v>
      </c>
      <c r="AI1" t="s">
        <v>11</v>
      </c>
      <c r="AJ1" t="s">
        <v>12</v>
      </c>
      <c r="AK1" t="s">
        <v>13</v>
      </c>
      <c r="AL1" t="s">
        <v>14</v>
      </c>
      <c r="AM1" t="s">
        <v>15</v>
      </c>
      <c r="AN1" t="s">
        <v>16</v>
      </c>
      <c r="AO1" t="s">
        <v>17</v>
      </c>
      <c r="AP1" t="s">
        <v>18</v>
      </c>
      <c r="AQ1" t="s">
        <v>19</v>
      </c>
      <c r="AR1" t="s">
        <v>20</v>
      </c>
      <c r="AS1" t="s">
        <v>21</v>
      </c>
      <c r="AT1" t="s">
        <v>22</v>
      </c>
      <c r="AU1" t="s">
        <v>23</v>
      </c>
      <c r="AV1" t="s">
        <v>24</v>
      </c>
      <c r="AW1" t="s">
        <v>25</v>
      </c>
      <c r="AX1" t="s">
        <v>26</v>
      </c>
      <c r="AY1" t="s">
        <v>27</v>
      </c>
      <c r="AZ1" t="s">
        <v>28</v>
      </c>
      <c r="BA1" t="s">
        <v>29</v>
      </c>
      <c r="BB1" t="s">
        <v>30</v>
      </c>
      <c r="BC1" t="s">
        <v>31</v>
      </c>
      <c r="BD1" t="s">
        <v>32</v>
      </c>
      <c r="BE1" t="s">
        <v>33</v>
      </c>
      <c r="BF1" t="s">
        <v>34</v>
      </c>
      <c r="BG1" t="s">
        <v>35</v>
      </c>
      <c r="BH1" t="s">
        <v>36</v>
      </c>
      <c r="BI1" t="s">
        <v>37</v>
      </c>
      <c r="BJ1" t="s">
        <v>38</v>
      </c>
      <c r="BK1" t="s">
        <v>39</v>
      </c>
      <c r="BL1" t="s">
        <v>40</v>
      </c>
      <c r="BM1" t="s">
        <v>41</v>
      </c>
      <c r="BN1" t="s">
        <v>42</v>
      </c>
      <c r="BO1" t="s">
        <v>43</v>
      </c>
      <c r="BP1" t="s">
        <v>44</v>
      </c>
      <c r="BQ1" t="s">
        <v>45</v>
      </c>
      <c r="BR1" t="s">
        <v>46</v>
      </c>
      <c r="BS1" t="s">
        <v>47</v>
      </c>
      <c r="BT1" t="s">
        <v>48</v>
      </c>
      <c r="BU1" t="s">
        <v>49</v>
      </c>
      <c r="BV1" t="s">
        <v>50</v>
      </c>
      <c r="BW1" t="s">
        <v>51</v>
      </c>
      <c r="BX1" t="s">
        <v>52</v>
      </c>
      <c r="BY1" t="s">
        <v>53</v>
      </c>
      <c r="BZ1" t="s">
        <v>54</v>
      </c>
      <c r="CA1" t="s">
        <v>55</v>
      </c>
      <c r="CB1" t="s">
        <v>56</v>
      </c>
      <c r="CC1" t="s">
        <v>57</v>
      </c>
      <c r="CD1" t="s">
        <v>58</v>
      </c>
      <c r="CE1" t="s">
        <v>59</v>
      </c>
      <c r="CF1" t="s">
        <v>60</v>
      </c>
      <c r="CG1" t="s">
        <v>61</v>
      </c>
      <c r="CH1" t="s">
        <v>62</v>
      </c>
      <c r="CI1" t="s">
        <v>63</v>
      </c>
      <c r="CJ1" t="s">
        <v>64</v>
      </c>
      <c r="CK1" t="s">
        <v>65</v>
      </c>
      <c r="CL1" t="s">
        <v>66</v>
      </c>
      <c r="CM1" t="s">
        <v>67</v>
      </c>
      <c r="CN1" t="s">
        <v>68</v>
      </c>
      <c r="CO1" t="s">
        <v>69</v>
      </c>
      <c r="CP1" t="s">
        <v>70</v>
      </c>
      <c r="CQ1" t="s">
        <v>71</v>
      </c>
      <c r="CR1" t="s">
        <v>72</v>
      </c>
      <c r="CS1" t="s">
        <v>73</v>
      </c>
      <c r="CT1" t="s">
        <v>74</v>
      </c>
      <c r="CU1" t="s">
        <v>75</v>
      </c>
      <c r="CV1" t="s">
        <v>76</v>
      </c>
      <c r="CW1" t="s">
        <v>77</v>
      </c>
      <c r="CX1" t="s">
        <v>78</v>
      </c>
      <c r="CY1" t="s">
        <v>79</v>
      </c>
      <c r="CZ1" t="s">
        <v>80</v>
      </c>
      <c r="DA1" t="s">
        <v>81</v>
      </c>
      <c r="DB1" t="s">
        <v>82</v>
      </c>
      <c r="DC1" t="s">
        <v>83</v>
      </c>
      <c r="DD1" t="s">
        <v>84</v>
      </c>
      <c r="DE1" t="s">
        <v>85</v>
      </c>
      <c r="DF1" t="s">
        <v>86</v>
      </c>
      <c r="DG1" t="s">
        <v>87</v>
      </c>
      <c r="DH1" t="s">
        <v>88</v>
      </c>
      <c r="DI1" t="s">
        <v>89</v>
      </c>
      <c r="DJ1" t="s">
        <v>90</v>
      </c>
      <c r="DK1" t="s">
        <v>91</v>
      </c>
      <c r="DL1" t="s">
        <v>92</v>
      </c>
      <c r="DM1" t="s">
        <v>93</v>
      </c>
      <c r="DN1" t="s">
        <v>94</v>
      </c>
      <c r="DO1" t="s">
        <v>95</v>
      </c>
      <c r="DP1" t="s">
        <v>96</v>
      </c>
      <c r="DQ1" t="s">
        <v>97</v>
      </c>
      <c r="DR1" t="s">
        <v>98</v>
      </c>
      <c r="DS1" t="s">
        <v>99</v>
      </c>
      <c r="DT1" t="s">
        <v>100</v>
      </c>
      <c r="DU1" t="s">
        <v>101</v>
      </c>
      <c r="DV1" t="s">
        <v>102</v>
      </c>
      <c r="DW1" t="s">
        <v>103</v>
      </c>
      <c r="DX1" t="s">
        <v>104</v>
      </c>
      <c r="DY1" t="s">
        <v>105</v>
      </c>
      <c r="DZ1" t="s">
        <v>106</v>
      </c>
      <c r="EA1" t="s">
        <v>107</v>
      </c>
      <c r="EB1" t="s">
        <v>108</v>
      </c>
      <c r="EC1" t="s">
        <v>109</v>
      </c>
      <c r="ED1" t="s">
        <v>110</v>
      </c>
      <c r="EE1" t="s">
        <v>111</v>
      </c>
      <c r="EF1" t="s">
        <v>112</v>
      </c>
      <c r="EG1" t="s">
        <v>113</v>
      </c>
      <c r="EH1" t="s">
        <v>114</v>
      </c>
      <c r="EI1" t="s">
        <v>115</v>
      </c>
      <c r="EJ1" t="s">
        <v>116</v>
      </c>
      <c r="EK1" t="s">
        <v>117</v>
      </c>
      <c r="EL1" t="s">
        <v>118</v>
      </c>
      <c r="EM1" t="s">
        <v>119</v>
      </c>
      <c r="EN1" t="s">
        <v>120</v>
      </c>
      <c r="EO1" t="s">
        <v>121</v>
      </c>
      <c r="EP1" t="s">
        <v>122</v>
      </c>
      <c r="EQ1" t="s">
        <v>123</v>
      </c>
      <c r="ER1" t="s">
        <v>124</v>
      </c>
      <c r="ES1" t="s">
        <v>125</v>
      </c>
      <c r="ET1" t="s">
        <v>126</v>
      </c>
      <c r="EU1" t="s">
        <v>127</v>
      </c>
      <c r="EV1" t="s">
        <v>128</v>
      </c>
      <c r="EW1" t="s">
        <v>129</v>
      </c>
      <c r="EX1" t="s">
        <v>130</v>
      </c>
      <c r="EY1" t="s">
        <v>131</v>
      </c>
      <c r="EZ1" t="s">
        <v>132</v>
      </c>
      <c r="FA1" t="s">
        <v>133</v>
      </c>
      <c r="FB1" t="s">
        <v>134</v>
      </c>
      <c r="FC1" t="s">
        <v>135</v>
      </c>
      <c r="FD1" t="s">
        <v>136</v>
      </c>
      <c r="FE1" t="s">
        <v>137</v>
      </c>
      <c r="FF1" t="s">
        <v>138</v>
      </c>
      <c r="FG1" t="s">
        <v>139</v>
      </c>
      <c r="FH1" t="s">
        <v>140</v>
      </c>
      <c r="FI1" t="s">
        <v>141</v>
      </c>
      <c r="FJ1" t="s">
        <v>142</v>
      </c>
      <c r="FK1" t="s">
        <v>143</v>
      </c>
      <c r="FL1" t="s">
        <v>144</v>
      </c>
      <c r="FM1" t="s">
        <v>145</v>
      </c>
      <c r="FN1" t="s">
        <v>146</v>
      </c>
      <c r="FO1" t="s">
        <v>147</v>
      </c>
      <c r="FP1" t="s">
        <v>148</v>
      </c>
      <c r="FQ1" t="s">
        <v>149</v>
      </c>
      <c r="FR1" t="s">
        <v>150</v>
      </c>
      <c r="FS1" t="s">
        <v>151</v>
      </c>
      <c r="FT1" t="s">
        <v>152</v>
      </c>
      <c r="FU1" t="s">
        <v>225</v>
      </c>
      <c r="FV1" t="s">
        <v>223</v>
      </c>
      <c r="FW1" t="s">
        <v>224</v>
      </c>
      <c r="FX1" t="s">
        <v>244</v>
      </c>
      <c r="FY1" t="s">
        <v>243</v>
      </c>
      <c r="FZ1" t="s">
        <v>236</v>
      </c>
    </row>
    <row r="2" spans="1:182" x14ac:dyDescent="0.2">
      <c r="A2" t="s">
        <v>186</v>
      </c>
      <c r="B2" t="s">
        <v>245</v>
      </c>
      <c r="C2" t="s">
        <v>2</v>
      </c>
      <c r="D2" t="s">
        <v>202</v>
      </c>
      <c r="E2" t="s">
        <v>206</v>
      </c>
      <c r="F2" t="s">
        <v>1</v>
      </c>
      <c r="G2" t="s">
        <v>198</v>
      </c>
      <c r="H2" s="79">
        <v>402</v>
      </c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  <c r="BX2" s="79"/>
      <c r="BY2" s="79"/>
      <c r="BZ2" s="79"/>
      <c r="CA2" s="79"/>
      <c r="CB2" s="79"/>
      <c r="CC2" s="79"/>
      <c r="CD2" s="79"/>
      <c r="CE2" s="79"/>
      <c r="CF2" s="79"/>
      <c r="CG2" s="79"/>
      <c r="CH2" s="79"/>
      <c r="CI2" s="79"/>
      <c r="CJ2" s="79"/>
      <c r="CK2" s="79"/>
      <c r="CL2" s="79"/>
      <c r="CM2" s="79"/>
      <c r="CN2" s="79"/>
      <c r="CO2" s="79"/>
      <c r="CP2" s="79"/>
      <c r="CQ2" s="79"/>
      <c r="CR2" s="79"/>
      <c r="CS2" s="79"/>
      <c r="CT2" s="79"/>
      <c r="CU2" s="79"/>
      <c r="CV2" s="79"/>
      <c r="CW2" s="79"/>
      <c r="CX2" s="79"/>
      <c r="CY2" s="79"/>
      <c r="CZ2" s="79"/>
      <c r="DA2" s="79"/>
      <c r="DB2" s="79"/>
      <c r="DC2" s="79"/>
      <c r="DD2" s="79"/>
      <c r="DE2" s="79"/>
      <c r="DF2" s="79"/>
      <c r="DG2" s="79"/>
      <c r="DH2" s="79"/>
      <c r="DI2" s="79"/>
      <c r="DJ2" s="79"/>
      <c r="DK2" s="79"/>
      <c r="DL2" s="79"/>
      <c r="DM2" s="79"/>
      <c r="DN2" s="79"/>
      <c r="DO2" s="79"/>
      <c r="DP2" s="79"/>
      <c r="DQ2" s="79"/>
      <c r="DR2" s="79"/>
      <c r="DS2" s="79"/>
      <c r="DT2" s="79"/>
      <c r="DU2" s="79"/>
      <c r="DV2" s="79"/>
      <c r="DW2" s="79"/>
      <c r="DX2" s="79"/>
      <c r="DY2" s="79"/>
      <c r="DZ2" s="79"/>
      <c r="EA2" s="79"/>
      <c r="EB2" s="79"/>
      <c r="EC2" s="79"/>
      <c r="ED2" s="79"/>
      <c r="EE2" s="79"/>
      <c r="EF2" s="79"/>
      <c r="EG2" s="79"/>
      <c r="EH2" s="79"/>
      <c r="EI2" s="79"/>
      <c r="EJ2" s="79"/>
      <c r="EK2" s="79"/>
      <c r="EL2" s="79"/>
      <c r="EM2" s="79"/>
      <c r="EN2" s="79"/>
      <c r="EO2" s="79"/>
      <c r="EP2" s="79"/>
      <c r="EQ2" s="79"/>
      <c r="ER2" s="79"/>
      <c r="ES2" s="79"/>
      <c r="ET2" s="79"/>
      <c r="EU2" s="79"/>
      <c r="EV2" s="79"/>
      <c r="EW2" s="79"/>
      <c r="EX2" s="79"/>
      <c r="EY2" s="79"/>
      <c r="EZ2" s="79"/>
      <c r="FA2" s="79"/>
      <c r="FB2" s="79"/>
      <c r="FC2" s="79"/>
      <c r="FD2" s="79"/>
      <c r="FE2" s="79"/>
      <c r="FF2" s="79"/>
      <c r="FG2" s="79"/>
      <c r="FH2" s="79"/>
      <c r="FI2" s="79"/>
      <c r="FJ2" s="79"/>
      <c r="FK2" s="79"/>
      <c r="FL2" s="79"/>
      <c r="FM2" s="79"/>
      <c r="FN2" s="79"/>
      <c r="FO2" s="79"/>
      <c r="FP2" s="79"/>
      <c r="FQ2" s="79"/>
      <c r="FR2" s="79"/>
      <c r="FS2" s="79"/>
      <c r="FT2" s="79"/>
      <c r="FU2" s="79"/>
      <c r="FV2" s="79"/>
      <c r="FW2" s="79"/>
      <c r="FX2" s="79">
        <v>0</v>
      </c>
      <c r="FY2" s="79">
        <v>36.69146728515625</v>
      </c>
      <c r="FZ2" s="79">
        <v>0</v>
      </c>
    </row>
    <row r="3" spans="1:182" x14ac:dyDescent="0.2">
      <c r="A3" t="s">
        <v>186</v>
      </c>
      <c r="B3" t="s">
        <v>245</v>
      </c>
      <c r="C3" t="s">
        <v>2</v>
      </c>
      <c r="D3" t="s">
        <v>202</v>
      </c>
      <c r="E3" t="s">
        <v>206</v>
      </c>
      <c r="F3" t="s">
        <v>1</v>
      </c>
      <c r="G3" t="s">
        <v>200</v>
      </c>
      <c r="H3" s="79">
        <v>83</v>
      </c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79"/>
      <c r="CF3" s="79"/>
      <c r="CG3" s="79"/>
      <c r="CH3" s="79"/>
      <c r="CI3" s="79"/>
      <c r="CJ3" s="79"/>
      <c r="CK3" s="79"/>
      <c r="CL3" s="79"/>
      <c r="CM3" s="79"/>
      <c r="CN3" s="79"/>
      <c r="CO3" s="79"/>
      <c r="CP3" s="79"/>
      <c r="CQ3" s="79"/>
      <c r="CR3" s="79"/>
      <c r="CS3" s="79"/>
      <c r="CT3" s="79"/>
      <c r="CU3" s="79"/>
      <c r="CV3" s="79"/>
      <c r="CW3" s="79"/>
      <c r="CX3" s="79"/>
      <c r="CY3" s="79"/>
      <c r="CZ3" s="79"/>
      <c r="DA3" s="79"/>
      <c r="DB3" s="79"/>
      <c r="DC3" s="79"/>
      <c r="DD3" s="79"/>
      <c r="DE3" s="79"/>
      <c r="DF3" s="79"/>
      <c r="DG3" s="79"/>
      <c r="DH3" s="79"/>
      <c r="DI3" s="79"/>
      <c r="DJ3" s="79"/>
      <c r="DK3" s="79"/>
      <c r="DL3" s="79"/>
      <c r="DM3" s="79"/>
      <c r="DN3" s="79"/>
      <c r="DO3" s="79"/>
      <c r="DP3" s="79"/>
      <c r="DQ3" s="79"/>
      <c r="DR3" s="79"/>
      <c r="DS3" s="79"/>
      <c r="DT3" s="79"/>
      <c r="DU3" s="79"/>
      <c r="DV3" s="79"/>
      <c r="DW3" s="79"/>
      <c r="DX3" s="79"/>
      <c r="DY3" s="79"/>
      <c r="DZ3" s="79"/>
      <c r="EA3" s="79"/>
      <c r="EB3" s="79"/>
      <c r="EC3" s="79"/>
      <c r="ED3" s="79"/>
      <c r="EE3" s="79"/>
      <c r="EF3" s="79"/>
      <c r="EG3" s="79"/>
      <c r="EH3" s="79"/>
      <c r="EI3" s="79"/>
      <c r="EJ3" s="79"/>
      <c r="EK3" s="79"/>
      <c r="EL3" s="79"/>
      <c r="EM3" s="79"/>
      <c r="EN3" s="79"/>
      <c r="EO3" s="79"/>
      <c r="EP3" s="79"/>
      <c r="EQ3" s="79"/>
      <c r="ER3" s="79"/>
      <c r="ES3" s="79"/>
      <c r="ET3" s="79"/>
      <c r="EU3" s="79"/>
      <c r="EV3" s="79"/>
      <c r="EW3" s="79"/>
      <c r="EX3" s="79"/>
      <c r="EY3" s="79"/>
      <c r="EZ3" s="79"/>
      <c r="FA3" s="79"/>
      <c r="FB3" s="79"/>
      <c r="FC3" s="79"/>
      <c r="FD3" s="79"/>
      <c r="FE3" s="79"/>
      <c r="FF3" s="79"/>
      <c r="FG3" s="79"/>
      <c r="FH3" s="79"/>
      <c r="FI3" s="79"/>
      <c r="FJ3" s="79"/>
      <c r="FK3" s="79"/>
      <c r="FL3" s="79"/>
      <c r="FM3" s="79"/>
      <c r="FN3" s="79"/>
      <c r="FO3" s="79"/>
      <c r="FP3" s="79"/>
      <c r="FQ3" s="79"/>
      <c r="FR3" s="79"/>
      <c r="FS3" s="79"/>
      <c r="FT3" s="79"/>
      <c r="FU3" s="79"/>
      <c r="FV3" s="79"/>
      <c r="FW3" s="79"/>
      <c r="FX3" s="79">
        <v>0</v>
      </c>
      <c r="FY3" s="79">
        <v>15.70634937286377</v>
      </c>
      <c r="FZ3" s="79">
        <v>0</v>
      </c>
    </row>
    <row r="4" spans="1:182" x14ac:dyDescent="0.2">
      <c r="A4" t="s">
        <v>186</v>
      </c>
      <c r="B4" t="s">
        <v>245</v>
      </c>
      <c r="C4" t="s">
        <v>2</v>
      </c>
      <c r="D4" t="s">
        <v>202</v>
      </c>
      <c r="E4" t="s">
        <v>206</v>
      </c>
      <c r="F4" t="s">
        <v>1</v>
      </c>
      <c r="G4" t="s">
        <v>1</v>
      </c>
      <c r="H4" s="79">
        <v>485</v>
      </c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/>
      <c r="CC4" s="79"/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79"/>
      <c r="DT4" s="79"/>
      <c r="DU4" s="79"/>
      <c r="DV4" s="79"/>
      <c r="DW4" s="79"/>
      <c r="DX4" s="79"/>
      <c r="DY4" s="79"/>
      <c r="DZ4" s="79"/>
      <c r="EA4" s="79"/>
      <c r="EB4" s="79"/>
      <c r="EC4" s="79"/>
      <c r="ED4" s="79"/>
      <c r="EE4" s="79"/>
      <c r="EF4" s="79"/>
      <c r="EG4" s="79"/>
      <c r="EH4" s="79"/>
      <c r="EI4" s="79"/>
      <c r="EJ4" s="79"/>
      <c r="EK4" s="79"/>
      <c r="EL4" s="79"/>
      <c r="EM4" s="79"/>
      <c r="EN4" s="79"/>
      <c r="EO4" s="79"/>
      <c r="EP4" s="79"/>
      <c r="EQ4" s="79"/>
      <c r="ER4" s="79"/>
      <c r="ES4" s="79"/>
      <c r="ET4" s="79"/>
      <c r="EU4" s="79"/>
      <c r="EV4" s="79"/>
      <c r="EW4" s="79"/>
      <c r="EX4" s="79"/>
      <c r="EY4" s="79"/>
      <c r="EZ4" s="79"/>
      <c r="FA4" s="79"/>
      <c r="FB4" s="79"/>
      <c r="FC4" s="79"/>
      <c r="FD4" s="79"/>
      <c r="FE4" s="79"/>
      <c r="FF4" s="79"/>
      <c r="FG4" s="79"/>
      <c r="FH4" s="79"/>
      <c r="FI4" s="79"/>
      <c r="FJ4" s="79"/>
      <c r="FK4" s="79"/>
      <c r="FL4" s="79"/>
      <c r="FM4" s="79"/>
      <c r="FN4" s="79"/>
      <c r="FO4" s="79"/>
      <c r="FP4" s="79"/>
      <c r="FQ4" s="79"/>
      <c r="FR4" s="79"/>
      <c r="FS4" s="79"/>
      <c r="FT4" s="79"/>
      <c r="FU4" s="79"/>
      <c r="FV4" s="79"/>
      <c r="FW4" s="79"/>
      <c r="FX4" s="79">
        <v>0</v>
      </c>
      <c r="FY4" s="79">
        <v>52.397815704345703</v>
      </c>
      <c r="FZ4" s="79">
        <v>0</v>
      </c>
    </row>
    <row r="5" spans="1:182" x14ac:dyDescent="0.2">
      <c r="A5" t="s">
        <v>186</v>
      </c>
      <c r="B5" t="s">
        <v>245</v>
      </c>
      <c r="C5" t="s">
        <v>2</v>
      </c>
      <c r="D5" t="s">
        <v>202</v>
      </c>
      <c r="E5" t="s">
        <v>206</v>
      </c>
      <c r="F5" t="s">
        <v>178</v>
      </c>
      <c r="G5" t="s">
        <v>1</v>
      </c>
      <c r="H5" s="79">
        <v>238</v>
      </c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/>
      <c r="DZ5" s="79"/>
      <c r="EA5" s="79"/>
      <c r="EB5" s="79"/>
      <c r="EC5" s="79"/>
      <c r="ED5" s="79"/>
      <c r="EE5" s="79"/>
      <c r="EF5" s="79"/>
      <c r="EG5" s="79"/>
      <c r="EH5" s="79"/>
      <c r="EI5" s="79"/>
      <c r="EJ5" s="79"/>
      <c r="EK5" s="79"/>
      <c r="EL5" s="79"/>
      <c r="EM5" s="79"/>
      <c r="EN5" s="79"/>
      <c r="EO5" s="79"/>
      <c r="EP5" s="79"/>
      <c r="EQ5" s="79"/>
      <c r="ER5" s="79"/>
      <c r="ES5" s="79"/>
      <c r="ET5" s="79"/>
      <c r="EU5" s="79"/>
      <c r="EV5" s="79"/>
      <c r="EW5" s="79"/>
      <c r="EX5" s="79"/>
      <c r="EY5" s="79"/>
      <c r="EZ5" s="79"/>
      <c r="FA5" s="79"/>
      <c r="FB5" s="79"/>
      <c r="FC5" s="79"/>
      <c r="FD5" s="79"/>
      <c r="FE5" s="79"/>
      <c r="FF5" s="79"/>
      <c r="FG5" s="79"/>
      <c r="FH5" s="79"/>
      <c r="FI5" s="79"/>
      <c r="FJ5" s="79"/>
      <c r="FK5" s="79"/>
      <c r="FL5" s="79"/>
      <c r="FM5" s="79"/>
      <c r="FN5" s="79"/>
      <c r="FO5" s="79"/>
      <c r="FP5" s="79"/>
      <c r="FQ5" s="79"/>
      <c r="FR5" s="79"/>
      <c r="FS5" s="79"/>
      <c r="FT5" s="79"/>
      <c r="FU5" s="79"/>
      <c r="FV5" s="79"/>
      <c r="FW5" s="79"/>
      <c r="FX5" s="79">
        <v>0</v>
      </c>
      <c r="FY5" s="79">
        <v>24.520833969116211</v>
      </c>
      <c r="FZ5" s="79">
        <v>0</v>
      </c>
    </row>
    <row r="6" spans="1:182" x14ac:dyDescent="0.2">
      <c r="A6" t="s">
        <v>186</v>
      </c>
      <c r="B6" t="s">
        <v>245</v>
      </c>
      <c r="C6" t="s">
        <v>2</v>
      </c>
      <c r="D6" t="s">
        <v>202</v>
      </c>
      <c r="E6" t="s">
        <v>206</v>
      </c>
      <c r="F6" t="s">
        <v>179</v>
      </c>
      <c r="G6" t="s">
        <v>1</v>
      </c>
      <c r="H6" s="79">
        <v>43</v>
      </c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>
        <v>0</v>
      </c>
      <c r="FY6" s="79">
        <v>4.1746029853820801</v>
      </c>
      <c r="FZ6" s="79">
        <v>0</v>
      </c>
    </row>
    <row r="7" spans="1:182" x14ac:dyDescent="0.2">
      <c r="A7" t="s">
        <v>186</v>
      </c>
      <c r="B7" t="s">
        <v>245</v>
      </c>
      <c r="C7" t="s">
        <v>2</v>
      </c>
      <c r="D7" t="s">
        <v>202</v>
      </c>
      <c r="E7" t="s">
        <v>206</v>
      </c>
      <c r="F7" t="s">
        <v>180</v>
      </c>
      <c r="G7" t="s">
        <v>1</v>
      </c>
      <c r="H7" s="79">
        <v>9</v>
      </c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>
        <v>0</v>
      </c>
      <c r="FY7" s="79">
        <v>1</v>
      </c>
      <c r="FZ7" s="79">
        <v>0</v>
      </c>
    </row>
    <row r="8" spans="1:182" x14ac:dyDescent="0.2">
      <c r="A8" t="s">
        <v>186</v>
      </c>
      <c r="B8" t="s">
        <v>245</v>
      </c>
      <c r="C8" t="s">
        <v>2</v>
      </c>
      <c r="D8" t="s">
        <v>202</v>
      </c>
      <c r="E8" t="s">
        <v>206</v>
      </c>
      <c r="F8" t="s">
        <v>181</v>
      </c>
      <c r="G8" t="s">
        <v>1</v>
      </c>
      <c r="H8" s="79">
        <v>19</v>
      </c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79"/>
      <c r="FH8" s="79"/>
      <c r="FI8" s="79"/>
      <c r="FJ8" s="79"/>
      <c r="FK8" s="79"/>
      <c r="FL8" s="79"/>
      <c r="FM8" s="79"/>
      <c r="FN8" s="79"/>
      <c r="FO8" s="79"/>
      <c r="FP8" s="79"/>
      <c r="FQ8" s="79"/>
      <c r="FR8" s="79"/>
      <c r="FS8" s="79"/>
      <c r="FT8" s="79"/>
      <c r="FU8" s="79"/>
      <c r="FV8" s="79"/>
      <c r="FW8" s="79"/>
      <c r="FX8" s="79">
        <v>0</v>
      </c>
      <c r="FY8" s="79">
        <v>2.6428570747375488</v>
      </c>
      <c r="FZ8" s="79">
        <v>0</v>
      </c>
    </row>
    <row r="9" spans="1:182" x14ac:dyDescent="0.2">
      <c r="A9" t="s">
        <v>186</v>
      </c>
      <c r="B9" t="s">
        <v>245</v>
      </c>
      <c r="C9" t="s">
        <v>2</v>
      </c>
      <c r="D9" t="s">
        <v>202</v>
      </c>
      <c r="E9" t="s">
        <v>206</v>
      </c>
      <c r="F9" t="s">
        <v>182</v>
      </c>
      <c r="G9" t="s">
        <v>1</v>
      </c>
      <c r="H9" s="79">
        <v>37</v>
      </c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  <c r="BM9" s="79"/>
      <c r="BN9" s="79"/>
      <c r="BO9" s="79"/>
      <c r="BP9" s="79"/>
      <c r="BQ9" s="79"/>
      <c r="BR9" s="79"/>
      <c r="BS9" s="79"/>
      <c r="BT9" s="79"/>
      <c r="BU9" s="79"/>
      <c r="BV9" s="79"/>
      <c r="BW9" s="79"/>
      <c r="BX9" s="79"/>
      <c r="BY9" s="79"/>
      <c r="BZ9" s="79"/>
      <c r="CA9" s="79"/>
      <c r="CB9" s="79"/>
      <c r="CC9" s="79"/>
      <c r="CD9" s="79"/>
      <c r="CE9" s="79"/>
      <c r="CF9" s="79"/>
      <c r="CG9" s="79"/>
      <c r="CH9" s="79"/>
      <c r="CI9" s="79"/>
      <c r="CJ9" s="79"/>
      <c r="CK9" s="79"/>
      <c r="CL9" s="79"/>
      <c r="CM9" s="79"/>
      <c r="CN9" s="79"/>
      <c r="CO9" s="79"/>
      <c r="CP9" s="79"/>
      <c r="CQ9" s="79"/>
      <c r="CR9" s="79"/>
      <c r="CS9" s="79"/>
      <c r="CT9" s="79"/>
      <c r="CU9" s="79"/>
      <c r="CV9" s="79"/>
      <c r="CW9" s="79"/>
      <c r="CX9" s="79"/>
      <c r="CY9" s="79"/>
      <c r="CZ9" s="79"/>
      <c r="DA9" s="79"/>
      <c r="DB9" s="79"/>
      <c r="DC9" s="79"/>
      <c r="DD9" s="79"/>
      <c r="DE9" s="79"/>
      <c r="DF9" s="79"/>
      <c r="DG9" s="79"/>
      <c r="DH9" s="79"/>
      <c r="DI9" s="79"/>
      <c r="DJ9" s="79"/>
      <c r="DK9" s="79"/>
      <c r="DL9" s="79"/>
      <c r="DM9" s="79"/>
      <c r="DN9" s="79"/>
      <c r="DO9" s="79"/>
      <c r="DP9" s="79"/>
      <c r="DQ9" s="79"/>
      <c r="DR9" s="79"/>
      <c r="DS9" s="79"/>
      <c r="DT9" s="79"/>
      <c r="DU9" s="79"/>
      <c r="DV9" s="79"/>
      <c r="DW9" s="79"/>
      <c r="DX9" s="79"/>
      <c r="DY9" s="79"/>
      <c r="DZ9" s="79"/>
      <c r="EA9" s="79"/>
      <c r="EB9" s="79"/>
      <c r="EC9" s="79"/>
      <c r="ED9" s="79"/>
      <c r="EE9" s="79"/>
      <c r="EF9" s="79"/>
      <c r="EG9" s="79"/>
      <c r="EH9" s="79"/>
      <c r="EI9" s="79"/>
      <c r="EJ9" s="79"/>
      <c r="EK9" s="79"/>
      <c r="EL9" s="79"/>
      <c r="EM9" s="79"/>
      <c r="EN9" s="79"/>
      <c r="EO9" s="79"/>
      <c r="EP9" s="79"/>
      <c r="EQ9" s="79"/>
      <c r="ER9" s="79"/>
      <c r="ES9" s="79"/>
      <c r="ET9" s="79"/>
      <c r="EU9" s="79"/>
      <c r="EV9" s="79"/>
      <c r="EW9" s="79"/>
      <c r="EX9" s="79"/>
      <c r="EY9" s="79"/>
      <c r="EZ9" s="79"/>
      <c r="FA9" s="79"/>
      <c r="FB9" s="79"/>
      <c r="FC9" s="79"/>
      <c r="FD9" s="79"/>
      <c r="FE9" s="79"/>
      <c r="FF9" s="79"/>
      <c r="FG9" s="79"/>
      <c r="FH9" s="79"/>
      <c r="FI9" s="79"/>
      <c r="FJ9" s="79"/>
      <c r="FK9" s="79"/>
      <c r="FL9" s="79"/>
      <c r="FM9" s="79"/>
      <c r="FN9" s="79"/>
      <c r="FO9" s="79"/>
      <c r="FP9" s="79"/>
      <c r="FQ9" s="79"/>
      <c r="FR9" s="79"/>
      <c r="FS9" s="79"/>
      <c r="FT9" s="79"/>
      <c r="FU9" s="79"/>
      <c r="FV9" s="79"/>
      <c r="FW9" s="79"/>
      <c r="FX9" s="79">
        <v>0</v>
      </c>
      <c r="FY9" s="79">
        <v>7</v>
      </c>
      <c r="FZ9" s="79">
        <v>0</v>
      </c>
    </row>
    <row r="10" spans="1:182" x14ac:dyDescent="0.2">
      <c r="A10" t="s">
        <v>186</v>
      </c>
      <c r="B10" t="s">
        <v>245</v>
      </c>
      <c r="C10" t="s">
        <v>2</v>
      </c>
      <c r="D10" t="s">
        <v>202</v>
      </c>
      <c r="E10" t="s">
        <v>206</v>
      </c>
      <c r="F10" t="s">
        <v>183</v>
      </c>
      <c r="G10" t="s">
        <v>1</v>
      </c>
      <c r="H10" s="79">
        <v>86</v>
      </c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9"/>
      <c r="BY10" s="79"/>
      <c r="BZ10" s="79"/>
      <c r="CA10" s="79"/>
      <c r="CB10" s="79"/>
      <c r="CC10" s="79"/>
      <c r="CD10" s="79"/>
      <c r="CE10" s="79"/>
      <c r="CF10" s="79"/>
      <c r="CG10" s="79"/>
      <c r="CH10" s="79"/>
      <c r="CI10" s="79"/>
      <c r="CJ10" s="79"/>
      <c r="CK10" s="79"/>
      <c r="CL10" s="79"/>
      <c r="CM10" s="79"/>
      <c r="CN10" s="79"/>
      <c r="CO10" s="79"/>
      <c r="CP10" s="79"/>
      <c r="CQ10" s="79"/>
      <c r="CR10" s="79"/>
      <c r="CS10" s="79"/>
      <c r="CT10" s="79"/>
      <c r="CU10" s="79"/>
      <c r="CV10" s="79"/>
      <c r="CW10" s="79"/>
      <c r="CX10" s="79"/>
      <c r="CY10" s="79"/>
      <c r="CZ10" s="79"/>
      <c r="DA10" s="79"/>
      <c r="DB10" s="79"/>
      <c r="DC10" s="79"/>
      <c r="DD10" s="79"/>
      <c r="DE10" s="79"/>
      <c r="DF10" s="79"/>
      <c r="DG10" s="79"/>
      <c r="DH10" s="79"/>
      <c r="DI10" s="79"/>
      <c r="DJ10" s="79"/>
      <c r="DK10" s="79"/>
      <c r="DL10" s="79"/>
      <c r="DM10" s="79"/>
      <c r="DN10" s="79"/>
      <c r="DO10" s="79"/>
      <c r="DP10" s="79"/>
      <c r="DQ10" s="79"/>
      <c r="DR10" s="79"/>
      <c r="DS10" s="79"/>
      <c r="DT10" s="79"/>
      <c r="DU10" s="79"/>
      <c r="DV10" s="79"/>
      <c r="DW10" s="79"/>
      <c r="DX10" s="79"/>
      <c r="DY10" s="79"/>
      <c r="DZ10" s="79"/>
      <c r="EA10" s="79"/>
      <c r="EB10" s="79"/>
      <c r="EC10" s="79"/>
      <c r="ED10" s="79"/>
      <c r="EE10" s="79"/>
      <c r="EF10" s="79"/>
      <c r="EG10" s="79"/>
      <c r="EH10" s="79"/>
      <c r="EI10" s="79"/>
      <c r="EJ10" s="79"/>
      <c r="EK10" s="79"/>
      <c r="EL10" s="79"/>
      <c r="EM10" s="79"/>
      <c r="EN10" s="79"/>
      <c r="EO10" s="79"/>
      <c r="EP10" s="79"/>
      <c r="EQ10" s="79"/>
      <c r="ER10" s="79"/>
      <c r="ES10" s="79"/>
      <c r="ET10" s="79"/>
      <c r="EU10" s="79"/>
      <c r="EV10" s="79"/>
      <c r="EW10" s="79"/>
      <c r="EX10" s="79"/>
      <c r="EY10" s="79"/>
      <c r="EZ10" s="79"/>
      <c r="FA10" s="79"/>
      <c r="FB10" s="79"/>
      <c r="FC10" s="79"/>
      <c r="FD10" s="79"/>
      <c r="FE10" s="79"/>
      <c r="FF10" s="79"/>
      <c r="FG10" s="79"/>
      <c r="FH10" s="79"/>
      <c r="FI10" s="79"/>
      <c r="FJ10" s="79"/>
      <c r="FK10" s="79"/>
      <c r="FL10" s="79"/>
      <c r="FM10" s="79"/>
      <c r="FN10" s="79"/>
      <c r="FO10" s="79"/>
      <c r="FP10" s="79"/>
      <c r="FQ10" s="79"/>
      <c r="FR10" s="79"/>
      <c r="FS10" s="79"/>
      <c r="FT10" s="79"/>
      <c r="FU10" s="79"/>
      <c r="FV10" s="79"/>
      <c r="FW10" s="79"/>
      <c r="FX10" s="79">
        <v>0</v>
      </c>
      <c r="FY10" s="79">
        <v>5</v>
      </c>
      <c r="FZ10" s="79">
        <v>0</v>
      </c>
    </row>
    <row r="11" spans="1:182" x14ac:dyDescent="0.2">
      <c r="A11" t="s">
        <v>186</v>
      </c>
      <c r="B11" t="s">
        <v>245</v>
      </c>
      <c r="C11" t="s">
        <v>2</v>
      </c>
      <c r="D11" t="s">
        <v>202</v>
      </c>
      <c r="E11" t="s">
        <v>206</v>
      </c>
      <c r="F11" t="s">
        <v>184</v>
      </c>
      <c r="G11" t="s">
        <v>1</v>
      </c>
      <c r="H11" s="79">
        <v>32</v>
      </c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  <c r="CC11" s="79"/>
      <c r="CD11" s="79"/>
      <c r="CE11" s="79"/>
      <c r="CF11" s="79"/>
      <c r="CG11" s="79"/>
      <c r="CH11" s="79"/>
      <c r="CI11" s="79"/>
      <c r="CJ11" s="79"/>
      <c r="CK11" s="79"/>
      <c r="CL11" s="79"/>
      <c r="CM11" s="79"/>
      <c r="CN11" s="79"/>
      <c r="CO11" s="79"/>
      <c r="CP11" s="79"/>
      <c r="CQ11" s="79"/>
      <c r="CR11" s="79"/>
      <c r="CS11" s="79"/>
      <c r="CT11" s="79"/>
      <c r="CU11" s="79"/>
      <c r="CV11" s="79"/>
      <c r="CW11" s="79"/>
      <c r="CX11" s="79"/>
      <c r="CY11" s="79"/>
      <c r="CZ11" s="79"/>
      <c r="DA11" s="79"/>
      <c r="DB11" s="79"/>
      <c r="DC11" s="79"/>
      <c r="DD11" s="79"/>
      <c r="DE11" s="79"/>
      <c r="DF11" s="79"/>
      <c r="DG11" s="79"/>
      <c r="DH11" s="79"/>
      <c r="DI11" s="79"/>
      <c r="DJ11" s="79"/>
      <c r="DK11" s="79"/>
      <c r="DL11" s="79"/>
      <c r="DM11" s="79"/>
      <c r="DN11" s="79"/>
      <c r="DO11" s="79"/>
      <c r="DP11" s="79"/>
      <c r="DQ11" s="79"/>
      <c r="DR11" s="79"/>
      <c r="DS11" s="79"/>
      <c r="DT11" s="79"/>
      <c r="DU11" s="79"/>
      <c r="DV11" s="79"/>
      <c r="DW11" s="79"/>
      <c r="DX11" s="79"/>
      <c r="DY11" s="79"/>
      <c r="DZ11" s="79"/>
      <c r="EA11" s="79"/>
      <c r="EB11" s="79"/>
      <c r="EC11" s="79"/>
      <c r="ED11" s="79"/>
      <c r="EE11" s="79"/>
      <c r="EF11" s="79"/>
      <c r="EG11" s="79"/>
      <c r="EH11" s="79"/>
      <c r="EI11" s="79"/>
      <c r="EJ11" s="79"/>
      <c r="EK11" s="79"/>
      <c r="EL11" s="79"/>
      <c r="EM11" s="79"/>
      <c r="EN11" s="79"/>
      <c r="EO11" s="79"/>
      <c r="EP11" s="79"/>
      <c r="EQ11" s="79"/>
      <c r="ER11" s="79"/>
      <c r="ES11" s="79"/>
      <c r="ET11" s="79"/>
      <c r="EU11" s="79"/>
      <c r="EV11" s="79"/>
      <c r="EW11" s="79"/>
      <c r="EX11" s="79"/>
      <c r="EY11" s="79"/>
      <c r="EZ11" s="79"/>
      <c r="FA11" s="79"/>
      <c r="FB11" s="79"/>
      <c r="FC11" s="79"/>
      <c r="FD11" s="79"/>
      <c r="FE11" s="79"/>
      <c r="FF11" s="79"/>
      <c r="FG11" s="79"/>
      <c r="FH11" s="79"/>
      <c r="FI11" s="79"/>
      <c r="FJ11" s="79"/>
      <c r="FK11" s="79"/>
      <c r="FL11" s="79"/>
      <c r="FM11" s="79"/>
      <c r="FN11" s="79"/>
      <c r="FO11" s="79"/>
      <c r="FP11" s="79"/>
      <c r="FQ11" s="79"/>
      <c r="FR11" s="79"/>
      <c r="FS11" s="79"/>
      <c r="FT11" s="79"/>
      <c r="FU11" s="79"/>
      <c r="FV11" s="79"/>
      <c r="FW11" s="79"/>
      <c r="FX11" s="79">
        <v>0</v>
      </c>
      <c r="FY11" s="79">
        <v>2.6666667461395264</v>
      </c>
      <c r="FZ11" s="79">
        <v>0</v>
      </c>
    </row>
    <row r="12" spans="1:182" x14ac:dyDescent="0.2">
      <c r="A12" t="s">
        <v>186</v>
      </c>
      <c r="B12" t="s">
        <v>245</v>
      </c>
      <c r="C12" t="s">
        <v>2</v>
      </c>
      <c r="D12" t="s">
        <v>202</v>
      </c>
      <c r="E12" t="s">
        <v>206</v>
      </c>
      <c r="F12" t="s">
        <v>185</v>
      </c>
      <c r="G12" t="s">
        <v>1</v>
      </c>
      <c r="H12" s="79">
        <v>21</v>
      </c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/>
      <c r="CS12" s="79"/>
      <c r="CT12" s="79"/>
      <c r="CU12" s="79"/>
      <c r="CV12" s="79"/>
      <c r="CW12" s="79"/>
      <c r="CX12" s="79"/>
      <c r="CY12" s="79"/>
      <c r="CZ12" s="79"/>
      <c r="DA12" s="79"/>
      <c r="DB12" s="79"/>
      <c r="DC12" s="79"/>
      <c r="DD12" s="79"/>
      <c r="DE12" s="79"/>
      <c r="DF12" s="79"/>
      <c r="DG12" s="79"/>
      <c r="DH12" s="79"/>
      <c r="DI12" s="79"/>
      <c r="DJ12" s="79"/>
      <c r="DK12" s="79"/>
      <c r="DL12" s="79"/>
      <c r="DM12" s="79"/>
      <c r="DN12" s="79"/>
      <c r="DO12" s="79"/>
      <c r="DP12" s="79"/>
      <c r="DQ12" s="79"/>
      <c r="DR12" s="79"/>
      <c r="DS12" s="79"/>
      <c r="DT12" s="79"/>
      <c r="DU12" s="79"/>
      <c r="DV12" s="79"/>
      <c r="DW12" s="79"/>
      <c r="DX12" s="79"/>
      <c r="DY12" s="79"/>
      <c r="DZ12" s="79"/>
      <c r="EA12" s="79"/>
      <c r="EB12" s="79"/>
      <c r="EC12" s="79"/>
      <c r="ED12" s="79"/>
      <c r="EE12" s="79"/>
      <c r="EF12" s="79"/>
      <c r="EG12" s="79"/>
      <c r="EH12" s="79"/>
      <c r="EI12" s="79"/>
      <c r="EJ12" s="79"/>
      <c r="EK12" s="79"/>
      <c r="EL12" s="79"/>
      <c r="EM12" s="79"/>
      <c r="EN12" s="79"/>
      <c r="EO12" s="79"/>
      <c r="EP12" s="79"/>
      <c r="EQ12" s="79"/>
      <c r="ER12" s="79"/>
      <c r="ES12" s="79"/>
      <c r="ET12" s="79"/>
      <c r="EU12" s="79"/>
      <c r="EV12" s="79"/>
      <c r="EW12" s="79"/>
      <c r="EX12" s="79"/>
      <c r="EY12" s="79"/>
      <c r="EZ12" s="79"/>
      <c r="FA12" s="79"/>
      <c r="FB12" s="79"/>
      <c r="FC12" s="79"/>
      <c r="FD12" s="79"/>
      <c r="FE12" s="79"/>
      <c r="FF12" s="79"/>
      <c r="FG12" s="79"/>
      <c r="FH12" s="79"/>
      <c r="FI12" s="79"/>
      <c r="FJ12" s="79"/>
      <c r="FK12" s="79"/>
      <c r="FL12" s="79"/>
      <c r="FM12" s="79"/>
      <c r="FN12" s="79"/>
      <c r="FO12" s="79"/>
      <c r="FP12" s="79"/>
      <c r="FQ12" s="79"/>
      <c r="FR12" s="79"/>
      <c r="FS12" s="79"/>
      <c r="FT12" s="79"/>
      <c r="FU12" s="79"/>
      <c r="FV12" s="79"/>
      <c r="FW12" s="79"/>
      <c r="FX12" s="79">
        <v>0</v>
      </c>
      <c r="FY12" s="79">
        <v>5.3928570747375488</v>
      </c>
      <c r="FZ12" s="79">
        <v>0</v>
      </c>
    </row>
    <row r="13" spans="1:182" x14ac:dyDescent="0.2">
      <c r="A13" t="s">
        <v>186</v>
      </c>
      <c r="B13" t="s">
        <v>245</v>
      </c>
      <c r="C13" t="s">
        <v>2</v>
      </c>
      <c r="D13" t="s">
        <v>202</v>
      </c>
      <c r="E13" t="s">
        <v>207</v>
      </c>
      <c r="F13" t="s">
        <v>1</v>
      </c>
      <c r="G13" t="s">
        <v>198</v>
      </c>
      <c r="H13" s="79">
        <v>2016</v>
      </c>
      <c r="I13" s="79">
        <v>3.1891913414001465</v>
      </c>
      <c r="J13" s="79">
        <v>2.8324754238128662</v>
      </c>
      <c r="K13" s="79">
        <v>2.6129634380340576</v>
      </c>
      <c r="L13" s="79">
        <v>2.5117325782775879</v>
      </c>
      <c r="M13" s="79">
        <v>2.4809775352478027</v>
      </c>
      <c r="N13" s="79">
        <v>2.5556652545928955</v>
      </c>
      <c r="O13" s="79">
        <v>2.7297906875610352</v>
      </c>
      <c r="P13" s="79">
        <v>2.962568998336792</v>
      </c>
      <c r="Q13" s="79">
        <v>3.1945765018463135</v>
      </c>
      <c r="R13" s="79">
        <v>3.4020748138427734</v>
      </c>
      <c r="S13" s="79">
        <v>3.6353964805603027</v>
      </c>
      <c r="T13" s="79">
        <v>3.9815573692321777</v>
      </c>
      <c r="U13" s="79">
        <v>4.3171405792236328</v>
      </c>
      <c r="V13" s="79">
        <v>4.6725130081176758</v>
      </c>
      <c r="W13" s="79">
        <v>4.9570508003234863</v>
      </c>
      <c r="X13" s="79">
        <v>5.2529606819152832</v>
      </c>
      <c r="Y13" s="79">
        <v>5.4278512001037598</v>
      </c>
      <c r="Z13" s="79">
        <v>5.5611867904663086</v>
      </c>
      <c r="AA13" s="79">
        <v>5.5894675254821777</v>
      </c>
      <c r="AB13" s="79">
        <v>5.3338227272033691</v>
      </c>
      <c r="AC13" s="79">
        <v>5.1203999519348145</v>
      </c>
      <c r="AD13" s="79">
        <v>4.9367632865905762</v>
      </c>
      <c r="AE13" s="79">
        <v>4.4481287002563477</v>
      </c>
      <c r="AF13" s="79">
        <v>3.8765959739685059</v>
      </c>
      <c r="AG13" s="79">
        <v>-0.35070276260375977</v>
      </c>
      <c r="AH13" s="79">
        <v>-0.36677283048629761</v>
      </c>
      <c r="AI13" s="79">
        <v>-0.32901233434677124</v>
      </c>
      <c r="AJ13" s="79">
        <v>-0.38105279207229614</v>
      </c>
      <c r="AK13" s="79">
        <v>-0.37229123711585999</v>
      </c>
      <c r="AL13" s="79">
        <v>-0.2909693717956543</v>
      </c>
      <c r="AM13" s="79">
        <v>-0.190135657787323</v>
      </c>
      <c r="AN13" s="79">
        <v>-0.25637757778167725</v>
      </c>
      <c r="AO13" s="79">
        <v>-0.2032334953546524</v>
      </c>
      <c r="AP13" s="79">
        <v>-0.22845983505249023</v>
      </c>
      <c r="AQ13" s="79">
        <v>-0.25468379259109497</v>
      </c>
      <c r="AR13" s="79">
        <v>-0.21736809611320496</v>
      </c>
      <c r="AS13" s="79">
        <v>-0.16665047407150269</v>
      </c>
      <c r="AT13" s="79">
        <v>-0.1644386500120163</v>
      </c>
      <c r="AU13" s="79">
        <v>-9.6993707120418549E-2</v>
      </c>
      <c r="AV13" s="79">
        <v>-3.4291114658117294E-2</v>
      </c>
      <c r="AW13" s="79">
        <v>0.11791955679655075</v>
      </c>
      <c r="AX13" s="79">
        <v>0.33158427476882935</v>
      </c>
      <c r="AY13" s="79">
        <v>0.33713987469673157</v>
      </c>
      <c r="AZ13" s="79">
        <v>0.25873517990112305</v>
      </c>
      <c r="BA13" s="79">
        <v>-0.15127867460250854</v>
      </c>
      <c r="BB13" s="79">
        <v>-0.27155563235282898</v>
      </c>
      <c r="BC13" s="79">
        <v>-0.19874006509780884</v>
      </c>
      <c r="BD13" s="79">
        <v>-0.28341445326805115</v>
      </c>
      <c r="BE13" s="79">
        <v>-0.25783231854438782</v>
      </c>
      <c r="BF13" s="79">
        <v>-0.27720707654953003</v>
      </c>
      <c r="BG13" s="79">
        <v>-0.24170602858066559</v>
      </c>
      <c r="BH13" s="79">
        <v>-0.27126440405845642</v>
      </c>
      <c r="BI13" s="79">
        <v>-0.2609657347202301</v>
      </c>
      <c r="BJ13" s="79">
        <v>-0.19069582223892212</v>
      </c>
      <c r="BK13" s="79">
        <v>-8.9857004582881927E-2</v>
      </c>
      <c r="BL13" s="79">
        <v>-0.16220800578594208</v>
      </c>
      <c r="BM13" s="79">
        <v>-0.12871266901493073</v>
      </c>
      <c r="BN13" s="79">
        <v>-0.15457162261009216</v>
      </c>
      <c r="BO13" s="79">
        <v>-0.17687517404556274</v>
      </c>
      <c r="BP13" s="79">
        <v>-0.13065575063228607</v>
      </c>
      <c r="BQ13" s="79">
        <v>-7.4233964085578918E-2</v>
      </c>
      <c r="BR13" s="79">
        <v>-6.8197339773178101E-2</v>
      </c>
      <c r="BS13" s="79">
        <v>-1.3518940657377243E-2</v>
      </c>
      <c r="BT13" s="79">
        <v>5.1600955426692963E-2</v>
      </c>
      <c r="BU13" s="79">
        <v>0.19752390682697296</v>
      </c>
      <c r="BV13" s="79">
        <v>0.41190707683563232</v>
      </c>
      <c r="BW13" s="79">
        <v>0.42308160662651062</v>
      </c>
      <c r="BX13" s="79">
        <v>0.35055199265480042</v>
      </c>
      <c r="BY13" s="79">
        <v>-5.2907004952430725E-2</v>
      </c>
      <c r="BZ13" s="79">
        <v>-0.16972899436950684</v>
      </c>
      <c r="CA13" s="79">
        <v>-0.10329528898000717</v>
      </c>
      <c r="CB13" s="79">
        <v>-0.18783903121948242</v>
      </c>
      <c r="CC13" s="79">
        <v>-0.19351053237915039</v>
      </c>
      <c r="CD13" s="79">
        <v>-0.2151741087436676</v>
      </c>
      <c r="CE13" s="79">
        <v>-0.18123793601989746</v>
      </c>
      <c r="CF13" s="79">
        <v>-0.19522528350353241</v>
      </c>
      <c r="CG13" s="79">
        <v>-0.18386203050613403</v>
      </c>
      <c r="CH13" s="79">
        <v>-0.12124666571617126</v>
      </c>
      <c r="CI13" s="79">
        <v>-2.040431834757328E-2</v>
      </c>
      <c r="CJ13" s="79">
        <v>-9.6986442804336548E-2</v>
      </c>
      <c r="CK13" s="79">
        <v>-7.7099770307540894E-2</v>
      </c>
      <c r="CL13" s="79">
        <v>-0.10339687019586563</v>
      </c>
      <c r="CM13" s="79">
        <v>-0.12298515439033508</v>
      </c>
      <c r="CN13" s="79">
        <v>-7.059904932975769E-2</v>
      </c>
      <c r="CO13" s="79">
        <v>-1.0226570069789886E-2</v>
      </c>
      <c r="CP13" s="79">
        <v>-1.5409031184390187E-3</v>
      </c>
      <c r="CQ13" s="79">
        <v>4.4295426458120346E-2</v>
      </c>
      <c r="CR13" s="79">
        <v>0.11108954250812531</v>
      </c>
      <c r="CS13" s="79">
        <v>0.25265765190124512</v>
      </c>
      <c r="CT13" s="79">
        <v>0.46753841638565063</v>
      </c>
      <c r="CU13" s="79">
        <v>0.48260459303855896</v>
      </c>
      <c r="CV13" s="79">
        <v>0.41414400935173035</v>
      </c>
      <c r="CW13" s="79">
        <v>1.5224909409880638E-2</v>
      </c>
      <c r="CX13" s="79">
        <v>-9.9204160273075104E-2</v>
      </c>
      <c r="CY13" s="79">
        <v>-3.7190522998571396E-2</v>
      </c>
      <c r="CZ13" s="79">
        <v>-0.1216437965631485</v>
      </c>
      <c r="DA13" s="79">
        <v>-0.12918874621391296</v>
      </c>
      <c r="DB13" s="79">
        <v>-0.15314114093780518</v>
      </c>
      <c r="DC13" s="79">
        <v>-0.12076984345912933</v>
      </c>
      <c r="DD13" s="79">
        <v>-0.11918617784976959</v>
      </c>
      <c r="DE13" s="79">
        <v>-0.10675832629203796</v>
      </c>
      <c r="DF13" s="79">
        <v>-5.1797512918710709E-2</v>
      </c>
      <c r="DG13" s="79">
        <v>4.9048371613025665E-2</v>
      </c>
      <c r="DH13" s="79">
        <v>-3.1764887273311615E-2</v>
      </c>
      <c r="DI13" s="79">
        <v>-2.5486869737505913E-2</v>
      </c>
      <c r="DJ13" s="79">
        <v>-5.2222117781639099E-2</v>
      </c>
      <c r="DK13" s="79">
        <v>-6.9095134735107422E-2</v>
      </c>
      <c r="DL13" s="79">
        <v>-1.0542345233261585E-2</v>
      </c>
      <c r="DM13" s="79">
        <v>5.3780827671289444E-2</v>
      </c>
      <c r="DN13" s="79">
        <v>6.5115533769130707E-2</v>
      </c>
      <c r="DO13" s="79">
        <v>0.10210979729890823</v>
      </c>
      <c r="DP13" s="79">
        <v>0.17057812213897705</v>
      </c>
      <c r="DQ13" s="79">
        <v>0.30779138207435608</v>
      </c>
      <c r="DR13" s="79">
        <v>0.52316975593566895</v>
      </c>
      <c r="DS13" s="79">
        <v>0.54212754964828491</v>
      </c>
      <c r="DT13" s="79">
        <v>0.47773602604866028</v>
      </c>
      <c r="DU13" s="79">
        <v>8.33568274974823E-2</v>
      </c>
      <c r="DV13" s="79">
        <v>-2.867932990193367E-2</v>
      </c>
      <c r="DW13" s="79">
        <v>2.891424298286438E-2</v>
      </c>
      <c r="DX13" s="79">
        <v>-5.5448554456233978E-2</v>
      </c>
      <c r="DY13" s="79">
        <v>-3.6318313330411911E-2</v>
      </c>
      <c r="DZ13" s="79">
        <v>-6.3575387001037598E-2</v>
      </c>
      <c r="EA13" s="79">
        <v>-3.3463522791862488E-2</v>
      </c>
      <c r="EB13" s="79">
        <v>-9.3977805227041245E-3</v>
      </c>
      <c r="EC13" s="79">
        <v>4.5671677216887474E-3</v>
      </c>
      <c r="ED13" s="79">
        <v>4.8476032912731171E-2</v>
      </c>
      <c r="EE13" s="79">
        <v>0.14932702481746674</v>
      </c>
      <c r="EF13" s="79">
        <v>6.2404680997133255E-2</v>
      </c>
      <c r="EG13" s="79">
        <v>4.9033962190151215E-2</v>
      </c>
      <c r="EH13" s="79">
        <v>2.166610024869442E-2</v>
      </c>
      <c r="EI13" s="79">
        <v>8.7134968489408493E-3</v>
      </c>
      <c r="EJ13" s="79">
        <v>7.6169997453689575E-2</v>
      </c>
      <c r="EK13" s="79">
        <v>0.14619733393192291</v>
      </c>
      <c r="EL13" s="79">
        <v>0.1613568514585495</v>
      </c>
      <c r="EM13" s="79">
        <v>0.18558456003665924</v>
      </c>
      <c r="EN13" s="79">
        <v>0.2564702033996582</v>
      </c>
      <c r="EO13" s="79">
        <v>0.38739573955535889</v>
      </c>
      <c r="EP13" s="79">
        <v>0.60349255800247192</v>
      </c>
      <c r="EQ13" s="79">
        <v>0.62806934118270874</v>
      </c>
      <c r="ER13" s="79">
        <v>0.56955283880233765</v>
      </c>
      <c r="ES13" s="79">
        <v>0.18172848224639893</v>
      </c>
      <c r="ET13" s="79">
        <v>7.3147326707839966E-2</v>
      </c>
      <c r="EU13" s="79">
        <v>0.12435902655124664</v>
      </c>
      <c r="EV13" s="79">
        <v>4.012686014175415E-2</v>
      </c>
      <c r="EW13" s="79">
        <v>65.873069763183594</v>
      </c>
      <c r="EX13" s="79">
        <v>64.643722534179688</v>
      </c>
      <c r="EY13" s="79">
        <v>63.268680572509766</v>
      </c>
      <c r="EZ13" s="79">
        <v>62.072586059570313</v>
      </c>
      <c r="FA13" s="79">
        <v>61.154281616210938</v>
      </c>
      <c r="FB13" s="79">
        <v>60.317981719970703</v>
      </c>
      <c r="FC13" s="79">
        <v>59.970870971679688</v>
      </c>
      <c r="FD13" s="79">
        <v>62.593780517578125</v>
      </c>
      <c r="FE13" s="79">
        <v>66.322357177734375</v>
      </c>
      <c r="FF13" s="79">
        <v>70.227989196777344</v>
      </c>
      <c r="FG13" s="79">
        <v>74.215202331542969</v>
      </c>
      <c r="FH13" s="79">
        <v>77.827316284179688</v>
      </c>
      <c r="FI13" s="79">
        <v>81.157554626464844</v>
      </c>
      <c r="FJ13" s="79">
        <v>83.493209838867188</v>
      </c>
      <c r="FK13" s="79">
        <v>85.426071166992188</v>
      </c>
      <c r="FL13" s="79">
        <v>86.348991394042969</v>
      </c>
      <c r="FM13" s="79">
        <v>86.107444763183594</v>
      </c>
      <c r="FN13" s="79">
        <v>84.801048278808594</v>
      </c>
      <c r="FO13" s="79">
        <v>82.8753662109375</v>
      </c>
      <c r="FP13" s="79">
        <v>79.764884948730469</v>
      </c>
      <c r="FQ13" s="79">
        <v>75.507057189941406</v>
      </c>
      <c r="FR13" s="79">
        <v>72.058677673339844</v>
      </c>
      <c r="FS13" s="79">
        <v>69.574104309082031</v>
      </c>
      <c r="FT13" s="79">
        <v>67.748001098632813</v>
      </c>
      <c r="FU13" s="79">
        <v>8.9058175683021545E-2</v>
      </c>
      <c r="FV13" s="79">
        <v>0.10458741337060928</v>
      </c>
      <c r="FW13" s="79">
        <v>9.2820145189762115E-2</v>
      </c>
      <c r="FX13" s="79">
        <v>0</v>
      </c>
      <c r="FY13" s="79">
        <v>270.8636474609375</v>
      </c>
      <c r="FZ13" s="79">
        <v>1</v>
      </c>
    </row>
    <row r="14" spans="1:182" x14ac:dyDescent="0.2">
      <c r="A14" t="s">
        <v>186</v>
      </c>
      <c r="B14" t="s">
        <v>245</v>
      </c>
      <c r="C14" t="s">
        <v>2</v>
      </c>
      <c r="D14" t="s">
        <v>202</v>
      </c>
      <c r="E14" t="s">
        <v>207</v>
      </c>
      <c r="F14" t="s">
        <v>1</v>
      </c>
      <c r="G14" t="s">
        <v>200</v>
      </c>
      <c r="H14" s="79">
        <v>389</v>
      </c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  <c r="BX14" s="79"/>
      <c r="BY14" s="79"/>
      <c r="BZ14" s="79"/>
      <c r="CA14" s="79"/>
      <c r="CB14" s="79"/>
      <c r="CC14" s="79"/>
      <c r="CD14" s="79"/>
      <c r="CE14" s="79"/>
      <c r="CF14" s="79"/>
      <c r="CG14" s="79"/>
      <c r="CH14" s="79"/>
      <c r="CI14" s="79"/>
      <c r="CJ14" s="79"/>
      <c r="CK14" s="79"/>
      <c r="CL14" s="79"/>
      <c r="CM14" s="79"/>
      <c r="CN14" s="79"/>
      <c r="CO14" s="79"/>
      <c r="CP14" s="79"/>
      <c r="CQ14" s="79"/>
      <c r="CR14" s="79"/>
      <c r="CS14" s="79"/>
      <c r="CT14" s="79"/>
      <c r="CU14" s="79"/>
      <c r="CV14" s="79"/>
      <c r="CW14" s="79"/>
      <c r="CX14" s="79"/>
      <c r="CY14" s="79"/>
      <c r="CZ14" s="79"/>
      <c r="DA14" s="79"/>
      <c r="DB14" s="79"/>
      <c r="DC14" s="79"/>
      <c r="DD14" s="79"/>
      <c r="DE14" s="79"/>
      <c r="DF14" s="79"/>
      <c r="DG14" s="79"/>
      <c r="DH14" s="79"/>
      <c r="DI14" s="79"/>
      <c r="DJ14" s="79"/>
      <c r="DK14" s="79"/>
      <c r="DL14" s="79"/>
      <c r="DM14" s="79"/>
      <c r="DN14" s="79"/>
      <c r="DO14" s="79"/>
      <c r="DP14" s="79"/>
      <c r="DQ14" s="79"/>
      <c r="DR14" s="79"/>
      <c r="DS14" s="79"/>
      <c r="DT14" s="79"/>
      <c r="DU14" s="79"/>
      <c r="DV14" s="79"/>
      <c r="DW14" s="79"/>
      <c r="DX14" s="79"/>
      <c r="DY14" s="79"/>
      <c r="DZ14" s="79"/>
      <c r="EA14" s="79"/>
      <c r="EB14" s="79"/>
      <c r="EC14" s="79"/>
      <c r="ED14" s="79"/>
      <c r="EE14" s="79"/>
      <c r="EF14" s="79"/>
      <c r="EG14" s="79"/>
      <c r="EH14" s="79"/>
      <c r="EI14" s="79"/>
      <c r="EJ14" s="79"/>
      <c r="EK14" s="79"/>
      <c r="EL14" s="79"/>
      <c r="EM14" s="79"/>
      <c r="EN14" s="79"/>
      <c r="EO14" s="79"/>
      <c r="EP14" s="79"/>
      <c r="EQ14" s="79"/>
      <c r="ER14" s="79"/>
      <c r="ES14" s="79"/>
      <c r="ET14" s="79"/>
      <c r="EU14" s="79"/>
      <c r="EV14" s="79"/>
      <c r="EW14" s="79"/>
      <c r="EX14" s="79"/>
      <c r="EY14" s="79"/>
      <c r="EZ14" s="79"/>
      <c r="FA14" s="79"/>
      <c r="FB14" s="79"/>
      <c r="FC14" s="79"/>
      <c r="FD14" s="79"/>
      <c r="FE14" s="79"/>
      <c r="FF14" s="79"/>
      <c r="FG14" s="79"/>
      <c r="FH14" s="79"/>
      <c r="FI14" s="79"/>
      <c r="FJ14" s="79"/>
      <c r="FK14" s="79"/>
      <c r="FL14" s="79"/>
      <c r="FM14" s="79"/>
      <c r="FN14" s="79"/>
      <c r="FO14" s="79"/>
      <c r="FP14" s="79"/>
      <c r="FQ14" s="79"/>
      <c r="FR14" s="79"/>
      <c r="FS14" s="79"/>
      <c r="FT14" s="79"/>
      <c r="FU14" s="79"/>
      <c r="FV14" s="79"/>
      <c r="FW14" s="79"/>
      <c r="FX14" s="79">
        <v>0</v>
      </c>
      <c r="FY14" s="79">
        <v>80.954544067382813</v>
      </c>
      <c r="FZ14" s="79">
        <v>0</v>
      </c>
    </row>
    <row r="15" spans="1:182" x14ac:dyDescent="0.2">
      <c r="A15" t="s">
        <v>186</v>
      </c>
      <c r="B15" t="s">
        <v>245</v>
      </c>
      <c r="C15" t="s">
        <v>2</v>
      </c>
      <c r="D15" t="s">
        <v>202</v>
      </c>
      <c r="E15" t="s">
        <v>207</v>
      </c>
      <c r="F15" t="s">
        <v>1</v>
      </c>
      <c r="G15" t="s">
        <v>1</v>
      </c>
      <c r="H15" s="79">
        <v>2405</v>
      </c>
      <c r="I15" s="79">
        <v>3.8236680030822754</v>
      </c>
      <c r="J15" s="79">
        <v>3.3946270942687988</v>
      </c>
      <c r="K15" s="79">
        <v>3.1224837303161621</v>
      </c>
      <c r="L15" s="79">
        <v>2.9803421497344971</v>
      </c>
      <c r="M15" s="79">
        <v>2.9235732555389404</v>
      </c>
      <c r="N15" s="79">
        <v>3.0038824081420898</v>
      </c>
      <c r="O15" s="79">
        <v>3.1922531127929688</v>
      </c>
      <c r="P15" s="79">
        <v>3.4698424339294434</v>
      </c>
      <c r="Q15" s="79">
        <v>3.7433767318725586</v>
      </c>
      <c r="R15" s="79">
        <v>4.0166177749633789</v>
      </c>
      <c r="S15" s="79">
        <v>4.3060836791992188</v>
      </c>
      <c r="T15" s="79">
        <v>4.7312860488891602</v>
      </c>
      <c r="U15" s="79">
        <v>5.1423745155334473</v>
      </c>
      <c r="V15" s="79">
        <v>5.5635561943054199</v>
      </c>
      <c r="W15" s="79">
        <v>5.9109711647033691</v>
      </c>
      <c r="X15" s="79">
        <v>6.2531661987304688</v>
      </c>
      <c r="Y15" s="79">
        <v>6.4709014892578125</v>
      </c>
      <c r="Z15" s="79">
        <v>6.633002758026123</v>
      </c>
      <c r="AA15" s="79">
        <v>6.6461892127990723</v>
      </c>
      <c r="AB15" s="79">
        <v>6.3625469207763672</v>
      </c>
      <c r="AC15" s="79">
        <v>6.0894322395324707</v>
      </c>
      <c r="AD15" s="79">
        <v>5.8808870315551758</v>
      </c>
      <c r="AE15" s="79">
        <v>5.3083572387695313</v>
      </c>
      <c r="AF15" s="79">
        <v>4.6345129013061523</v>
      </c>
      <c r="AG15" s="79">
        <v>-0.38887602090835571</v>
      </c>
      <c r="AH15" s="79">
        <v>-0.41662520170211792</v>
      </c>
      <c r="AI15" s="79">
        <v>-0.38366410136222839</v>
      </c>
      <c r="AJ15" s="79">
        <v>-0.43384861946105957</v>
      </c>
      <c r="AK15" s="79">
        <v>-0.41975271701812744</v>
      </c>
      <c r="AL15" s="79">
        <v>-0.33076474070549011</v>
      </c>
      <c r="AM15" s="79">
        <v>-0.23780547082424164</v>
      </c>
      <c r="AN15" s="79">
        <v>-0.29335394501686096</v>
      </c>
      <c r="AO15" s="79">
        <v>-0.26205739378929138</v>
      </c>
      <c r="AP15" s="79">
        <v>-0.23224157094955444</v>
      </c>
      <c r="AQ15" s="79">
        <v>-0.26085355877876282</v>
      </c>
      <c r="AR15" s="79">
        <v>-0.22909663617610931</v>
      </c>
      <c r="AS15" s="79">
        <v>-0.18635821342468262</v>
      </c>
      <c r="AT15" s="79">
        <v>-0.18035316467285156</v>
      </c>
      <c r="AU15" s="79">
        <v>-9.8857410252094269E-2</v>
      </c>
      <c r="AV15" s="79">
        <v>-3.1089175492525101E-2</v>
      </c>
      <c r="AW15" s="79">
        <v>0.12620718777179718</v>
      </c>
      <c r="AX15" s="79">
        <v>0.38190579414367676</v>
      </c>
      <c r="AY15" s="79">
        <v>0.38273581862449646</v>
      </c>
      <c r="AZ15" s="79">
        <v>0.30268576741218567</v>
      </c>
      <c r="BA15" s="79">
        <v>-0.16097956895828247</v>
      </c>
      <c r="BB15" s="79">
        <v>-0.27472135424613953</v>
      </c>
      <c r="BC15" s="79">
        <v>-0.24324806034564972</v>
      </c>
      <c r="BD15" s="79">
        <v>-0.31370851397514343</v>
      </c>
      <c r="BE15" s="79">
        <v>-0.29309791326522827</v>
      </c>
      <c r="BF15" s="79">
        <v>-0.32399562001228333</v>
      </c>
      <c r="BG15" s="79">
        <v>-0.29303473234176636</v>
      </c>
      <c r="BH15" s="79">
        <v>-0.32149899005889893</v>
      </c>
      <c r="BI15" s="79">
        <v>-0.30600559711456299</v>
      </c>
      <c r="BJ15" s="79">
        <v>-0.22764381766319275</v>
      </c>
      <c r="BK15" s="79">
        <v>-0.13468098640441895</v>
      </c>
      <c r="BL15" s="79">
        <v>-0.1961335688829422</v>
      </c>
      <c r="BM15" s="79">
        <v>-0.18315322697162628</v>
      </c>
      <c r="BN15" s="79">
        <v>-0.15596674382686615</v>
      </c>
      <c r="BO15" s="79">
        <v>-0.18050068616867065</v>
      </c>
      <c r="BP15" s="79">
        <v>-0.14040765166282654</v>
      </c>
      <c r="BQ15" s="79">
        <v>-9.1974765062332153E-2</v>
      </c>
      <c r="BR15" s="79">
        <v>-8.1588432192802429E-2</v>
      </c>
      <c r="BS15" s="79">
        <v>-1.2656860984861851E-2</v>
      </c>
      <c r="BT15" s="79">
        <v>5.7655394077301025E-2</v>
      </c>
      <c r="BU15" s="79">
        <v>0.20910008251667023</v>
      </c>
      <c r="BV15" s="79">
        <v>0.46567952632904053</v>
      </c>
      <c r="BW15" s="79">
        <v>0.47202607989311218</v>
      </c>
      <c r="BX15" s="79">
        <v>0.39829728007316589</v>
      </c>
      <c r="BY15" s="79">
        <v>-5.9703793376684189E-2</v>
      </c>
      <c r="BZ15" s="79">
        <v>-0.16968749463558197</v>
      </c>
      <c r="CA15" s="79">
        <v>-0.14290574193000793</v>
      </c>
      <c r="CB15" s="79">
        <v>-0.21364764869213104</v>
      </c>
      <c r="CC15" s="79">
        <v>-0.22676229476928711</v>
      </c>
      <c r="CD15" s="79">
        <v>-0.25984066724777222</v>
      </c>
      <c r="CE15" s="79">
        <v>-0.23026509582996368</v>
      </c>
      <c r="CF15" s="79">
        <v>-0.2436860054731369</v>
      </c>
      <c r="CG15" s="79">
        <v>-0.22722466289997101</v>
      </c>
      <c r="CH15" s="79">
        <v>-0.15622259676456451</v>
      </c>
      <c r="CI15" s="79">
        <v>-6.3257277011871338E-2</v>
      </c>
      <c r="CJ15" s="79">
        <v>-0.12879903614521027</v>
      </c>
      <c r="CK15" s="79">
        <v>-0.12850445508956909</v>
      </c>
      <c r="CL15" s="79">
        <v>-0.10313903540372849</v>
      </c>
      <c r="CM15" s="79">
        <v>-0.12484854459762573</v>
      </c>
      <c r="CN15" s="79">
        <v>-7.8981928527355194E-2</v>
      </c>
      <c r="CO15" s="79">
        <v>-2.6605073362588882E-2</v>
      </c>
      <c r="CP15" s="79">
        <v>-1.3184281997382641E-2</v>
      </c>
      <c r="CQ15" s="79">
        <v>4.7045376151800156E-2</v>
      </c>
      <c r="CR15" s="79">
        <v>0.11911961436271667</v>
      </c>
      <c r="CS15" s="79">
        <v>0.26651144027709961</v>
      </c>
      <c r="CT15" s="79">
        <v>0.52370095252990723</v>
      </c>
      <c r="CU15" s="79">
        <v>0.53386825323104858</v>
      </c>
      <c r="CV15" s="79">
        <v>0.4645175039768219</v>
      </c>
      <c r="CW15" s="79">
        <v>1.0439499281346798E-2</v>
      </c>
      <c r="CX15" s="79">
        <v>-9.6941366791725159E-2</v>
      </c>
      <c r="CY15" s="79">
        <v>-7.340896874666214E-2</v>
      </c>
      <c r="CZ15" s="79">
        <v>-0.14434579014778137</v>
      </c>
      <c r="DA15" s="79">
        <v>-0.16042667627334595</v>
      </c>
      <c r="DB15" s="79">
        <v>-0.19568571448326111</v>
      </c>
      <c r="DC15" s="79">
        <v>-0.1674954742193222</v>
      </c>
      <c r="DD15" s="79">
        <v>-0.16587300598621368</v>
      </c>
      <c r="DE15" s="79">
        <v>-0.14844374358654022</v>
      </c>
      <c r="DF15" s="79">
        <v>-8.4801368415355682E-2</v>
      </c>
      <c r="DG15" s="79">
        <v>8.1664277240633965E-3</v>
      </c>
      <c r="DH15" s="79">
        <v>-6.1464495956897736E-2</v>
      </c>
      <c r="DI15" s="79">
        <v>-7.3855683207511902E-2</v>
      </c>
      <c r="DJ15" s="79">
        <v>-5.0311323255300522E-2</v>
      </c>
      <c r="DK15" s="79">
        <v>-6.9196395576000214E-2</v>
      </c>
      <c r="DL15" s="79">
        <v>-1.755620539188385E-2</v>
      </c>
      <c r="DM15" s="79">
        <v>3.8764618337154388E-2</v>
      </c>
      <c r="DN15" s="79">
        <v>5.5219870060682297E-2</v>
      </c>
      <c r="DO15" s="79">
        <v>0.10674761235713959</v>
      </c>
      <c r="DP15" s="79">
        <v>0.18058383464813232</v>
      </c>
      <c r="DQ15" s="79">
        <v>0.32392281293869019</v>
      </c>
      <c r="DR15" s="79">
        <v>0.58172237873077393</v>
      </c>
      <c r="DS15" s="79">
        <v>0.5957103967666626</v>
      </c>
      <c r="DT15" s="79">
        <v>0.53073775768280029</v>
      </c>
      <c r="DU15" s="79">
        <v>8.0582790076732635E-2</v>
      </c>
      <c r="DV15" s="79">
        <v>-2.419523149728775E-2</v>
      </c>
      <c r="DW15" s="79">
        <v>-3.9121899753808975E-3</v>
      </c>
      <c r="DX15" s="79">
        <v>-7.5043939054012299E-2</v>
      </c>
      <c r="DY15" s="79">
        <v>-6.4648568630218506E-2</v>
      </c>
      <c r="DZ15" s="79">
        <v>-0.10305614024400711</v>
      </c>
      <c r="EA15" s="79">
        <v>-7.6866097748279572E-2</v>
      </c>
      <c r="EB15" s="79">
        <v>-5.3523395210504532E-2</v>
      </c>
      <c r="EC15" s="79">
        <v>-3.4696608781814575E-2</v>
      </c>
      <c r="ED15" s="79">
        <v>1.8319539725780487E-2</v>
      </c>
      <c r="EE15" s="79">
        <v>0.11129091680049896</v>
      </c>
      <c r="EF15" s="79">
        <v>3.5755883902311325E-2</v>
      </c>
      <c r="EG15" s="79">
        <v>5.0484705716371536E-3</v>
      </c>
      <c r="EH15" s="79">
        <v>2.5963502004742622E-2</v>
      </c>
      <c r="EI15" s="79">
        <v>1.1156467720866203E-2</v>
      </c>
      <c r="EJ15" s="79">
        <v>7.1132779121398926E-2</v>
      </c>
      <c r="EK15" s="79">
        <v>0.13314807415008545</v>
      </c>
      <c r="EL15" s="79">
        <v>0.15398459136486053</v>
      </c>
      <c r="EM15" s="79">
        <v>0.19294816255569458</v>
      </c>
      <c r="EN15" s="79">
        <v>0.26932841539382935</v>
      </c>
      <c r="EO15" s="79">
        <v>0.40681570768356323</v>
      </c>
      <c r="EP15" s="79">
        <v>0.6654961109161377</v>
      </c>
      <c r="EQ15" s="79">
        <v>0.68500065803527832</v>
      </c>
      <c r="ER15" s="79">
        <v>0.62634927034378052</v>
      </c>
      <c r="ES15" s="79">
        <v>0.18185856938362122</v>
      </c>
      <c r="ET15" s="79">
        <v>8.0838635563850403E-2</v>
      </c>
      <c r="EU15" s="79">
        <v>9.6430122852325439E-2</v>
      </c>
      <c r="EV15" s="79">
        <v>2.5016928091645241E-2</v>
      </c>
      <c r="EW15" s="79">
        <v>66.6357421875</v>
      </c>
      <c r="EX15" s="79">
        <v>65.363090515136719</v>
      </c>
      <c r="EY15" s="79">
        <v>63.988914489746094</v>
      </c>
      <c r="EZ15" s="79">
        <v>62.711883544921875</v>
      </c>
      <c r="FA15" s="79">
        <v>61.713542938232422</v>
      </c>
      <c r="FB15" s="79">
        <v>60.830226898193359</v>
      </c>
      <c r="FC15" s="79">
        <v>60.499164581298828</v>
      </c>
      <c r="FD15" s="79">
        <v>63.113296508789063</v>
      </c>
      <c r="FE15" s="79">
        <v>66.880126953125</v>
      </c>
      <c r="FF15" s="79">
        <v>70.807884216308594</v>
      </c>
      <c r="FG15" s="79">
        <v>74.766548156738281</v>
      </c>
      <c r="FH15" s="79">
        <v>78.40380859375</v>
      </c>
      <c r="FI15" s="79">
        <v>81.722930908203125</v>
      </c>
      <c r="FJ15" s="79">
        <v>84.073020935058594</v>
      </c>
      <c r="FK15" s="79">
        <v>86.018890380859375</v>
      </c>
      <c r="FL15" s="79">
        <v>86.999443054199219</v>
      </c>
      <c r="FM15" s="79">
        <v>86.857986450195313</v>
      </c>
      <c r="FN15" s="79">
        <v>85.633079528808594</v>
      </c>
      <c r="FO15" s="79">
        <v>83.79071044921875</v>
      </c>
      <c r="FP15" s="79">
        <v>80.754180908203125</v>
      </c>
      <c r="FQ15" s="79">
        <v>76.532478332519531</v>
      </c>
      <c r="FR15" s="79">
        <v>73.035331726074219</v>
      </c>
      <c r="FS15" s="79">
        <v>70.523033142089844</v>
      </c>
      <c r="FT15" s="79">
        <v>68.646438598632813</v>
      </c>
      <c r="FU15" s="79">
        <v>9.2362828552722931E-2</v>
      </c>
      <c r="FV15" s="79">
        <v>0.1091260239481926</v>
      </c>
      <c r="FW15" s="79">
        <v>9.6112243831157684E-2</v>
      </c>
      <c r="FX15" s="79">
        <v>0</v>
      </c>
      <c r="FY15" s="79">
        <v>351.81817626953125</v>
      </c>
      <c r="FZ15" s="79">
        <v>1</v>
      </c>
    </row>
    <row r="16" spans="1:182" x14ac:dyDescent="0.2">
      <c r="A16" t="s">
        <v>186</v>
      </c>
      <c r="B16" t="s">
        <v>245</v>
      </c>
      <c r="C16" t="s">
        <v>2</v>
      </c>
      <c r="D16" t="s">
        <v>202</v>
      </c>
      <c r="E16" t="s">
        <v>207</v>
      </c>
      <c r="F16" t="s">
        <v>178</v>
      </c>
      <c r="G16" t="s">
        <v>1</v>
      </c>
      <c r="H16" s="79">
        <v>1138</v>
      </c>
      <c r="I16" s="79">
        <v>1.4636440277099609</v>
      </c>
      <c r="J16" s="79">
        <v>1.2970362901687622</v>
      </c>
      <c r="K16" s="79">
        <v>1.1861625909805298</v>
      </c>
      <c r="L16" s="79">
        <v>1.1405411958694458</v>
      </c>
      <c r="M16" s="79">
        <v>1.1283478736877441</v>
      </c>
      <c r="N16" s="79">
        <v>1.1254538297653198</v>
      </c>
      <c r="O16" s="79">
        <v>1.240201473236084</v>
      </c>
      <c r="P16" s="79">
        <v>1.4152039289474487</v>
      </c>
      <c r="Q16" s="79">
        <v>1.5843552350997925</v>
      </c>
      <c r="R16" s="79">
        <v>1.7008277177810669</v>
      </c>
      <c r="S16" s="79">
        <v>1.822395920753479</v>
      </c>
      <c r="T16" s="79">
        <v>1.9974604845046997</v>
      </c>
      <c r="U16" s="79">
        <v>2.1389408111572266</v>
      </c>
      <c r="V16" s="79">
        <v>2.261160135269165</v>
      </c>
      <c r="W16" s="79">
        <v>2.3980042934417725</v>
      </c>
      <c r="X16" s="79">
        <v>2.5094225406646729</v>
      </c>
      <c r="Y16" s="79">
        <v>2.6172873973846436</v>
      </c>
      <c r="Z16" s="79">
        <v>2.657914400100708</v>
      </c>
      <c r="AA16" s="79">
        <v>2.6641340255737305</v>
      </c>
      <c r="AB16" s="79">
        <v>2.5027637481689453</v>
      </c>
      <c r="AC16" s="79">
        <v>2.4438169002532959</v>
      </c>
      <c r="AD16" s="79">
        <v>2.4143075942993164</v>
      </c>
      <c r="AE16" s="79">
        <v>2.1221246719360352</v>
      </c>
      <c r="AF16" s="79">
        <v>1.7878996133804321</v>
      </c>
      <c r="AG16" s="79">
        <v>-0.19624395668506622</v>
      </c>
      <c r="AH16" s="79">
        <v>-0.16918210685253143</v>
      </c>
      <c r="AI16" s="79">
        <v>-0.16364471614360809</v>
      </c>
      <c r="AJ16" s="79">
        <v>-0.17992167174816132</v>
      </c>
      <c r="AK16" s="79">
        <v>-0.15868730843067169</v>
      </c>
      <c r="AL16" s="79">
        <v>-0.13455241918563843</v>
      </c>
      <c r="AM16" s="79">
        <v>-0.11368495225906372</v>
      </c>
      <c r="AN16" s="79">
        <v>-0.10615212470293045</v>
      </c>
      <c r="AO16" s="79">
        <v>-7.5852736830711365E-2</v>
      </c>
      <c r="AP16" s="79">
        <v>-0.10440776497125626</v>
      </c>
      <c r="AQ16" s="79">
        <v>-0.11000025272369385</v>
      </c>
      <c r="AR16" s="79">
        <v>-5.608692392706871E-2</v>
      </c>
      <c r="AS16" s="79">
        <v>-5.1185835152864456E-2</v>
      </c>
      <c r="AT16" s="79">
        <v>-4.6269211918115616E-2</v>
      </c>
      <c r="AU16" s="79">
        <v>-4.4706597924232483E-2</v>
      </c>
      <c r="AV16" s="79">
        <v>-3.701699897646904E-2</v>
      </c>
      <c r="AW16" s="79">
        <v>4.6482305973768234E-2</v>
      </c>
      <c r="AX16" s="79">
        <v>0.13213683664798737</v>
      </c>
      <c r="AY16" s="79">
        <v>0.14141473174095154</v>
      </c>
      <c r="AZ16" s="79">
        <v>5.9428643435239792E-2</v>
      </c>
      <c r="BA16" s="79">
        <v>-0.15523718297481537</v>
      </c>
      <c r="BB16" s="79">
        <v>-0.1633647233247757</v>
      </c>
      <c r="BC16" s="79">
        <v>-0.15299093723297119</v>
      </c>
      <c r="BD16" s="79">
        <v>-0.1678822785615921</v>
      </c>
      <c r="BE16" s="79">
        <v>-0.15242139995098114</v>
      </c>
      <c r="BF16" s="79">
        <v>-0.12863868474960327</v>
      </c>
      <c r="BG16" s="79">
        <v>-0.12658707797527313</v>
      </c>
      <c r="BH16" s="79">
        <v>-0.14470747113227844</v>
      </c>
      <c r="BI16" s="79">
        <v>-0.12164317071437836</v>
      </c>
      <c r="BJ16" s="79">
        <v>-9.8797038197517395E-2</v>
      </c>
      <c r="BK16" s="79">
        <v>-7.5757302343845367E-2</v>
      </c>
      <c r="BL16" s="79">
        <v>-6.6248081624507904E-2</v>
      </c>
      <c r="BM16" s="79">
        <v>-3.7359714508056641E-2</v>
      </c>
      <c r="BN16" s="79">
        <v>-7.2590075433254242E-2</v>
      </c>
      <c r="BO16" s="79">
        <v>-7.9264111816883087E-2</v>
      </c>
      <c r="BP16" s="79">
        <v>-2.4365589022636414E-2</v>
      </c>
      <c r="BQ16" s="79">
        <v>-1.7752768471837044E-2</v>
      </c>
      <c r="BR16" s="79">
        <v>-7.016022689640522E-3</v>
      </c>
      <c r="BS16" s="79">
        <v>-3.714756341651082E-3</v>
      </c>
      <c r="BT16" s="79">
        <v>6.8270238116383553E-3</v>
      </c>
      <c r="BU16" s="79">
        <v>8.6714230477809906E-2</v>
      </c>
      <c r="BV16" s="79">
        <v>0.17843595147132874</v>
      </c>
      <c r="BW16" s="79">
        <v>0.19004359841346741</v>
      </c>
      <c r="BX16" s="79">
        <v>0.10662230849266052</v>
      </c>
      <c r="BY16" s="79">
        <v>-0.1021835058927536</v>
      </c>
      <c r="BZ16" s="79">
        <v>-0.109791599214077</v>
      </c>
      <c r="CA16" s="79">
        <v>-0.10334488749504089</v>
      </c>
      <c r="CB16" s="79">
        <v>-0.12208659946918488</v>
      </c>
      <c r="CC16" s="79">
        <v>-0.12207003682851791</v>
      </c>
      <c r="CD16" s="79">
        <v>-0.10055842995643616</v>
      </c>
      <c r="CE16" s="79">
        <v>-0.10092108696699142</v>
      </c>
      <c r="CF16" s="79">
        <v>-0.1203182190656662</v>
      </c>
      <c r="CG16" s="79">
        <v>-9.5986522734165192E-2</v>
      </c>
      <c r="CH16" s="79">
        <v>-7.4032962322235107E-2</v>
      </c>
      <c r="CI16" s="79">
        <v>-4.9488723278045654E-2</v>
      </c>
      <c r="CJ16" s="79">
        <v>-3.8610655814409256E-2</v>
      </c>
      <c r="CK16" s="79">
        <v>-1.0699559934437275E-2</v>
      </c>
      <c r="CL16" s="79">
        <v>-5.0553247332572937E-2</v>
      </c>
      <c r="CM16" s="79">
        <v>-5.7976353913545609E-2</v>
      </c>
      <c r="CN16" s="79">
        <v>-2.395489951595664E-3</v>
      </c>
      <c r="CO16" s="79">
        <v>5.4028714075684547E-3</v>
      </c>
      <c r="CP16" s="79">
        <v>2.0170615985989571E-2</v>
      </c>
      <c r="CQ16" s="79">
        <v>2.4676069617271423E-2</v>
      </c>
      <c r="CR16" s="79">
        <v>3.7193261086940765E-2</v>
      </c>
      <c r="CS16" s="79">
        <v>0.1145787388086319</v>
      </c>
      <c r="CT16" s="79">
        <v>0.21050257980823517</v>
      </c>
      <c r="CU16" s="79">
        <v>0.22372379899024963</v>
      </c>
      <c r="CV16" s="79">
        <v>0.13930849730968475</v>
      </c>
      <c r="CW16" s="79">
        <v>-6.5438687801361084E-2</v>
      </c>
      <c r="CX16" s="79">
        <v>-7.2687022387981415E-2</v>
      </c>
      <c r="CY16" s="79">
        <v>-6.8960189819335938E-2</v>
      </c>
      <c r="CZ16" s="79">
        <v>-9.0368650853633881E-2</v>
      </c>
      <c r="DA16" s="79">
        <v>-9.1718666255474091E-2</v>
      </c>
      <c r="DB16" s="79">
        <v>-7.2478175163269043E-2</v>
      </c>
      <c r="DC16" s="79">
        <v>-7.525508850812912E-2</v>
      </c>
      <c r="DD16" s="79">
        <v>-9.5928966999053955E-2</v>
      </c>
      <c r="DE16" s="79">
        <v>-7.0329874753952026E-2</v>
      </c>
      <c r="DF16" s="79">
        <v>-4.9268890172243118E-2</v>
      </c>
      <c r="DG16" s="79">
        <v>-2.322014607489109E-2</v>
      </c>
      <c r="DH16" s="79">
        <v>-1.0973233729600906E-2</v>
      </c>
      <c r="DI16" s="79">
        <v>1.5960592776536942E-2</v>
      </c>
      <c r="DJ16" s="79">
        <v>-2.8516415506601334E-2</v>
      </c>
      <c r="DK16" s="79">
        <v>-3.668859601020813E-2</v>
      </c>
      <c r="DL16" s="79">
        <v>1.9574608653783798E-2</v>
      </c>
      <c r="DM16" s="79">
        <v>2.8558511286973953E-2</v>
      </c>
      <c r="DN16" s="79">
        <v>4.7357253730297089E-2</v>
      </c>
      <c r="DO16" s="79">
        <v>5.306689441204071E-2</v>
      </c>
      <c r="DP16" s="79">
        <v>6.7559495568275452E-2</v>
      </c>
      <c r="DQ16" s="79">
        <v>0.14244325459003448</v>
      </c>
      <c r="DR16" s="79">
        <v>0.2425692081451416</v>
      </c>
      <c r="DS16" s="79">
        <v>0.25740399956703186</v>
      </c>
      <c r="DT16" s="79">
        <v>0.17199468612670898</v>
      </c>
      <c r="DU16" s="79">
        <v>-2.8693871572613716E-2</v>
      </c>
      <c r="DV16" s="79">
        <v>-3.5582445561885834E-2</v>
      </c>
      <c r="DW16" s="79">
        <v>-3.4575492143630981E-2</v>
      </c>
      <c r="DX16" s="79">
        <v>-5.8650702238082886E-2</v>
      </c>
      <c r="DY16" s="79">
        <v>-4.7896109521389008E-2</v>
      </c>
      <c r="DZ16" s="79">
        <v>-3.1934749335050583E-2</v>
      </c>
      <c r="EA16" s="79">
        <v>-3.8197465240955353E-2</v>
      </c>
      <c r="EB16" s="79">
        <v>-6.0714762657880783E-2</v>
      </c>
      <c r="EC16" s="79">
        <v>-3.3285744488239288E-2</v>
      </c>
      <c r="ED16" s="79">
        <v>-1.3513499870896339E-2</v>
      </c>
      <c r="EE16" s="79">
        <v>1.4707505702972412E-2</v>
      </c>
      <c r="EF16" s="79">
        <v>2.8930814936757088E-2</v>
      </c>
      <c r="EG16" s="79">
        <v>5.4453618824481964E-2</v>
      </c>
      <c r="EH16" s="79">
        <v>3.3012682106345892E-3</v>
      </c>
      <c r="EI16" s="79">
        <v>-5.9524527750909328E-3</v>
      </c>
      <c r="EJ16" s="79">
        <v>5.1295943558216095E-2</v>
      </c>
      <c r="EK16" s="79">
        <v>6.1991579830646515E-2</v>
      </c>
      <c r="EL16" s="79">
        <v>8.6610443890094757E-2</v>
      </c>
      <c r="EM16" s="79">
        <v>9.405873715877533E-2</v>
      </c>
      <c r="EN16" s="79">
        <v>0.11140352487564087</v>
      </c>
      <c r="EO16" s="79">
        <v>0.18267516791820526</v>
      </c>
      <c r="EP16" s="79">
        <v>0.28886830806732178</v>
      </c>
      <c r="EQ16" s="79">
        <v>0.30603286623954773</v>
      </c>
      <c r="ER16" s="79">
        <v>0.21918834745883942</v>
      </c>
      <c r="ES16" s="79">
        <v>2.4359807372093201E-2</v>
      </c>
      <c r="ET16" s="79">
        <v>1.7990674823522568E-2</v>
      </c>
      <c r="EU16" s="79">
        <v>1.5070552937686443E-2</v>
      </c>
      <c r="EV16" s="79">
        <v>-1.285502128303051E-2</v>
      </c>
      <c r="EW16" s="79">
        <v>61.973003387451172</v>
      </c>
      <c r="EX16" s="79">
        <v>61.134113311767578</v>
      </c>
      <c r="EY16" s="79">
        <v>60.279491424560547</v>
      </c>
      <c r="EZ16" s="79">
        <v>59.558582305908203</v>
      </c>
      <c r="FA16" s="79">
        <v>59.006923675537109</v>
      </c>
      <c r="FB16" s="79">
        <v>58.436912536621094</v>
      </c>
      <c r="FC16" s="79">
        <v>58.464202880859375</v>
      </c>
      <c r="FD16" s="79">
        <v>60.986568450927734</v>
      </c>
      <c r="FE16" s="79">
        <v>64.171112060546875</v>
      </c>
      <c r="FF16" s="79">
        <v>67.74005126953125</v>
      </c>
      <c r="FG16" s="79">
        <v>71.29833984375</v>
      </c>
      <c r="FH16" s="79">
        <v>74.463066101074219</v>
      </c>
      <c r="FI16" s="79">
        <v>77.436088562011719</v>
      </c>
      <c r="FJ16" s="79">
        <v>79.725151062011719</v>
      </c>
      <c r="FK16" s="79">
        <v>81.4705810546875</v>
      </c>
      <c r="FL16" s="79">
        <v>81.968124389648438</v>
      </c>
      <c r="FM16" s="79">
        <v>80.948493957519531</v>
      </c>
      <c r="FN16" s="79">
        <v>78.841392517089844</v>
      </c>
      <c r="FO16" s="79">
        <v>76.323600769042969</v>
      </c>
      <c r="FP16" s="79">
        <v>72.914077758789063</v>
      </c>
      <c r="FQ16" s="79">
        <v>69.14385986328125</v>
      </c>
      <c r="FR16" s="79">
        <v>66.371208190917969</v>
      </c>
      <c r="FS16" s="79">
        <v>64.557243347167969</v>
      </c>
      <c r="FT16" s="79">
        <v>63.144439697265625</v>
      </c>
      <c r="FU16" s="79">
        <v>3.7943936884403229E-2</v>
      </c>
      <c r="FV16" s="79">
        <v>5.6831814348697662E-2</v>
      </c>
      <c r="FW16" s="79">
        <v>3.7926498800516129E-2</v>
      </c>
      <c r="FX16" s="79">
        <v>0</v>
      </c>
      <c r="FY16" s="79">
        <v>194.31817626953125</v>
      </c>
      <c r="FZ16" s="79">
        <v>1</v>
      </c>
    </row>
    <row r="17" spans="1:182" x14ac:dyDescent="0.2">
      <c r="A17" t="s">
        <v>186</v>
      </c>
      <c r="B17" t="s">
        <v>245</v>
      </c>
      <c r="C17" t="s">
        <v>2</v>
      </c>
      <c r="D17" t="s">
        <v>202</v>
      </c>
      <c r="E17" t="s">
        <v>207</v>
      </c>
      <c r="F17" t="s">
        <v>179</v>
      </c>
      <c r="G17" t="s">
        <v>1</v>
      </c>
      <c r="H17" s="79">
        <v>236</v>
      </c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>
        <v>0</v>
      </c>
      <c r="FY17" s="79">
        <v>31.090909957885742</v>
      </c>
      <c r="FZ17" s="79">
        <v>0</v>
      </c>
    </row>
    <row r="18" spans="1:182" x14ac:dyDescent="0.2">
      <c r="A18" t="s">
        <v>186</v>
      </c>
      <c r="B18" t="s">
        <v>245</v>
      </c>
      <c r="C18" t="s">
        <v>2</v>
      </c>
      <c r="D18" t="s">
        <v>202</v>
      </c>
      <c r="E18" t="s">
        <v>207</v>
      </c>
      <c r="F18" t="s">
        <v>180</v>
      </c>
      <c r="G18" t="s">
        <v>1</v>
      </c>
      <c r="H18" s="79">
        <v>42</v>
      </c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>
        <v>0</v>
      </c>
      <c r="FY18" s="79">
        <v>3.8636362552642822</v>
      </c>
      <c r="FZ18" s="79">
        <v>0</v>
      </c>
    </row>
    <row r="19" spans="1:182" x14ac:dyDescent="0.2">
      <c r="A19" t="s">
        <v>186</v>
      </c>
      <c r="B19" t="s">
        <v>245</v>
      </c>
      <c r="C19" t="s">
        <v>2</v>
      </c>
      <c r="D19" t="s">
        <v>202</v>
      </c>
      <c r="E19" t="s">
        <v>207</v>
      </c>
      <c r="F19" t="s">
        <v>181</v>
      </c>
      <c r="G19" t="s">
        <v>1</v>
      </c>
      <c r="H19" s="79">
        <v>71</v>
      </c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>
        <v>0</v>
      </c>
      <c r="FY19" s="79">
        <v>7.2727274894714355</v>
      </c>
      <c r="FZ19" s="79">
        <v>0</v>
      </c>
    </row>
    <row r="20" spans="1:182" x14ac:dyDescent="0.2">
      <c r="A20" t="s">
        <v>186</v>
      </c>
      <c r="B20" t="s">
        <v>245</v>
      </c>
      <c r="C20" t="s">
        <v>2</v>
      </c>
      <c r="D20" t="s">
        <v>202</v>
      </c>
      <c r="E20" t="s">
        <v>207</v>
      </c>
      <c r="F20" t="s">
        <v>182</v>
      </c>
      <c r="G20" t="s">
        <v>1</v>
      </c>
      <c r="H20" s="79">
        <v>225</v>
      </c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>
        <v>0</v>
      </c>
      <c r="FY20" s="79">
        <v>46.636363983154297</v>
      </c>
      <c r="FZ20" s="79">
        <v>0</v>
      </c>
    </row>
    <row r="21" spans="1:182" x14ac:dyDescent="0.2">
      <c r="A21" t="s">
        <v>186</v>
      </c>
      <c r="B21" t="s">
        <v>245</v>
      </c>
      <c r="C21" t="s">
        <v>2</v>
      </c>
      <c r="D21" t="s">
        <v>202</v>
      </c>
      <c r="E21" t="s">
        <v>207</v>
      </c>
      <c r="F21" t="s">
        <v>183</v>
      </c>
      <c r="G21" t="s">
        <v>1</v>
      </c>
      <c r="H21" s="79">
        <v>435</v>
      </c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/>
      <c r="CM21" s="79"/>
      <c r="CN21" s="79"/>
      <c r="CO21" s="79"/>
      <c r="CP21" s="79"/>
      <c r="CQ21" s="79"/>
      <c r="CR21" s="79"/>
      <c r="CS21" s="79"/>
      <c r="CT21" s="79"/>
      <c r="CU21" s="79"/>
      <c r="CV21" s="79"/>
      <c r="CW21" s="79"/>
      <c r="CX21" s="79"/>
      <c r="CY21" s="79"/>
      <c r="CZ21" s="79"/>
      <c r="DA21" s="79"/>
      <c r="DB21" s="79"/>
      <c r="DC21" s="79"/>
      <c r="DD21" s="79"/>
      <c r="DE21" s="79"/>
      <c r="DF21" s="79"/>
      <c r="DG21" s="79"/>
      <c r="DH21" s="79"/>
      <c r="DI21" s="79"/>
      <c r="DJ21" s="79"/>
      <c r="DK21" s="79"/>
      <c r="DL21" s="79"/>
      <c r="DM21" s="79"/>
      <c r="DN21" s="79"/>
      <c r="DO21" s="79"/>
      <c r="DP21" s="79"/>
      <c r="DQ21" s="79"/>
      <c r="DR21" s="79"/>
      <c r="DS21" s="79"/>
      <c r="DT21" s="79"/>
      <c r="DU21" s="79"/>
      <c r="DV21" s="79"/>
      <c r="DW21" s="79"/>
      <c r="DX21" s="79"/>
      <c r="DY21" s="79"/>
      <c r="DZ21" s="79"/>
      <c r="EA21" s="79"/>
      <c r="EB21" s="79"/>
      <c r="EC21" s="79"/>
      <c r="ED21" s="79"/>
      <c r="EE21" s="79"/>
      <c r="EF21" s="79"/>
      <c r="EG21" s="79"/>
      <c r="EH21" s="79"/>
      <c r="EI21" s="79"/>
      <c r="EJ21" s="79"/>
      <c r="EK21" s="79"/>
      <c r="EL21" s="79"/>
      <c r="EM21" s="79"/>
      <c r="EN21" s="79"/>
      <c r="EO21" s="79"/>
      <c r="EP21" s="79"/>
      <c r="EQ21" s="79"/>
      <c r="ER21" s="79"/>
      <c r="ES21" s="79"/>
      <c r="ET21" s="79"/>
      <c r="EU21" s="79"/>
      <c r="EV21" s="79"/>
      <c r="EW21" s="79"/>
      <c r="EX21" s="79"/>
      <c r="EY21" s="79"/>
      <c r="EZ21" s="79"/>
      <c r="FA21" s="79"/>
      <c r="FB21" s="79"/>
      <c r="FC21" s="79"/>
      <c r="FD21" s="79"/>
      <c r="FE21" s="79"/>
      <c r="FF21" s="79"/>
      <c r="FG21" s="79"/>
      <c r="FH21" s="79"/>
      <c r="FI21" s="79"/>
      <c r="FJ21" s="79"/>
      <c r="FK21" s="79"/>
      <c r="FL21" s="79"/>
      <c r="FM21" s="79"/>
      <c r="FN21" s="79"/>
      <c r="FO21" s="79"/>
      <c r="FP21" s="79"/>
      <c r="FQ21" s="79"/>
      <c r="FR21" s="79"/>
      <c r="FS21" s="79"/>
      <c r="FT21" s="79"/>
      <c r="FU21" s="79"/>
      <c r="FV21" s="79"/>
      <c r="FW21" s="79"/>
      <c r="FX21" s="79">
        <v>0</v>
      </c>
      <c r="FY21" s="79">
        <v>33.590908050537109</v>
      </c>
      <c r="FZ21" s="79">
        <v>0</v>
      </c>
    </row>
    <row r="22" spans="1:182" x14ac:dyDescent="0.2">
      <c r="A22" t="s">
        <v>186</v>
      </c>
      <c r="B22" t="s">
        <v>245</v>
      </c>
      <c r="C22" t="s">
        <v>2</v>
      </c>
      <c r="D22" t="s">
        <v>202</v>
      </c>
      <c r="E22" t="s">
        <v>207</v>
      </c>
      <c r="F22" t="s">
        <v>184</v>
      </c>
      <c r="G22" t="s">
        <v>1</v>
      </c>
      <c r="H22" s="79">
        <v>178</v>
      </c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  <c r="BQ22" s="79"/>
      <c r="BR22" s="79"/>
      <c r="BS22" s="79"/>
      <c r="BT22" s="79"/>
      <c r="BU22" s="79"/>
      <c r="BV22" s="79"/>
      <c r="BW22" s="79"/>
      <c r="BX22" s="79"/>
      <c r="BY22" s="79"/>
      <c r="BZ22" s="79"/>
      <c r="CA22" s="79"/>
      <c r="CB22" s="79"/>
      <c r="CC22" s="79"/>
      <c r="CD22" s="79"/>
      <c r="CE22" s="79"/>
      <c r="CF22" s="79"/>
      <c r="CG22" s="79"/>
      <c r="CH22" s="79"/>
      <c r="CI22" s="79"/>
      <c r="CJ22" s="79"/>
      <c r="CK22" s="79"/>
      <c r="CL22" s="79"/>
      <c r="CM22" s="79"/>
      <c r="CN22" s="79"/>
      <c r="CO22" s="79"/>
      <c r="CP22" s="79"/>
      <c r="CQ22" s="79"/>
      <c r="CR22" s="79"/>
      <c r="CS22" s="79"/>
      <c r="CT22" s="79"/>
      <c r="CU22" s="79"/>
      <c r="CV22" s="79"/>
      <c r="CW22" s="79"/>
      <c r="CX22" s="79"/>
      <c r="CY22" s="79"/>
      <c r="CZ22" s="79"/>
      <c r="DA22" s="79"/>
      <c r="DB22" s="79"/>
      <c r="DC22" s="79"/>
      <c r="DD22" s="79"/>
      <c r="DE22" s="79"/>
      <c r="DF22" s="79"/>
      <c r="DG22" s="79"/>
      <c r="DH22" s="79"/>
      <c r="DI22" s="79"/>
      <c r="DJ22" s="79"/>
      <c r="DK22" s="79"/>
      <c r="DL22" s="79"/>
      <c r="DM22" s="79"/>
      <c r="DN22" s="79"/>
      <c r="DO22" s="79"/>
      <c r="DP22" s="79"/>
      <c r="DQ22" s="79"/>
      <c r="DR22" s="79"/>
      <c r="DS22" s="79"/>
      <c r="DT22" s="79"/>
      <c r="DU22" s="79"/>
      <c r="DV22" s="79"/>
      <c r="DW22" s="79"/>
      <c r="DX22" s="79"/>
      <c r="DY22" s="79"/>
      <c r="DZ22" s="79"/>
      <c r="EA22" s="79"/>
      <c r="EB22" s="79"/>
      <c r="EC22" s="79"/>
      <c r="ED22" s="79"/>
      <c r="EE22" s="79"/>
      <c r="EF22" s="79"/>
      <c r="EG22" s="79"/>
      <c r="EH22" s="79"/>
      <c r="EI22" s="79"/>
      <c r="EJ22" s="79"/>
      <c r="EK22" s="79"/>
      <c r="EL22" s="79"/>
      <c r="EM22" s="79"/>
      <c r="EN22" s="79"/>
      <c r="EO22" s="79"/>
      <c r="EP22" s="79"/>
      <c r="EQ22" s="79"/>
      <c r="ER22" s="79"/>
      <c r="ES22" s="79"/>
      <c r="ET22" s="79"/>
      <c r="EU22" s="79"/>
      <c r="EV22" s="79"/>
      <c r="EW22" s="79"/>
      <c r="EX22" s="79"/>
      <c r="EY22" s="79"/>
      <c r="EZ22" s="79"/>
      <c r="FA22" s="79"/>
      <c r="FB22" s="79"/>
      <c r="FC22" s="79"/>
      <c r="FD22" s="79"/>
      <c r="FE22" s="79"/>
      <c r="FF22" s="79"/>
      <c r="FG22" s="79"/>
      <c r="FH22" s="79"/>
      <c r="FI22" s="79"/>
      <c r="FJ22" s="79"/>
      <c r="FK22" s="79"/>
      <c r="FL22" s="79"/>
      <c r="FM22" s="79"/>
      <c r="FN22" s="79"/>
      <c r="FO22" s="79"/>
      <c r="FP22" s="79"/>
      <c r="FQ22" s="79"/>
      <c r="FR22" s="79"/>
      <c r="FS22" s="79"/>
      <c r="FT22" s="79"/>
      <c r="FU22" s="79"/>
      <c r="FV22" s="79"/>
      <c r="FW22" s="79"/>
      <c r="FX22" s="79">
        <v>0</v>
      </c>
      <c r="FY22" s="79">
        <v>19.363636016845703</v>
      </c>
      <c r="FZ22" s="79">
        <v>0</v>
      </c>
    </row>
    <row r="23" spans="1:182" x14ac:dyDescent="0.2">
      <c r="A23" t="s">
        <v>186</v>
      </c>
      <c r="B23" t="s">
        <v>245</v>
      </c>
      <c r="C23" t="s">
        <v>2</v>
      </c>
      <c r="D23" t="s">
        <v>202</v>
      </c>
      <c r="E23" t="s">
        <v>207</v>
      </c>
      <c r="F23" t="s">
        <v>185</v>
      </c>
      <c r="G23" t="s">
        <v>1</v>
      </c>
      <c r="H23" s="79">
        <v>80</v>
      </c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79"/>
      <c r="CL23" s="79"/>
      <c r="CM23" s="79"/>
      <c r="CN23" s="79"/>
      <c r="CO23" s="79"/>
      <c r="CP23" s="79"/>
      <c r="CQ23" s="79"/>
      <c r="CR23" s="79"/>
      <c r="CS23" s="79"/>
      <c r="CT23" s="79"/>
      <c r="CU23" s="79"/>
      <c r="CV23" s="79"/>
      <c r="CW23" s="79"/>
      <c r="CX23" s="79"/>
      <c r="CY23" s="79"/>
      <c r="CZ23" s="79"/>
      <c r="DA23" s="79"/>
      <c r="DB23" s="79"/>
      <c r="DC23" s="79"/>
      <c r="DD23" s="79"/>
      <c r="DE23" s="79"/>
      <c r="DF23" s="79"/>
      <c r="DG23" s="79"/>
      <c r="DH23" s="79"/>
      <c r="DI23" s="79"/>
      <c r="DJ23" s="79"/>
      <c r="DK23" s="79"/>
      <c r="DL23" s="79"/>
      <c r="DM23" s="79"/>
      <c r="DN23" s="79"/>
      <c r="DO23" s="79"/>
      <c r="DP23" s="79"/>
      <c r="DQ23" s="79"/>
      <c r="DR23" s="79"/>
      <c r="DS23" s="79"/>
      <c r="DT23" s="79"/>
      <c r="DU23" s="79"/>
      <c r="DV23" s="79"/>
      <c r="DW23" s="79"/>
      <c r="DX23" s="79"/>
      <c r="DY23" s="79"/>
      <c r="DZ23" s="79"/>
      <c r="EA23" s="79"/>
      <c r="EB23" s="79"/>
      <c r="EC23" s="79"/>
      <c r="ED23" s="79"/>
      <c r="EE23" s="79"/>
      <c r="EF23" s="79"/>
      <c r="EG23" s="79"/>
      <c r="EH23" s="79"/>
      <c r="EI23" s="79"/>
      <c r="EJ23" s="79"/>
      <c r="EK23" s="79"/>
      <c r="EL23" s="79"/>
      <c r="EM23" s="79"/>
      <c r="EN23" s="79"/>
      <c r="EO23" s="79"/>
      <c r="EP23" s="79"/>
      <c r="EQ23" s="79"/>
      <c r="ER23" s="79"/>
      <c r="ES23" s="79"/>
      <c r="ET23" s="79"/>
      <c r="EU23" s="79"/>
      <c r="EV23" s="79"/>
      <c r="EW23" s="79"/>
      <c r="EX23" s="79"/>
      <c r="EY23" s="79"/>
      <c r="EZ23" s="79"/>
      <c r="FA23" s="79"/>
      <c r="FB23" s="79"/>
      <c r="FC23" s="79"/>
      <c r="FD23" s="79"/>
      <c r="FE23" s="79"/>
      <c r="FF23" s="79"/>
      <c r="FG23" s="79"/>
      <c r="FH23" s="79"/>
      <c r="FI23" s="79"/>
      <c r="FJ23" s="79"/>
      <c r="FK23" s="79"/>
      <c r="FL23" s="79"/>
      <c r="FM23" s="79"/>
      <c r="FN23" s="79"/>
      <c r="FO23" s="79"/>
      <c r="FP23" s="79"/>
      <c r="FQ23" s="79"/>
      <c r="FR23" s="79"/>
      <c r="FS23" s="79"/>
      <c r="FT23" s="79"/>
      <c r="FU23" s="79"/>
      <c r="FV23" s="79"/>
      <c r="FW23" s="79"/>
      <c r="FX23" s="79">
        <v>0</v>
      </c>
      <c r="FY23" s="79">
        <v>15.681818008422852</v>
      </c>
      <c r="FZ23" s="79">
        <v>0</v>
      </c>
    </row>
    <row r="24" spans="1:182" x14ac:dyDescent="0.2">
      <c r="A24" t="s">
        <v>186</v>
      </c>
      <c r="B24" t="s">
        <v>245</v>
      </c>
      <c r="C24" t="s">
        <v>2</v>
      </c>
      <c r="D24" t="s">
        <v>202</v>
      </c>
      <c r="E24" t="s">
        <v>208</v>
      </c>
      <c r="F24" t="s">
        <v>1</v>
      </c>
      <c r="G24" t="s">
        <v>198</v>
      </c>
      <c r="H24" s="79">
        <v>3927</v>
      </c>
      <c r="I24" s="79">
        <v>6.6489095687866211</v>
      </c>
      <c r="J24" s="79">
        <v>5.9386944770812988</v>
      </c>
      <c r="K24" s="79">
        <v>5.4913616180419922</v>
      </c>
      <c r="L24" s="79">
        <v>5.237363338470459</v>
      </c>
      <c r="M24" s="79">
        <v>5.172487735748291</v>
      </c>
      <c r="N24" s="79">
        <v>5.3051319122314453</v>
      </c>
      <c r="O24" s="79">
        <v>5.5998187065124512</v>
      </c>
      <c r="P24" s="79">
        <v>6.2188401222229004</v>
      </c>
      <c r="Q24" s="79">
        <v>6.8604011535644531</v>
      </c>
      <c r="R24" s="79">
        <v>7.2739920616149902</v>
      </c>
      <c r="S24" s="79">
        <v>7.775641918182373</v>
      </c>
      <c r="T24" s="79">
        <v>8.4142522811889648</v>
      </c>
      <c r="U24" s="79">
        <v>9.1265668869018555</v>
      </c>
      <c r="V24" s="79">
        <v>9.7167367935180664</v>
      </c>
      <c r="W24" s="79">
        <v>10.268392562866211</v>
      </c>
      <c r="X24" s="79">
        <v>10.90205192565918</v>
      </c>
      <c r="Y24" s="79">
        <v>11.470715522766113</v>
      </c>
      <c r="Z24" s="79">
        <v>11.710862159729004</v>
      </c>
      <c r="AA24" s="79">
        <v>11.468212127685547</v>
      </c>
      <c r="AB24" s="79">
        <v>10.866936683654785</v>
      </c>
      <c r="AC24" s="79">
        <v>10.560693740844727</v>
      </c>
      <c r="AD24" s="79">
        <v>10.04521369934082</v>
      </c>
      <c r="AE24" s="79">
        <v>8.9308786392211914</v>
      </c>
      <c r="AF24" s="79">
        <v>7.7454314231872559</v>
      </c>
      <c r="AG24" s="79">
        <v>-0.77186673879623413</v>
      </c>
      <c r="AH24" s="79">
        <v>-0.92306333780288696</v>
      </c>
      <c r="AI24" s="79">
        <v>-0.91182810068130493</v>
      </c>
      <c r="AJ24" s="79">
        <v>-0.88111060857772827</v>
      </c>
      <c r="AK24" s="79">
        <v>-0.79080051183700562</v>
      </c>
      <c r="AL24" s="79">
        <v>-0.85692602396011353</v>
      </c>
      <c r="AM24" s="79">
        <v>-0.71583276987075806</v>
      </c>
      <c r="AN24" s="79">
        <v>-0.7437514066696167</v>
      </c>
      <c r="AO24" s="79">
        <v>-0.62833023071289063</v>
      </c>
      <c r="AP24" s="79">
        <v>-0.74499356746673584</v>
      </c>
      <c r="AQ24" s="79">
        <v>-0.63663256168365479</v>
      </c>
      <c r="AR24" s="79">
        <v>-0.51263248920440674</v>
      </c>
      <c r="AS24" s="79">
        <v>-0.28044107556343079</v>
      </c>
      <c r="AT24" s="79">
        <v>-0.20892855525016785</v>
      </c>
      <c r="AU24" s="79">
        <v>-0.23045900464057922</v>
      </c>
      <c r="AV24" s="79">
        <v>-0.32022532820701599</v>
      </c>
      <c r="AW24" s="79">
        <v>0.20113219320774078</v>
      </c>
      <c r="AX24" s="79">
        <v>0.70403587818145752</v>
      </c>
      <c r="AY24" s="79">
        <v>0.5557253360748291</v>
      </c>
      <c r="AZ24" s="79">
        <v>0.34414437413215637</v>
      </c>
      <c r="BA24" s="79">
        <v>-0.34854903817176819</v>
      </c>
      <c r="BB24" s="79">
        <v>-0.58559995889663696</v>
      </c>
      <c r="BC24" s="79">
        <v>-0.66139882802963257</v>
      </c>
      <c r="BD24" s="79">
        <v>-0.72369205951690674</v>
      </c>
      <c r="BE24" s="79">
        <v>-0.6122208833694458</v>
      </c>
      <c r="BF24" s="79">
        <v>-0.74881047010421753</v>
      </c>
      <c r="BG24" s="79">
        <v>-0.73809236288070679</v>
      </c>
      <c r="BH24" s="79">
        <v>-0.70947468280792236</v>
      </c>
      <c r="BI24" s="79">
        <v>-0.61873805522918701</v>
      </c>
      <c r="BJ24" s="79">
        <v>-0.67976641654968262</v>
      </c>
      <c r="BK24" s="79">
        <v>-0.54077762365341187</v>
      </c>
      <c r="BL24" s="79">
        <v>-0.56323295831680298</v>
      </c>
      <c r="BM24" s="79">
        <v>-0.46941938996315002</v>
      </c>
      <c r="BN24" s="79">
        <v>-0.58365470170974731</v>
      </c>
      <c r="BO24" s="79">
        <v>-0.47775799036026001</v>
      </c>
      <c r="BP24" s="79">
        <v>-0.35159748792648315</v>
      </c>
      <c r="BQ24" s="79">
        <v>-0.14509984850883484</v>
      </c>
      <c r="BR24" s="79">
        <v>-8.3833448588848114E-2</v>
      </c>
      <c r="BS24" s="79">
        <v>-9.8652265965938568E-2</v>
      </c>
      <c r="BT24" s="79">
        <v>-0.16930238902568817</v>
      </c>
      <c r="BU24" s="79">
        <v>0.35093700885772705</v>
      </c>
      <c r="BV24" s="79">
        <v>0.85443961620330811</v>
      </c>
      <c r="BW24" s="79">
        <v>0.70518982410430908</v>
      </c>
      <c r="BX24" s="79">
        <v>0.48813298344612122</v>
      </c>
      <c r="BY24" s="79">
        <v>-0.19728952646255493</v>
      </c>
      <c r="BZ24" s="79">
        <v>-0.42842644453048706</v>
      </c>
      <c r="CA24" s="79">
        <v>-0.5023186206817627</v>
      </c>
      <c r="CB24" s="79">
        <v>-0.55944526195526123</v>
      </c>
      <c r="CC24" s="79">
        <v>-0.50165063142776489</v>
      </c>
      <c r="CD24" s="79">
        <v>-0.62812346220016479</v>
      </c>
      <c r="CE24" s="79">
        <v>-0.61776351928710938</v>
      </c>
      <c r="CF24" s="79">
        <v>-0.59060019254684448</v>
      </c>
      <c r="CG24" s="79">
        <v>-0.49956807494163513</v>
      </c>
      <c r="CH24" s="79">
        <v>-0.55706620216369629</v>
      </c>
      <c r="CI24" s="79">
        <v>-0.41953495144844055</v>
      </c>
      <c r="CJ24" s="79">
        <v>-0.43820646405220032</v>
      </c>
      <c r="CK24" s="79">
        <v>-0.35935822129249573</v>
      </c>
      <c r="CL24" s="79">
        <v>-0.47191187739372253</v>
      </c>
      <c r="CM24" s="79">
        <v>-0.36772194504737854</v>
      </c>
      <c r="CN24" s="79">
        <v>-0.24006512761116028</v>
      </c>
      <c r="CO24" s="79">
        <v>-5.136292427778244E-2</v>
      </c>
      <c r="CP24" s="79">
        <v>2.8070432599633932E-3</v>
      </c>
      <c r="CQ24" s="79">
        <v>-7.3633203282952309E-3</v>
      </c>
      <c r="CR24" s="79">
        <v>-6.4773634076118469E-2</v>
      </c>
      <c r="CS24" s="79">
        <v>0.45469138026237488</v>
      </c>
      <c r="CT24" s="79">
        <v>0.95860874652862549</v>
      </c>
      <c r="CU24" s="79">
        <v>0.80870848894119263</v>
      </c>
      <c r="CV24" s="79">
        <v>0.58785903453826904</v>
      </c>
      <c r="CW24" s="79">
        <v>-9.252765029668808E-2</v>
      </c>
      <c r="CX24" s="79">
        <v>-0.31956857442855835</v>
      </c>
      <c r="CY24" s="79">
        <v>-0.39214015007019043</v>
      </c>
      <c r="CZ24" s="79">
        <v>-0.44568845629692078</v>
      </c>
      <c r="DA24" s="79">
        <v>-0.39108040928840637</v>
      </c>
      <c r="DB24" s="79">
        <v>-0.50743645429611206</v>
      </c>
      <c r="DC24" s="79">
        <v>-0.49743467569351196</v>
      </c>
      <c r="DD24" s="79">
        <v>-0.4717257022857666</v>
      </c>
      <c r="DE24" s="79">
        <v>-0.38039812445640564</v>
      </c>
      <c r="DF24" s="79">
        <v>-0.43436598777770996</v>
      </c>
      <c r="DG24" s="79">
        <v>-0.29829227924346924</v>
      </c>
      <c r="DH24" s="79">
        <v>-0.31317993998527527</v>
      </c>
      <c r="DI24" s="79">
        <v>-0.24929705262184143</v>
      </c>
      <c r="DJ24" s="79">
        <v>-0.36016908288002014</v>
      </c>
      <c r="DK24" s="79">
        <v>-0.25768589973449707</v>
      </c>
      <c r="DL24" s="79">
        <v>-0.1285327821969986</v>
      </c>
      <c r="DM24" s="79">
        <v>4.237399622797966E-2</v>
      </c>
      <c r="DN24" s="79">
        <v>8.9447535574436188E-2</v>
      </c>
      <c r="DO24" s="79">
        <v>8.3925627171993256E-2</v>
      </c>
      <c r="DP24" s="79">
        <v>3.975512832403183E-2</v>
      </c>
      <c r="DQ24" s="79">
        <v>0.55844575166702271</v>
      </c>
      <c r="DR24" s="79">
        <v>1.0627778768539429</v>
      </c>
      <c r="DS24" s="79">
        <v>0.91222715377807617</v>
      </c>
      <c r="DT24" s="79">
        <v>0.68758511543273926</v>
      </c>
      <c r="DU24" s="79">
        <v>1.2234227731823921E-2</v>
      </c>
      <c r="DV24" s="79">
        <v>-0.21071068942546844</v>
      </c>
      <c r="DW24" s="79">
        <v>-0.28196167945861816</v>
      </c>
      <c r="DX24" s="79">
        <v>-0.33193162083625793</v>
      </c>
      <c r="DY24" s="79">
        <v>-0.23143455386161804</v>
      </c>
      <c r="DZ24" s="79">
        <v>-0.33318361639976501</v>
      </c>
      <c r="EA24" s="79">
        <v>-0.32369890809059143</v>
      </c>
      <c r="EB24" s="79">
        <v>-0.30008980631828308</v>
      </c>
      <c r="EC24" s="79">
        <v>-0.20833562314510345</v>
      </c>
      <c r="ED24" s="79">
        <v>-0.25720635056495667</v>
      </c>
      <c r="EE24" s="79">
        <v>-0.12323711067438126</v>
      </c>
      <c r="EF24" s="79">
        <v>-0.13266152143478394</v>
      </c>
      <c r="EG24" s="79">
        <v>-9.0386196970939636E-2</v>
      </c>
      <c r="EH24" s="79">
        <v>-0.19883020222187042</v>
      </c>
      <c r="EI24" s="79">
        <v>-9.8811350762844086E-2</v>
      </c>
      <c r="EJ24" s="79">
        <v>3.2502219080924988E-2</v>
      </c>
      <c r="EK24" s="79">
        <v>0.17771522700786591</v>
      </c>
      <c r="EL24" s="79">
        <v>0.21454264223575592</v>
      </c>
      <c r="EM24" s="79">
        <v>0.21573236584663391</v>
      </c>
      <c r="EN24" s="79">
        <v>0.19067806005477905</v>
      </c>
      <c r="EO24" s="79">
        <v>0.70825058221817017</v>
      </c>
      <c r="EP24" s="79">
        <v>1.2131816148757935</v>
      </c>
      <c r="EQ24" s="79">
        <v>1.0616916418075562</v>
      </c>
      <c r="ER24" s="79">
        <v>0.8315737247467041</v>
      </c>
      <c r="ES24" s="79">
        <v>0.16349373757839203</v>
      </c>
      <c r="ET24" s="79">
        <v>-5.3537193685770035E-2</v>
      </c>
      <c r="EU24" s="79">
        <v>-0.1228814572095871</v>
      </c>
      <c r="EV24" s="79">
        <v>-0.16768482327461243</v>
      </c>
      <c r="EW24" s="79">
        <v>66.119857788085938</v>
      </c>
      <c r="EX24" s="79">
        <v>64.891670227050781</v>
      </c>
      <c r="EY24" s="79">
        <v>63.815845489501953</v>
      </c>
      <c r="EZ24" s="79">
        <v>62.774688720703125</v>
      </c>
      <c r="FA24" s="79">
        <v>61.859729766845703</v>
      </c>
      <c r="FB24" s="79">
        <v>61.244380950927734</v>
      </c>
      <c r="FC24" s="79">
        <v>60.666938781738281</v>
      </c>
      <c r="FD24" s="79">
        <v>62.013553619384766</v>
      </c>
      <c r="FE24" s="79">
        <v>64.613365173339844</v>
      </c>
      <c r="FF24" s="79">
        <v>67.911354064941406</v>
      </c>
      <c r="FG24" s="79">
        <v>71.592422485351563</v>
      </c>
      <c r="FH24" s="79">
        <v>75.287094116210938</v>
      </c>
      <c r="FI24" s="79">
        <v>78.791519165039063</v>
      </c>
      <c r="FJ24" s="79">
        <v>81.692481994628906</v>
      </c>
      <c r="FK24" s="79">
        <v>83.95166015625</v>
      </c>
      <c r="FL24" s="79">
        <v>85.244407653808594</v>
      </c>
      <c r="FM24" s="79">
        <v>85.466835021972656</v>
      </c>
      <c r="FN24" s="79">
        <v>84.455329895019531</v>
      </c>
      <c r="FO24" s="79">
        <v>82.338424682617188</v>
      </c>
      <c r="FP24" s="79">
        <v>79.040687561035156</v>
      </c>
      <c r="FQ24" s="79">
        <v>74.613655090332031</v>
      </c>
      <c r="FR24" s="79">
        <v>71.116683959960938</v>
      </c>
      <c r="FS24" s="79">
        <v>68.745964050292969</v>
      </c>
      <c r="FT24" s="79">
        <v>67.066719055175781</v>
      </c>
      <c r="FU24" s="79">
        <v>0.16921667754650116</v>
      </c>
      <c r="FV24" s="79">
        <v>0.18525855243206024</v>
      </c>
      <c r="FW24" s="79">
        <v>0.17359288036823273</v>
      </c>
      <c r="FX24" s="79">
        <v>0</v>
      </c>
      <c r="FY24" s="79">
        <v>832.521728515625</v>
      </c>
      <c r="FZ24" s="79">
        <v>1</v>
      </c>
    </row>
    <row r="25" spans="1:182" x14ac:dyDescent="0.2">
      <c r="A25" t="s">
        <v>186</v>
      </c>
      <c r="B25" t="s">
        <v>245</v>
      </c>
      <c r="C25" t="s">
        <v>2</v>
      </c>
      <c r="D25" t="s">
        <v>202</v>
      </c>
      <c r="E25" t="s">
        <v>208</v>
      </c>
      <c r="F25" t="s">
        <v>1</v>
      </c>
      <c r="G25" t="s">
        <v>200</v>
      </c>
      <c r="H25" s="79">
        <v>916</v>
      </c>
      <c r="I25" s="79">
        <v>1.7444849014282227</v>
      </c>
      <c r="J25" s="79">
        <v>1.5515246391296387</v>
      </c>
      <c r="K25" s="79">
        <v>1.403475284576416</v>
      </c>
      <c r="L25" s="79">
        <v>1.292425274848938</v>
      </c>
      <c r="M25" s="79">
        <v>1.2203235626220703</v>
      </c>
      <c r="N25" s="79">
        <v>1.1989157199859619</v>
      </c>
      <c r="O25" s="79">
        <v>1.2481759786605835</v>
      </c>
      <c r="P25" s="79">
        <v>1.3727495670318604</v>
      </c>
      <c r="Q25" s="79">
        <v>1.4850518703460693</v>
      </c>
      <c r="R25" s="79">
        <v>1.6430436372756958</v>
      </c>
      <c r="S25" s="79">
        <v>1.84931480884552</v>
      </c>
      <c r="T25" s="79">
        <v>2.114069938659668</v>
      </c>
      <c r="U25" s="79">
        <v>2.3131184577941895</v>
      </c>
      <c r="V25" s="79">
        <v>2.5030491352081299</v>
      </c>
      <c r="W25" s="79">
        <v>2.6693768501281738</v>
      </c>
      <c r="X25" s="79">
        <v>2.8278353214263916</v>
      </c>
      <c r="Y25" s="79">
        <v>2.9657306671142578</v>
      </c>
      <c r="Z25" s="79">
        <v>3.0250563621520996</v>
      </c>
      <c r="AA25" s="79">
        <v>3.0092365741729736</v>
      </c>
      <c r="AB25" s="79">
        <v>2.8702726364135742</v>
      </c>
      <c r="AC25" s="79">
        <v>2.6852200031280518</v>
      </c>
      <c r="AD25" s="79">
        <v>2.5361168384552002</v>
      </c>
      <c r="AE25" s="79">
        <v>2.2448694705963135</v>
      </c>
      <c r="AF25" s="79">
        <v>1.9862911701202393</v>
      </c>
      <c r="AG25" s="79">
        <v>-0.12357485294342041</v>
      </c>
      <c r="AH25" s="79">
        <v>-0.13655269145965576</v>
      </c>
      <c r="AI25" s="79">
        <v>-0.15167571604251862</v>
      </c>
      <c r="AJ25" s="79">
        <v>-0.15708091855049133</v>
      </c>
      <c r="AK25" s="79">
        <v>-0.1636023074388504</v>
      </c>
      <c r="AL25" s="79">
        <v>-0.1360887736082077</v>
      </c>
      <c r="AM25" s="79">
        <v>-0.11763204634189606</v>
      </c>
      <c r="AN25" s="79">
        <v>-8.3377324044704437E-2</v>
      </c>
      <c r="AO25" s="79">
        <v>-9.8967753350734711E-2</v>
      </c>
      <c r="AP25" s="79">
        <v>-6.9570235908031464E-2</v>
      </c>
      <c r="AQ25" s="79">
        <v>-6.6988632082939148E-2</v>
      </c>
      <c r="AR25" s="79">
        <v>-3.515542671084404E-2</v>
      </c>
      <c r="AS25" s="79">
        <v>-5.6261703372001648E-2</v>
      </c>
      <c r="AT25" s="79">
        <v>-8.6915090680122375E-2</v>
      </c>
      <c r="AU25" s="79">
        <v>-8.5522040724754333E-2</v>
      </c>
      <c r="AV25" s="79">
        <v>-9.0297840535640717E-2</v>
      </c>
      <c r="AW25" s="79">
        <v>-7.8869141638278961E-2</v>
      </c>
      <c r="AX25" s="79">
        <v>1.0217479430139065E-2</v>
      </c>
      <c r="AY25" s="79">
        <v>3.8287319242954254E-2</v>
      </c>
      <c r="AZ25" s="79">
        <v>4.3098699301481247E-2</v>
      </c>
      <c r="BA25" s="79">
        <v>-9.0796805918216705E-2</v>
      </c>
      <c r="BB25" s="79">
        <v>-0.13509128987789154</v>
      </c>
      <c r="BC25" s="79">
        <v>-0.17662310600280762</v>
      </c>
      <c r="BD25" s="79">
        <v>-0.12413754314184189</v>
      </c>
      <c r="BE25" s="79">
        <v>-7.1472279727458954E-2</v>
      </c>
      <c r="BF25" s="79">
        <v>-8.4904938936233521E-2</v>
      </c>
      <c r="BG25" s="79">
        <v>-9.9438406527042389E-2</v>
      </c>
      <c r="BH25" s="79">
        <v>-0.10530464351177216</v>
      </c>
      <c r="BI25" s="79">
        <v>-0.11357966065406799</v>
      </c>
      <c r="BJ25" s="79">
        <v>-8.6992442607879639E-2</v>
      </c>
      <c r="BK25" s="79">
        <v>-6.8896077573299408E-2</v>
      </c>
      <c r="BL25" s="79">
        <v>-3.6806639283895493E-2</v>
      </c>
      <c r="BM25" s="79">
        <v>-5.5429261177778244E-2</v>
      </c>
      <c r="BN25" s="79">
        <v>-2.3871244862675667E-2</v>
      </c>
      <c r="BO25" s="79">
        <v>-1.8746322020888329E-2</v>
      </c>
      <c r="BP25" s="79">
        <v>1.7038373276591301E-2</v>
      </c>
      <c r="BQ25" s="79">
        <v>-3.3509049098938704E-3</v>
      </c>
      <c r="BR25" s="79">
        <v>-3.4702423959970474E-2</v>
      </c>
      <c r="BS25" s="79">
        <v>-3.3193584531545639E-2</v>
      </c>
      <c r="BT25" s="79">
        <v>-3.9114199578762054E-2</v>
      </c>
      <c r="BU25" s="79">
        <v>-2.5040339678525925E-2</v>
      </c>
      <c r="BV25" s="79">
        <v>7.6190635561943054E-2</v>
      </c>
      <c r="BW25" s="79">
        <v>0.10518568754196167</v>
      </c>
      <c r="BX25" s="79">
        <v>0.10526002943515778</v>
      </c>
      <c r="BY25" s="79">
        <v>-2.8076993301510811E-2</v>
      </c>
      <c r="BZ25" s="79">
        <v>-7.6167993247509003E-2</v>
      </c>
      <c r="CA25" s="79">
        <v>-0.11967207491397858</v>
      </c>
      <c r="CB25" s="79">
        <v>-7.0686191320419312E-2</v>
      </c>
      <c r="CC25" s="79">
        <v>-3.5386200994253159E-2</v>
      </c>
      <c r="CD25" s="79">
        <v>-4.9133867025375366E-2</v>
      </c>
      <c r="CE25" s="79">
        <v>-6.3259012997150421E-2</v>
      </c>
      <c r="CF25" s="79">
        <v>-6.9444544613361359E-2</v>
      </c>
      <c r="CG25" s="79">
        <v>-7.8934133052825928E-2</v>
      </c>
      <c r="CH25" s="79">
        <v>-5.2988477051258087E-2</v>
      </c>
      <c r="CI25" s="79">
        <v>-3.5141691565513611E-2</v>
      </c>
      <c r="CJ25" s="79">
        <v>-4.5519215054810047E-3</v>
      </c>
      <c r="CK25" s="79">
        <v>-2.5274636223912239E-2</v>
      </c>
      <c r="CL25" s="79">
        <v>7.7797379344701767E-3</v>
      </c>
      <c r="CM25" s="79">
        <v>1.466615404933691E-2</v>
      </c>
      <c r="CN25" s="79">
        <v>5.3187638521194458E-2</v>
      </c>
      <c r="CO25" s="79">
        <v>3.3294953405857086E-2</v>
      </c>
      <c r="CP25" s="79">
        <v>1.4599056448787451E-3</v>
      </c>
      <c r="CQ25" s="79">
        <v>3.0489459168165922E-3</v>
      </c>
      <c r="CR25" s="79">
        <v>-3.6645638756453991E-3</v>
      </c>
      <c r="CS25" s="79">
        <v>1.2241323478519917E-2</v>
      </c>
      <c r="CT25" s="79">
        <v>0.12188344448804855</v>
      </c>
      <c r="CU25" s="79">
        <v>0.1515192985534668</v>
      </c>
      <c r="CV25" s="79">
        <v>0.1483127772808075</v>
      </c>
      <c r="CW25" s="79">
        <v>1.5362556092441082E-2</v>
      </c>
      <c r="CX25" s="79">
        <v>-3.5357896238565445E-2</v>
      </c>
      <c r="CY25" s="79">
        <v>-8.0227963626384735E-2</v>
      </c>
      <c r="CZ25" s="79">
        <v>-3.3665947616100311E-2</v>
      </c>
      <c r="DA25" s="79">
        <v>6.9988018367439508E-4</v>
      </c>
      <c r="DB25" s="79">
        <v>-1.3362792320549488E-2</v>
      </c>
      <c r="DC25" s="79">
        <v>-2.7079617604613304E-2</v>
      </c>
      <c r="DD25" s="79">
        <v>-3.358444944024086E-2</v>
      </c>
      <c r="DE25" s="79">
        <v>-4.4288601726293564E-2</v>
      </c>
      <c r="DF25" s="79">
        <v>-1.8984509631991386E-2</v>
      </c>
      <c r="DG25" s="79">
        <v>-1.3873057905584574E-3</v>
      </c>
      <c r="DH25" s="79">
        <v>2.7702795341610909E-2</v>
      </c>
      <c r="DI25" s="79">
        <v>4.8799901269376278E-3</v>
      </c>
      <c r="DJ25" s="79">
        <v>3.9430718868970871E-2</v>
      </c>
      <c r="DK25" s="79">
        <v>4.8078630119562149E-2</v>
      </c>
      <c r="DL25" s="79">
        <v>8.9336901903152466E-2</v>
      </c>
      <c r="DM25" s="79">
        <v>6.9940812885761261E-2</v>
      </c>
      <c r="DN25" s="79">
        <v>3.7622235715389252E-2</v>
      </c>
      <c r="DO25" s="79">
        <v>3.9291474968194962E-2</v>
      </c>
      <c r="DP25" s="79">
        <v>3.1785070896148682E-2</v>
      </c>
      <c r="DQ25" s="79">
        <v>4.9522984772920609E-2</v>
      </c>
      <c r="DR25" s="79">
        <v>0.16757625341415405</v>
      </c>
      <c r="DS25" s="79">
        <v>0.19785290956497192</v>
      </c>
      <c r="DT25" s="79">
        <v>0.19136552512645721</v>
      </c>
      <c r="DU25" s="79">
        <v>5.8802105486392975E-2</v>
      </c>
      <c r="DV25" s="79">
        <v>5.452202633023262E-3</v>
      </c>
      <c r="DW25" s="79">
        <v>-4.0783852338790894E-2</v>
      </c>
      <c r="DX25" s="79">
        <v>3.354294691234827E-3</v>
      </c>
      <c r="DY25" s="79">
        <v>5.2802450954914093E-2</v>
      </c>
      <c r="DZ25" s="79">
        <v>3.8284957408905029E-2</v>
      </c>
      <c r="EA25" s="79">
        <v>2.5157682597637177E-2</v>
      </c>
      <c r="EB25" s="79">
        <v>1.8191834911704063E-2</v>
      </c>
      <c r="EC25" s="79">
        <v>5.7340413331985474E-3</v>
      </c>
      <c r="ED25" s="79">
        <v>3.0111817643046379E-2</v>
      </c>
      <c r="EE25" s="79">
        <v>4.7348666936159134E-2</v>
      </c>
      <c r="EF25" s="79">
        <v>7.4273481965065002E-2</v>
      </c>
      <c r="EG25" s="79">
        <v>4.8418480902910233E-2</v>
      </c>
      <c r="EH25" s="79">
        <v>8.5129715502262115E-2</v>
      </c>
      <c r="EI25" s="79">
        <v>9.6320942044258118E-2</v>
      </c>
      <c r="EJ25" s="79">
        <v>0.14153070747852325</v>
      </c>
      <c r="EK25" s="79">
        <v>0.12285161018371582</v>
      </c>
      <c r="EL25" s="79">
        <v>8.9834898710250854E-2</v>
      </c>
      <c r="EM25" s="79">
        <v>9.1619931161403656E-2</v>
      </c>
      <c r="EN25" s="79">
        <v>8.2968711853027344E-2</v>
      </c>
      <c r="EO25" s="79">
        <v>0.10335178673267365</v>
      </c>
      <c r="EP25" s="79">
        <v>0.23354941606521606</v>
      </c>
      <c r="EQ25" s="79">
        <v>0.26475128531455994</v>
      </c>
      <c r="ER25" s="79">
        <v>0.25352686643600464</v>
      </c>
      <c r="ES25" s="79">
        <v>0.12152191251516342</v>
      </c>
      <c r="ET25" s="79">
        <v>6.4375504851341248E-2</v>
      </c>
      <c r="EU25" s="79">
        <v>1.6167176887392998E-2</v>
      </c>
      <c r="EV25" s="79">
        <v>5.6805644184350967E-2</v>
      </c>
      <c r="EW25" s="79">
        <v>72.978958129882813</v>
      </c>
      <c r="EX25" s="79">
        <v>71.253608703613281</v>
      </c>
      <c r="EY25" s="79">
        <v>69.749183654785156</v>
      </c>
      <c r="EZ25" s="79">
        <v>68.173774719238281</v>
      </c>
      <c r="FA25" s="79">
        <v>66.876449584960938</v>
      </c>
      <c r="FB25" s="79">
        <v>65.682609558105469</v>
      </c>
      <c r="FC25" s="79">
        <v>64.84576416015625</v>
      </c>
      <c r="FD25" s="79">
        <v>66.735542297363281</v>
      </c>
      <c r="FE25" s="79">
        <v>69.981918334960938</v>
      </c>
      <c r="FF25" s="79">
        <v>73.75628662109375</v>
      </c>
      <c r="FG25" s="79">
        <v>77.6392822265625</v>
      </c>
      <c r="FH25" s="79">
        <v>81.379837036132813</v>
      </c>
      <c r="FI25" s="79">
        <v>84.998252868652344</v>
      </c>
      <c r="FJ25" s="79">
        <v>87.938545227050781</v>
      </c>
      <c r="FK25" s="79">
        <v>90.160781860351563</v>
      </c>
      <c r="FL25" s="79">
        <v>91.716720581054688</v>
      </c>
      <c r="FM25" s="79">
        <v>92.358100891113281</v>
      </c>
      <c r="FN25" s="79">
        <v>92.028022766113281</v>
      </c>
      <c r="FO25" s="79">
        <v>90.445777893066406</v>
      </c>
      <c r="FP25" s="79">
        <v>87.765068054199219</v>
      </c>
      <c r="FQ25" s="79">
        <v>83.358085632324219</v>
      </c>
      <c r="FR25" s="79">
        <v>79.668182373046875</v>
      </c>
      <c r="FS25" s="79">
        <v>76.900665283203125</v>
      </c>
      <c r="FT25" s="79">
        <v>74.522209167480469</v>
      </c>
      <c r="FU25" s="79">
        <v>5.6981224566698074E-2</v>
      </c>
      <c r="FV25" s="79">
        <v>8.2297414541244507E-2</v>
      </c>
      <c r="FW25" s="79">
        <v>5.644376203417778E-2</v>
      </c>
      <c r="FX25" s="79">
        <v>0</v>
      </c>
      <c r="FY25" s="79">
        <v>212.82608032226563</v>
      </c>
      <c r="FZ25" s="79">
        <v>1</v>
      </c>
    </row>
    <row r="26" spans="1:182" x14ac:dyDescent="0.2">
      <c r="A26" t="s">
        <v>186</v>
      </c>
      <c r="B26" t="s">
        <v>245</v>
      </c>
      <c r="C26" t="s">
        <v>2</v>
      </c>
      <c r="D26" t="s">
        <v>202</v>
      </c>
      <c r="E26" t="s">
        <v>208</v>
      </c>
      <c r="F26" t="s">
        <v>1</v>
      </c>
      <c r="G26" t="s">
        <v>1</v>
      </c>
      <c r="H26" s="79">
        <v>4843</v>
      </c>
      <c r="I26" s="79">
        <v>8.3933944702148438</v>
      </c>
      <c r="J26" s="79">
        <v>7.4902191162109375</v>
      </c>
      <c r="K26" s="79">
        <v>6.8948369026184082</v>
      </c>
      <c r="L26" s="79">
        <v>6.5297884941101074</v>
      </c>
      <c r="M26" s="79">
        <v>6.3928108215332031</v>
      </c>
      <c r="N26" s="79">
        <v>6.5040473937988281</v>
      </c>
      <c r="O26" s="79">
        <v>6.847994327545166</v>
      </c>
      <c r="P26" s="79">
        <v>7.5915894508361816</v>
      </c>
      <c r="Q26" s="79">
        <v>8.3454523086547852</v>
      </c>
      <c r="R26" s="79">
        <v>8.9170351028442383</v>
      </c>
      <c r="S26" s="79">
        <v>9.6249570846557617</v>
      </c>
      <c r="T26" s="79">
        <v>10.528322219848633</v>
      </c>
      <c r="U26" s="79">
        <v>11.439685821533203</v>
      </c>
      <c r="V26" s="79">
        <v>12.219786643981934</v>
      </c>
      <c r="W26" s="79">
        <v>12.937768936157227</v>
      </c>
      <c r="X26" s="79">
        <v>13.729887008666992</v>
      </c>
      <c r="Y26" s="79">
        <v>14.436446189880371</v>
      </c>
      <c r="Z26" s="79">
        <v>14.735918045043945</v>
      </c>
      <c r="AA26" s="79">
        <v>14.477448463439941</v>
      </c>
      <c r="AB26" s="79">
        <v>13.737209320068359</v>
      </c>
      <c r="AC26" s="79">
        <v>13.245914459228516</v>
      </c>
      <c r="AD26" s="79">
        <v>12.581330299377441</v>
      </c>
      <c r="AE26" s="79">
        <v>11.175748825073242</v>
      </c>
      <c r="AF26" s="79">
        <v>9.7317228317260742</v>
      </c>
      <c r="AG26" s="79">
        <v>-0.82127958536148071</v>
      </c>
      <c r="AH26" s="79">
        <v>-0.98487973213195801</v>
      </c>
      <c r="AI26" s="79">
        <v>-0.98809176683425903</v>
      </c>
      <c r="AJ26" s="79">
        <v>-0.9634857177734375</v>
      </c>
      <c r="AK26" s="79">
        <v>-0.88179260492324829</v>
      </c>
      <c r="AL26" s="79">
        <v>-0.92121642827987671</v>
      </c>
      <c r="AM26" s="79">
        <v>-0.76224303245544434</v>
      </c>
      <c r="AN26" s="79">
        <v>-0.75830733776092529</v>
      </c>
      <c r="AO26" s="79">
        <v>-0.66351747512817383</v>
      </c>
      <c r="AP26" s="79">
        <v>-0.74795711040496826</v>
      </c>
      <c r="AQ26" s="79">
        <v>-0.6340903639793396</v>
      </c>
      <c r="AR26" s="79">
        <v>-0.47340402007102966</v>
      </c>
      <c r="AS26" s="79">
        <v>-0.26402974128723145</v>
      </c>
      <c r="AT26" s="79">
        <v>-0.22517172992229462</v>
      </c>
      <c r="AU26" s="79">
        <v>-0.24434876441955566</v>
      </c>
      <c r="AV26" s="79">
        <v>-0.33818048238754272</v>
      </c>
      <c r="AW26" s="79">
        <v>0.19750113785266876</v>
      </c>
      <c r="AX26" s="79">
        <v>0.80250537395477295</v>
      </c>
      <c r="AY26" s="79">
        <v>0.68306005001068115</v>
      </c>
      <c r="AZ26" s="79">
        <v>0.47071593999862671</v>
      </c>
      <c r="BA26" s="79">
        <v>-0.35432347655296326</v>
      </c>
      <c r="BB26" s="79">
        <v>-0.63903814554214478</v>
      </c>
      <c r="BC26" s="79">
        <v>-0.7583615779876709</v>
      </c>
      <c r="BD26" s="79">
        <v>-0.77170884609222412</v>
      </c>
      <c r="BE26" s="79">
        <v>-0.65334659814834595</v>
      </c>
      <c r="BF26" s="79">
        <v>-0.80313390493392944</v>
      </c>
      <c r="BG26" s="79">
        <v>-0.80667275190353394</v>
      </c>
      <c r="BH26" s="79">
        <v>-0.78421032428741455</v>
      </c>
      <c r="BI26" s="79">
        <v>-0.702606201171875</v>
      </c>
      <c r="BJ26" s="79">
        <v>-0.73737955093383789</v>
      </c>
      <c r="BK26" s="79">
        <v>-0.58053034543991089</v>
      </c>
      <c r="BL26" s="79">
        <v>-0.57187849283218384</v>
      </c>
      <c r="BM26" s="79">
        <v>-0.49875018000602722</v>
      </c>
      <c r="BN26" s="79">
        <v>-0.58027100563049316</v>
      </c>
      <c r="BO26" s="79">
        <v>-0.46805286407470703</v>
      </c>
      <c r="BP26" s="79">
        <v>-0.30412182211875916</v>
      </c>
      <c r="BQ26" s="79">
        <v>-0.11871353536844254</v>
      </c>
      <c r="BR26" s="79">
        <v>-8.9617498219013214E-2</v>
      </c>
      <c r="BS26" s="79">
        <v>-0.10253449529409409</v>
      </c>
      <c r="BT26" s="79">
        <v>-0.17881456017494202</v>
      </c>
      <c r="BU26" s="79">
        <v>0.35668349266052246</v>
      </c>
      <c r="BV26" s="79">
        <v>0.96674221754074097</v>
      </c>
      <c r="BW26" s="79">
        <v>0.84681302309036255</v>
      </c>
      <c r="BX26" s="79">
        <v>0.62754940986633301</v>
      </c>
      <c r="BY26" s="79">
        <v>-0.19057606160640717</v>
      </c>
      <c r="BZ26" s="79">
        <v>-0.47118267416954041</v>
      </c>
      <c r="CA26" s="79">
        <v>-0.58939433097839355</v>
      </c>
      <c r="CB26" s="79">
        <v>-0.59898346662521362</v>
      </c>
      <c r="CC26" s="79">
        <v>-0.53703677654266357</v>
      </c>
      <c r="CD26" s="79">
        <v>-0.67725729942321777</v>
      </c>
      <c r="CE26" s="79">
        <v>-0.6810225248336792</v>
      </c>
      <c r="CF26" s="79">
        <v>-0.66004472970962524</v>
      </c>
      <c r="CG26" s="79">
        <v>-0.57850223779678345</v>
      </c>
      <c r="CH26" s="79">
        <v>-0.61005473136901855</v>
      </c>
      <c r="CI26" s="79">
        <v>-0.45467665791511536</v>
      </c>
      <c r="CJ26" s="79">
        <v>-0.44275838136672974</v>
      </c>
      <c r="CK26" s="79">
        <v>-0.38463285565376282</v>
      </c>
      <c r="CL26" s="79">
        <v>-0.46413213014602661</v>
      </c>
      <c r="CM26" s="79">
        <v>-0.35305580496788025</v>
      </c>
      <c r="CN26" s="79">
        <v>-0.18687748908996582</v>
      </c>
      <c r="CO26" s="79">
        <v>-1.8067970871925354E-2</v>
      </c>
      <c r="CP26" s="79">
        <v>4.2669489048421383E-3</v>
      </c>
      <c r="CQ26" s="79">
        <v>-4.314374178647995E-3</v>
      </c>
      <c r="CR26" s="79">
        <v>-6.8438202142715454E-2</v>
      </c>
      <c r="CS26" s="79">
        <v>0.46693271398544312</v>
      </c>
      <c r="CT26" s="79">
        <v>1.0804921388626099</v>
      </c>
      <c r="CU26" s="79">
        <v>0.96022778749465942</v>
      </c>
      <c r="CV26" s="79">
        <v>0.73617184162139893</v>
      </c>
      <c r="CW26" s="79">
        <v>-7.7165096998214722E-2</v>
      </c>
      <c r="CX26" s="79">
        <v>-0.3549264669418335</v>
      </c>
      <c r="CY26" s="79">
        <v>-0.47236812114715576</v>
      </c>
      <c r="CZ26" s="79">
        <v>-0.47935441136360168</v>
      </c>
      <c r="DA26" s="79">
        <v>-0.42072692513465881</v>
      </c>
      <c r="DB26" s="79">
        <v>-0.5513806939125061</v>
      </c>
      <c r="DC26" s="79">
        <v>-0.55537229776382446</v>
      </c>
      <c r="DD26" s="79">
        <v>-0.53587913513183594</v>
      </c>
      <c r="DE26" s="79">
        <v>-0.45439827442169189</v>
      </c>
      <c r="DF26" s="79">
        <v>-0.48272988200187683</v>
      </c>
      <c r="DG26" s="79">
        <v>-0.32882300019264221</v>
      </c>
      <c r="DH26" s="79">
        <v>-0.31363829970359802</v>
      </c>
      <c r="DI26" s="79">
        <v>-0.27051553130149841</v>
      </c>
      <c r="DJ26" s="79">
        <v>-0.34799325466156006</v>
      </c>
      <c r="DK26" s="79">
        <v>-0.23805874586105347</v>
      </c>
      <c r="DL26" s="79">
        <v>-6.9633156061172485E-2</v>
      </c>
      <c r="DM26" s="79">
        <v>8.2577593624591827E-2</v>
      </c>
      <c r="DN26" s="79">
        <v>9.8151393234729767E-2</v>
      </c>
      <c r="DO26" s="79">
        <v>9.3905746936798096E-2</v>
      </c>
      <c r="DP26" s="79">
        <v>4.1938148438930511E-2</v>
      </c>
      <c r="DQ26" s="79">
        <v>0.57718193531036377</v>
      </c>
      <c r="DR26" s="79">
        <v>1.194242000579834</v>
      </c>
      <c r="DS26" s="79">
        <v>1.0736426115036011</v>
      </c>
      <c r="DT26" s="79">
        <v>0.84479427337646484</v>
      </c>
      <c r="DU26" s="79">
        <v>3.6245860159397125E-2</v>
      </c>
      <c r="DV26" s="79">
        <v>-0.23867027461528778</v>
      </c>
      <c r="DW26" s="79">
        <v>-0.35534191131591797</v>
      </c>
      <c r="DX26" s="79">
        <v>-0.35972532629966736</v>
      </c>
      <c r="DY26" s="79">
        <v>-0.25279396772384644</v>
      </c>
      <c r="DZ26" s="79">
        <v>-0.36963486671447754</v>
      </c>
      <c r="EA26" s="79">
        <v>-0.37395331263542175</v>
      </c>
      <c r="EB26" s="79">
        <v>-0.35660377144813538</v>
      </c>
      <c r="EC26" s="79">
        <v>-0.2752118706703186</v>
      </c>
      <c r="ED26" s="79">
        <v>-0.29889306426048279</v>
      </c>
      <c r="EE26" s="79">
        <v>-0.14711029827594757</v>
      </c>
      <c r="EF26" s="79">
        <v>-0.12720941007137299</v>
      </c>
      <c r="EG26" s="79">
        <v>-0.1057482436299324</v>
      </c>
      <c r="EH26" s="79">
        <v>-0.18030714988708496</v>
      </c>
      <c r="EI26" s="79">
        <v>-7.2021268308162689E-2</v>
      </c>
      <c r="EJ26" s="79">
        <v>9.9649041891098022E-2</v>
      </c>
      <c r="EK26" s="79">
        <v>0.22789379954338074</v>
      </c>
      <c r="EL26" s="79">
        <v>0.23370562493801117</v>
      </c>
      <c r="EM26" s="79">
        <v>0.23572000861167908</v>
      </c>
      <c r="EN26" s="79">
        <v>0.20130406320095062</v>
      </c>
      <c r="EO26" s="79">
        <v>0.73636430501937866</v>
      </c>
      <c r="EP26" s="79">
        <v>1.3584789037704468</v>
      </c>
      <c r="EQ26" s="79">
        <v>1.2373955249786377</v>
      </c>
      <c r="ER26" s="79">
        <v>1.0016278028488159</v>
      </c>
      <c r="ES26" s="79">
        <v>0.19999326765537262</v>
      </c>
      <c r="ET26" s="79">
        <v>-7.0814788341522217E-2</v>
      </c>
      <c r="EU26" s="79">
        <v>-0.18637464940547943</v>
      </c>
      <c r="EV26" s="79">
        <v>-0.18699996173381805</v>
      </c>
      <c r="EW26" s="79">
        <v>67.486900329589844</v>
      </c>
      <c r="EX26" s="79">
        <v>66.138481140136719</v>
      </c>
      <c r="EY26" s="79">
        <v>64.964576721191406</v>
      </c>
      <c r="EZ26" s="79">
        <v>63.79736328125</v>
      </c>
      <c r="FA26" s="79">
        <v>62.794704437255859</v>
      </c>
      <c r="FB26" s="79">
        <v>62.025398254394531</v>
      </c>
      <c r="FC26" s="79">
        <v>61.401294708251953</v>
      </c>
      <c r="FD26" s="79">
        <v>62.823028564453125</v>
      </c>
      <c r="FE26" s="79">
        <v>65.542144775390625</v>
      </c>
      <c r="FF26" s="79">
        <v>68.930206298828125</v>
      </c>
      <c r="FG26" s="79">
        <v>72.704254150390625</v>
      </c>
      <c r="FH26" s="79">
        <v>76.45892333984375</v>
      </c>
      <c r="FI26" s="79">
        <v>80.026512145996094</v>
      </c>
      <c r="FJ26" s="79">
        <v>82.971595764160156</v>
      </c>
      <c r="FK26" s="79">
        <v>85.230865478515625</v>
      </c>
      <c r="FL26" s="79">
        <v>86.572563171386719</v>
      </c>
      <c r="FM26" s="79">
        <v>86.923812866210938</v>
      </c>
      <c r="FN26" s="79">
        <v>86.065299987792969</v>
      </c>
      <c r="FO26" s="79">
        <v>84.05242919921875</v>
      </c>
      <c r="FP26" s="79">
        <v>80.867271423339844</v>
      </c>
      <c r="FQ26" s="79">
        <v>76.365982055664063</v>
      </c>
      <c r="FR26" s="79">
        <v>72.816558837890625</v>
      </c>
      <c r="FS26" s="79">
        <v>70.373733520507813</v>
      </c>
      <c r="FT26" s="79">
        <v>68.54156494140625</v>
      </c>
      <c r="FU26" s="79">
        <v>0.17855292558670044</v>
      </c>
      <c r="FV26" s="79">
        <v>0.20271556079387665</v>
      </c>
      <c r="FW26" s="79">
        <v>0.1825387179851532</v>
      </c>
      <c r="FX26" s="79">
        <v>0</v>
      </c>
      <c r="FY26" s="79">
        <v>1045.3477783203125</v>
      </c>
      <c r="FZ26" s="79">
        <v>1</v>
      </c>
    </row>
    <row r="27" spans="1:182" x14ac:dyDescent="0.2">
      <c r="A27" t="s">
        <v>186</v>
      </c>
      <c r="B27" t="s">
        <v>245</v>
      </c>
      <c r="C27" t="s">
        <v>2</v>
      </c>
      <c r="D27" t="s">
        <v>202</v>
      </c>
      <c r="E27" t="s">
        <v>208</v>
      </c>
      <c r="F27" t="s">
        <v>178</v>
      </c>
      <c r="G27" t="s">
        <v>1</v>
      </c>
      <c r="H27" s="79">
        <v>2259</v>
      </c>
      <c r="I27" s="79">
        <v>2.986119270324707</v>
      </c>
      <c r="J27" s="79">
        <v>2.6576917171478271</v>
      </c>
      <c r="K27" s="79">
        <v>2.4697728157043457</v>
      </c>
      <c r="L27" s="79">
        <v>2.3404626846313477</v>
      </c>
      <c r="M27" s="79">
        <v>2.3090558052062988</v>
      </c>
      <c r="N27" s="79">
        <v>2.3583984375</v>
      </c>
      <c r="O27" s="79">
        <v>2.5793955326080322</v>
      </c>
      <c r="P27" s="79">
        <v>2.9304990768432617</v>
      </c>
      <c r="Q27" s="79">
        <v>3.2925088405609131</v>
      </c>
      <c r="R27" s="79">
        <v>3.5044698715209961</v>
      </c>
      <c r="S27" s="79">
        <v>3.735480785369873</v>
      </c>
      <c r="T27" s="79">
        <v>3.9994907379150391</v>
      </c>
      <c r="U27" s="79">
        <v>4.2297282218933105</v>
      </c>
      <c r="V27" s="79">
        <v>4.4211645126342773</v>
      </c>
      <c r="W27" s="79">
        <v>4.6383786201477051</v>
      </c>
      <c r="X27" s="79">
        <v>4.8153223991394043</v>
      </c>
      <c r="Y27" s="79">
        <v>5.0916533470153809</v>
      </c>
      <c r="Z27" s="79">
        <v>5.2300620079040527</v>
      </c>
      <c r="AA27" s="79">
        <v>5.1302061080932617</v>
      </c>
      <c r="AB27" s="79">
        <v>4.7924423217773438</v>
      </c>
      <c r="AC27" s="79">
        <v>4.6543688774108887</v>
      </c>
      <c r="AD27" s="79">
        <v>4.5185904502868652</v>
      </c>
      <c r="AE27" s="79">
        <v>4.0158114433288574</v>
      </c>
      <c r="AF27" s="79">
        <v>3.475285530090332</v>
      </c>
      <c r="AG27" s="79">
        <v>-0.39647439122200012</v>
      </c>
      <c r="AH27" s="79">
        <v>-0.37688156962394714</v>
      </c>
      <c r="AI27" s="79">
        <v>-0.3636641800403595</v>
      </c>
      <c r="AJ27" s="79">
        <v>-0.38126134872436523</v>
      </c>
      <c r="AK27" s="79">
        <v>-0.3114258348941803</v>
      </c>
      <c r="AL27" s="79">
        <v>-0.35378199815750122</v>
      </c>
      <c r="AM27" s="79">
        <v>-0.29400870203971863</v>
      </c>
      <c r="AN27" s="79">
        <v>-0.29984334111213684</v>
      </c>
      <c r="AO27" s="79">
        <v>-0.31272992491722107</v>
      </c>
      <c r="AP27" s="79">
        <v>-0.39621782302856445</v>
      </c>
      <c r="AQ27" s="79">
        <v>-0.4011445939540863</v>
      </c>
      <c r="AR27" s="79">
        <v>-0.35871052742004395</v>
      </c>
      <c r="AS27" s="79">
        <v>-0.36225107312202454</v>
      </c>
      <c r="AT27" s="79">
        <v>-0.31454607844352722</v>
      </c>
      <c r="AU27" s="79">
        <v>-0.29754093289375305</v>
      </c>
      <c r="AV27" s="79">
        <v>-0.34482330083847046</v>
      </c>
      <c r="AW27" s="79">
        <v>-5.584435909986496E-2</v>
      </c>
      <c r="AX27" s="79">
        <v>0.20025146007537842</v>
      </c>
      <c r="AY27" s="79">
        <v>0.10704731196165085</v>
      </c>
      <c r="AZ27" s="79">
        <v>-7.8818090260028839E-2</v>
      </c>
      <c r="BA27" s="79">
        <v>-0.46932110190391541</v>
      </c>
      <c r="BB27" s="79">
        <v>-0.48038968443870544</v>
      </c>
      <c r="BC27" s="79">
        <v>-0.45468029379844666</v>
      </c>
      <c r="BD27" s="79">
        <v>-0.40398183465003967</v>
      </c>
      <c r="BE27" s="79">
        <v>-0.3318035900592804</v>
      </c>
      <c r="BF27" s="79">
        <v>-0.31277051568031311</v>
      </c>
      <c r="BG27" s="79">
        <v>-0.30200999975204468</v>
      </c>
      <c r="BH27" s="79">
        <v>-0.32205972075462341</v>
      </c>
      <c r="BI27" s="79">
        <v>-0.25419625639915466</v>
      </c>
      <c r="BJ27" s="79">
        <v>-0.28713932633399963</v>
      </c>
      <c r="BK27" s="79">
        <v>-0.22633616626262665</v>
      </c>
      <c r="BL27" s="79">
        <v>-0.23559153079986572</v>
      </c>
      <c r="BM27" s="79">
        <v>-0.24753676354885101</v>
      </c>
      <c r="BN27" s="79">
        <v>-0.33045971393585205</v>
      </c>
      <c r="BO27" s="79">
        <v>-0.33336102962493896</v>
      </c>
      <c r="BP27" s="79">
        <v>-0.2909623384475708</v>
      </c>
      <c r="BQ27" s="79">
        <v>-0.29407531023025513</v>
      </c>
      <c r="BR27" s="79">
        <v>-0.24528481066226959</v>
      </c>
      <c r="BS27" s="79">
        <v>-0.22661405801773071</v>
      </c>
      <c r="BT27" s="79">
        <v>-0.27006307244300842</v>
      </c>
      <c r="BU27" s="79">
        <v>1.2543394230306149E-2</v>
      </c>
      <c r="BV27" s="79">
        <v>0.27603304386138916</v>
      </c>
      <c r="BW27" s="79">
        <v>0.17939597368240356</v>
      </c>
      <c r="BX27" s="79">
        <v>-1.3518272899091244E-2</v>
      </c>
      <c r="BY27" s="79">
        <v>-0.39507770538330078</v>
      </c>
      <c r="BZ27" s="79">
        <v>-0.40699860453605652</v>
      </c>
      <c r="CA27" s="79">
        <v>-0.38630372285842896</v>
      </c>
      <c r="CB27" s="79">
        <v>-0.3385607898235321</v>
      </c>
      <c r="CC27" s="79">
        <v>-0.28701278567314148</v>
      </c>
      <c r="CD27" s="79">
        <v>-0.26836740970611572</v>
      </c>
      <c r="CE27" s="79">
        <v>-0.25930848717689514</v>
      </c>
      <c r="CF27" s="79">
        <v>-0.28105685114860535</v>
      </c>
      <c r="CG27" s="79">
        <v>-0.21455924212932587</v>
      </c>
      <c r="CH27" s="79">
        <v>-0.24098281562328339</v>
      </c>
      <c r="CI27" s="79">
        <v>-0.1794663667678833</v>
      </c>
      <c r="CJ27" s="79">
        <v>-0.19109092652797699</v>
      </c>
      <c r="CK27" s="79">
        <v>-0.20238418877124786</v>
      </c>
      <c r="CL27" s="79">
        <v>-0.28491583466529846</v>
      </c>
      <c r="CM27" s="79">
        <v>-0.28641432523727417</v>
      </c>
      <c r="CN27" s="79">
        <v>-0.24404016137123108</v>
      </c>
      <c r="CO27" s="79">
        <v>-0.24685700237751007</v>
      </c>
      <c r="CP27" s="79">
        <v>-0.19731464982032776</v>
      </c>
      <c r="CQ27" s="79">
        <v>-0.17749030888080597</v>
      </c>
      <c r="CR27" s="79">
        <v>-0.21828435361385345</v>
      </c>
      <c r="CS27" s="79">
        <v>5.9908542782068253E-2</v>
      </c>
      <c r="CT27" s="79">
        <v>0.32851913571357727</v>
      </c>
      <c r="CU27" s="79">
        <v>0.22950443625450134</v>
      </c>
      <c r="CV27" s="79">
        <v>3.1708180904388428E-2</v>
      </c>
      <c r="CW27" s="79">
        <v>-0.34365695714950562</v>
      </c>
      <c r="CX27" s="79">
        <v>-0.35616818070411682</v>
      </c>
      <c r="CY27" s="79">
        <v>-0.33894631266593933</v>
      </c>
      <c r="CZ27" s="79">
        <v>-0.29325035214424133</v>
      </c>
      <c r="DA27" s="79">
        <v>-0.24222198128700256</v>
      </c>
      <c r="DB27" s="79">
        <v>-0.22396430373191833</v>
      </c>
      <c r="DC27" s="79">
        <v>-0.2166069895029068</v>
      </c>
      <c r="DD27" s="79">
        <v>-0.24005398154258728</v>
      </c>
      <c r="DE27" s="79">
        <v>-0.17492221295833588</v>
      </c>
      <c r="DF27" s="79">
        <v>-0.19482630491256714</v>
      </c>
      <c r="DG27" s="79">
        <v>-0.13259656727313995</v>
      </c>
      <c r="DH27" s="79">
        <v>-0.14659032225608826</v>
      </c>
      <c r="DI27" s="79">
        <v>-0.15723161399364471</v>
      </c>
      <c r="DJ27" s="79">
        <v>-0.23937197029590607</v>
      </c>
      <c r="DK27" s="79">
        <v>-0.23946763575077057</v>
      </c>
      <c r="DL27" s="79">
        <v>-0.19711798429489136</v>
      </c>
      <c r="DM27" s="79">
        <v>-0.19963867962360382</v>
      </c>
      <c r="DN27" s="79">
        <v>-0.14934448897838593</v>
      </c>
      <c r="DO27" s="79">
        <v>-0.12836655974388123</v>
      </c>
      <c r="DP27" s="79">
        <v>-0.16650564968585968</v>
      </c>
      <c r="DQ27" s="79">
        <v>0.10727369040250778</v>
      </c>
      <c r="DR27" s="79">
        <v>0.38100522756576538</v>
      </c>
      <c r="DS27" s="79">
        <v>0.27961289882659912</v>
      </c>
      <c r="DT27" s="79">
        <v>7.6934635639190674E-2</v>
      </c>
      <c r="DU27" s="79">
        <v>-0.29223620891571045</v>
      </c>
      <c r="DV27" s="79">
        <v>-0.30533775687217712</v>
      </c>
      <c r="DW27" s="79">
        <v>-0.29158890247344971</v>
      </c>
      <c r="DX27" s="79">
        <v>-0.24793992936611176</v>
      </c>
      <c r="DY27" s="79">
        <v>-0.17755118012428284</v>
      </c>
      <c r="DZ27" s="79">
        <v>-0.1598532646894455</v>
      </c>
      <c r="EA27" s="79">
        <v>-0.15495279431343079</v>
      </c>
      <c r="EB27" s="79">
        <v>-0.18085235357284546</v>
      </c>
      <c r="EC27" s="79">
        <v>-0.11769265681505203</v>
      </c>
      <c r="ED27" s="79">
        <v>-0.12818361818790436</v>
      </c>
      <c r="EE27" s="79">
        <v>-6.4924024045467377E-2</v>
      </c>
      <c r="EF27" s="79">
        <v>-8.2338504493236542E-2</v>
      </c>
      <c r="EG27" s="79">
        <v>-9.2038460075855255E-2</v>
      </c>
      <c r="EH27" s="79">
        <v>-0.17361384630203247</v>
      </c>
      <c r="EI27" s="79">
        <v>-0.17168405652046204</v>
      </c>
      <c r="EJ27" s="79">
        <v>-0.12936979532241821</v>
      </c>
      <c r="EK27" s="79">
        <v>-0.13146291673183441</v>
      </c>
      <c r="EL27" s="79">
        <v>-8.0083213746547699E-2</v>
      </c>
      <c r="EM27" s="79">
        <v>-5.7439681142568588E-2</v>
      </c>
      <c r="EN27" s="79">
        <v>-9.174540638923645E-2</v>
      </c>
      <c r="EO27" s="79">
        <v>0.17566144466400146</v>
      </c>
      <c r="EP27" s="79">
        <v>0.45678681135177612</v>
      </c>
      <c r="EQ27" s="79">
        <v>0.35196155309677124</v>
      </c>
      <c r="ER27" s="79">
        <v>0.1422344446182251</v>
      </c>
      <c r="ES27" s="79">
        <v>-0.21799279749393463</v>
      </c>
      <c r="ET27" s="79">
        <v>-0.2319466769695282</v>
      </c>
      <c r="EU27" s="79">
        <v>-0.2232123464345932</v>
      </c>
      <c r="EV27" s="79">
        <v>-0.1825188547372818</v>
      </c>
      <c r="EW27" s="79">
        <v>60.526531219482422</v>
      </c>
      <c r="EX27" s="79">
        <v>59.863693237304688</v>
      </c>
      <c r="EY27" s="79">
        <v>59.405021667480469</v>
      </c>
      <c r="EZ27" s="79">
        <v>59.076614379882813</v>
      </c>
      <c r="FA27" s="79">
        <v>58.761341094970703</v>
      </c>
      <c r="FB27" s="79">
        <v>58.483348846435547</v>
      </c>
      <c r="FC27" s="79">
        <v>58.383152008056641</v>
      </c>
      <c r="FD27" s="79">
        <v>59.445308685302734</v>
      </c>
      <c r="FE27" s="79">
        <v>61.341926574707031</v>
      </c>
      <c r="FF27" s="79">
        <v>63.879379272460938</v>
      </c>
      <c r="FG27" s="79">
        <v>67.035255432128906</v>
      </c>
      <c r="FH27" s="79">
        <v>70.145744323730469</v>
      </c>
      <c r="FI27" s="79">
        <v>73.076225280761719</v>
      </c>
      <c r="FJ27" s="79">
        <v>75.369651794433594</v>
      </c>
      <c r="FK27" s="79">
        <v>77.092292785644531</v>
      </c>
      <c r="FL27" s="79">
        <v>77.857528686523438</v>
      </c>
      <c r="FM27" s="79">
        <v>77.435745239257813</v>
      </c>
      <c r="FN27" s="79">
        <v>75.799278259277344</v>
      </c>
      <c r="FO27" s="79">
        <v>73.315658569335938</v>
      </c>
      <c r="FP27" s="79">
        <v>69.939826965332031</v>
      </c>
      <c r="FQ27" s="79">
        <v>66.011703491210938</v>
      </c>
      <c r="FR27" s="79">
        <v>63.366657257080078</v>
      </c>
      <c r="FS27" s="79">
        <v>61.895393371582031</v>
      </c>
      <c r="FT27" s="79">
        <v>60.988800048828125</v>
      </c>
      <c r="FU27" s="79">
        <v>6.9312572479248047E-2</v>
      </c>
      <c r="FV27" s="79">
        <v>8.7190404534339905E-2</v>
      </c>
      <c r="FW27" s="79">
        <v>7.0422619581222534E-2</v>
      </c>
      <c r="FX27" s="79">
        <v>0</v>
      </c>
      <c r="FY27" s="79">
        <v>600.521728515625</v>
      </c>
      <c r="FZ27" s="79">
        <v>1</v>
      </c>
    </row>
    <row r="28" spans="1:182" x14ac:dyDescent="0.2">
      <c r="A28" t="s">
        <v>186</v>
      </c>
      <c r="B28" t="s">
        <v>245</v>
      </c>
      <c r="C28" t="s">
        <v>2</v>
      </c>
      <c r="D28" t="s">
        <v>202</v>
      </c>
      <c r="E28" t="s">
        <v>208</v>
      </c>
      <c r="F28" t="s">
        <v>179</v>
      </c>
      <c r="G28" t="s">
        <v>1</v>
      </c>
      <c r="H28" s="79">
        <v>474</v>
      </c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79"/>
      <c r="BZ28" s="79"/>
      <c r="CA28" s="79"/>
      <c r="CB28" s="79"/>
      <c r="CC28" s="79"/>
      <c r="CD28" s="79"/>
      <c r="CE28" s="79"/>
      <c r="CF28" s="79"/>
      <c r="CG28" s="79"/>
      <c r="CH28" s="79"/>
      <c r="CI28" s="79"/>
      <c r="CJ28" s="79"/>
      <c r="CK28" s="79"/>
      <c r="CL28" s="79"/>
      <c r="CM28" s="79"/>
      <c r="CN28" s="79"/>
      <c r="CO28" s="79"/>
      <c r="CP28" s="79"/>
      <c r="CQ28" s="79"/>
      <c r="CR28" s="79"/>
      <c r="CS28" s="79"/>
      <c r="CT28" s="79"/>
      <c r="CU28" s="79"/>
      <c r="CV28" s="79"/>
      <c r="CW28" s="79"/>
      <c r="CX28" s="79"/>
      <c r="CY28" s="79"/>
      <c r="CZ28" s="79"/>
      <c r="DA28" s="79"/>
      <c r="DB28" s="79"/>
      <c r="DC28" s="79"/>
      <c r="DD28" s="79"/>
      <c r="DE28" s="79"/>
      <c r="DF28" s="79"/>
      <c r="DG28" s="79"/>
      <c r="DH28" s="79"/>
      <c r="DI28" s="79"/>
      <c r="DJ28" s="79"/>
      <c r="DK28" s="79"/>
      <c r="DL28" s="79"/>
      <c r="DM28" s="79"/>
      <c r="DN28" s="79"/>
      <c r="DO28" s="79"/>
      <c r="DP28" s="79"/>
      <c r="DQ28" s="79"/>
      <c r="DR28" s="79"/>
      <c r="DS28" s="79"/>
      <c r="DT28" s="79"/>
      <c r="DU28" s="79"/>
      <c r="DV28" s="79"/>
      <c r="DW28" s="79"/>
      <c r="DX28" s="79"/>
      <c r="DY28" s="79"/>
      <c r="DZ28" s="79"/>
      <c r="EA28" s="79"/>
      <c r="EB28" s="79"/>
      <c r="EC28" s="79"/>
      <c r="ED28" s="79"/>
      <c r="EE28" s="79"/>
      <c r="EF28" s="79"/>
      <c r="EG28" s="79"/>
      <c r="EH28" s="79"/>
      <c r="EI28" s="79"/>
      <c r="EJ28" s="79"/>
      <c r="EK28" s="79"/>
      <c r="EL28" s="79"/>
      <c r="EM28" s="79"/>
      <c r="EN28" s="79"/>
      <c r="EO28" s="79"/>
      <c r="EP28" s="79"/>
      <c r="EQ28" s="79"/>
      <c r="ER28" s="79"/>
      <c r="ES28" s="79"/>
      <c r="ET28" s="79"/>
      <c r="EU28" s="79"/>
      <c r="EV28" s="79"/>
      <c r="EW28" s="79"/>
      <c r="EX28" s="79"/>
      <c r="EY28" s="79"/>
      <c r="EZ28" s="79"/>
      <c r="FA28" s="79"/>
      <c r="FB28" s="79"/>
      <c r="FC28" s="79"/>
      <c r="FD28" s="79"/>
      <c r="FE28" s="79"/>
      <c r="FF28" s="79"/>
      <c r="FG28" s="79"/>
      <c r="FH28" s="79"/>
      <c r="FI28" s="79"/>
      <c r="FJ28" s="79"/>
      <c r="FK28" s="79"/>
      <c r="FL28" s="79"/>
      <c r="FM28" s="79"/>
      <c r="FN28" s="79"/>
      <c r="FO28" s="79"/>
      <c r="FP28" s="79"/>
      <c r="FQ28" s="79"/>
      <c r="FR28" s="79"/>
      <c r="FS28" s="79"/>
      <c r="FT28" s="79"/>
      <c r="FU28" s="79"/>
      <c r="FV28" s="79"/>
      <c r="FW28" s="79"/>
      <c r="FX28" s="79">
        <v>0</v>
      </c>
      <c r="FY28" s="79">
        <v>76.608695983886719</v>
      </c>
      <c r="FZ28" s="79">
        <v>0</v>
      </c>
    </row>
    <row r="29" spans="1:182" x14ac:dyDescent="0.2">
      <c r="A29" t="s">
        <v>186</v>
      </c>
      <c r="B29" t="s">
        <v>245</v>
      </c>
      <c r="C29" t="s">
        <v>2</v>
      </c>
      <c r="D29" t="s">
        <v>202</v>
      </c>
      <c r="E29" t="s">
        <v>208</v>
      </c>
      <c r="F29" t="s">
        <v>180</v>
      </c>
      <c r="G29" t="s">
        <v>1</v>
      </c>
      <c r="H29" s="79">
        <v>77</v>
      </c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79"/>
      <c r="CA29" s="79"/>
      <c r="CB29" s="79"/>
      <c r="CC29" s="79"/>
      <c r="CD29" s="79"/>
      <c r="CE29" s="79"/>
      <c r="CF29" s="79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79"/>
      <c r="CT29" s="79"/>
      <c r="CU29" s="79"/>
      <c r="CV29" s="79"/>
      <c r="CW29" s="79"/>
      <c r="CX29" s="79"/>
      <c r="CY29" s="79"/>
      <c r="CZ29" s="79"/>
      <c r="DA29" s="79"/>
      <c r="DB29" s="79"/>
      <c r="DC29" s="79"/>
      <c r="DD29" s="79"/>
      <c r="DE29" s="79"/>
      <c r="DF29" s="79"/>
      <c r="DG29" s="79"/>
      <c r="DH29" s="79"/>
      <c r="DI29" s="79"/>
      <c r="DJ29" s="79"/>
      <c r="DK29" s="79"/>
      <c r="DL29" s="79"/>
      <c r="DM29" s="79"/>
      <c r="DN29" s="79"/>
      <c r="DO29" s="79"/>
      <c r="DP29" s="79"/>
      <c r="DQ29" s="79"/>
      <c r="DR29" s="79"/>
      <c r="DS29" s="79"/>
      <c r="DT29" s="79"/>
      <c r="DU29" s="79"/>
      <c r="DV29" s="79"/>
      <c r="DW29" s="79"/>
      <c r="DX29" s="79"/>
      <c r="DY29" s="79"/>
      <c r="DZ29" s="79"/>
      <c r="EA29" s="79"/>
      <c r="EB29" s="79"/>
      <c r="EC29" s="79"/>
      <c r="ED29" s="79"/>
      <c r="EE29" s="79"/>
      <c r="EF29" s="79"/>
      <c r="EG29" s="79"/>
      <c r="EH29" s="79"/>
      <c r="EI29" s="79"/>
      <c r="EJ29" s="79"/>
      <c r="EK29" s="79"/>
      <c r="EL29" s="79"/>
      <c r="EM29" s="79"/>
      <c r="EN29" s="79"/>
      <c r="EO29" s="79"/>
      <c r="EP29" s="79"/>
      <c r="EQ29" s="79"/>
      <c r="ER29" s="79"/>
      <c r="ES29" s="79"/>
      <c r="ET29" s="79"/>
      <c r="EU29" s="79"/>
      <c r="EV29" s="79"/>
      <c r="EW29" s="79"/>
      <c r="EX29" s="79"/>
      <c r="EY29" s="79"/>
      <c r="EZ29" s="79"/>
      <c r="FA29" s="79"/>
      <c r="FB29" s="79"/>
      <c r="FC29" s="79"/>
      <c r="FD29" s="79"/>
      <c r="FE29" s="79"/>
      <c r="FF29" s="79"/>
      <c r="FG29" s="79"/>
      <c r="FH29" s="79"/>
      <c r="FI29" s="79"/>
      <c r="FJ29" s="79"/>
      <c r="FK29" s="79"/>
      <c r="FL29" s="79"/>
      <c r="FM29" s="79"/>
      <c r="FN29" s="79"/>
      <c r="FO29" s="79"/>
      <c r="FP29" s="79"/>
      <c r="FQ29" s="79"/>
      <c r="FR29" s="79"/>
      <c r="FS29" s="79"/>
      <c r="FT29" s="79"/>
      <c r="FU29" s="79"/>
      <c r="FV29" s="79"/>
      <c r="FW29" s="79"/>
      <c r="FX29" s="79">
        <v>0</v>
      </c>
      <c r="FY29" s="79">
        <v>7.1304349899291992</v>
      </c>
      <c r="FZ29" s="79">
        <v>0</v>
      </c>
    </row>
    <row r="30" spans="1:182" x14ac:dyDescent="0.2">
      <c r="A30" t="s">
        <v>186</v>
      </c>
      <c r="B30" t="s">
        <v>245</v>
      </c>
      <c r="C30" t="s">
        <v>2</v>
      </c>
      <c r="D30" t="s">
        <v>202</v>
      </c>
      <c r="E30" t="s">
        <v>208</v>
      </c>
      <c r="F30" t="s">
        <v>181</v>
      </c>
      <c r="G30" t="s">
        <v>1</v>
      </c>
      <c r="H30" s="79">
        <v>170</v>
      </c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79"/>
      <c r="CQ30" s="79"/>
      <c r="CR30" s="79"/>
      <c r="CS30" s="79"/>
      <c r="CT30" s="79"/>
      <c r="CU30" s="79"/>
      <c r="CV30" s="79"/>
      <c r="CW30" s="79"/>
      <c r="CX30" s="79"/>
      <c r="CY30" s="79"/>
      <c r="CZ30" s="79"/>
      <c r="DA30" s="79"/>
      <c r="DB30" s="79"/>
      <c r="DC30" s="79"/>
      <c r="DD30" s="79"/>
      <c r="DE30" s="79"/>
      <c r="DF30" s="79"/>
      <c r="DG30" s="79"/>
      <c r="DH30" s="79"/>
      <c r="DI30" s="79"/>
      <c r="DJ30" s="79"/>
      <c r="DK30" s="79"/>
      <c r="DL30" s="79"/>
      <c r="DM30" s="79"/>
      <c r="DN30" s="79"/>
      <c r="DO30" s="79"/>
      <c r="DP30" s="79"/>
      <c r="DQ30" s="79"/>
      <c r="DR30" s="79"/>
      <c r="DS30" s="79"/>
      <c r="DT30" s="79"/>
      <c r="DU30" s="79"/>
      <c r="DV30" s="79"/>
      <c r="DW30" s="79"/>
      <c r="DX30" s="79"/>
      <c r="DY30" s="79"/>
      <c r="DZ30" s="79"/>
      <c r="EA30" s="79"/>
      <c r="EB30" s="79"/>
      <c r="EC30" s="79"/>
      <c r="ED30" s="79"/>
      <c r="EE30" s="79"/>
      <c r="EF30" s="79"/>
      <c r="EG30" s="79"/>
      <c r="EH30" s="79"/>
      <c r="EI30" s="79"/>
      <c r="EJ30" s="79"/>
      <c r="EK30" s="79"/>
      <c r="EL30" s="79"/>
      <c r="EM30" s="79"/>
      <c r="EN30" s="79"/>
      <c r="EO30" s="79"/>
      <c r="EP30" s="79"/>
      <c r="EQ30" s="79"/>
      <c r="ER30" s="79"/>
      <c r="ES30" s="79"/>
      <c r="ET30" s="79"/>
      <c r="EU30" s="79"/>
      <c r="EV30" s="79"/>
      <c r="EW30" s="79"/>
      <c r="EX30" s="79"/>
      <c r="EY30" s="79"/>
      <c r="EZ30" s="79"/>
      <c r="FA30" s="79"/>
      <c r="FB30" s="79"/>
      <c r="FC30" s="79"/>
      <c r="FD30" s="79"/>
      <c r="FE30" s="79"/>
      <c r="FF30" s="79"/>
      <c r="FG30" s="79"/>
      <c r="FH30" s="79"/>
      <c r="FI30" s="79"/>
      <c r="FJ30" s="79"/>
      <c r="FK30" s="79"/>
      <c r="FL30" s="79"/>
      <c r="FM30" s="79"/>
      <c r="FN30" s="79"/>
      <c r="FO30" s="79"/>
      <c r="FP30" s="79"/>
      <c r="FQ30" s="79"/>
      <c r="FR30" s="79"/>
      <c r="FS30" s="79"/>
      <c r="FT30" s="79"/>
      <c r="FU30" s="79"/>
      <c r="FV30" s="79"/>
      <c r="FW30" s="79"/>
      <c r="FX30" s="79">
        <v>0</v>
      </c>
      <c r="FY30" s="79">
        <v>24.695652008056641</v>
      </c>
      <c r="FZ30" s="79">
        <v>0</v>
      </c>
    </row>
    <row r="31" spans="1:182" x14ac:dyDescent="0.2">
      <c r="A31" t="s">
        <v>186</v>
      </c>
      <c r="B31" t="s">
        <v>245</v>
      </c>
      <c r="C31" t="s">
        <v>2</v>
      </c>
      <c r="D31" t="s">
        <v>202</v>
      </c>
      <c r="E31" t="s">
        <v>208</v>
      </c>
      <c r="F31" t="s">
        <v>182</v>
      </c>
      <c r="G31" t="s">
        <v>1</v>
      </c>
      <c r="H31" s="79">
        <v>491</v>
      </c>
      <c r="I31" s="79">
        <v>0.71785140037536621</v>
      </c>
      <c r="J31" s="79">
        <v>0.64391517639160156</v>
      </c>
      <c r="K31" s="79">
        <v>0.63291704654693604</v>
      </c>
      <c r="L31" s="79">
        <v>0.62914282083511353</v>
      </c>
      <c r="M31" s="79">
        <v>0.62971872091293335</v>
      </c>
      <c r="N31" s="79">
        <v>0.66071969270706177</v>
      </c>
      <c r="O31" s="79">
        <v>0.7026401162147522</v>
      </c>
      <c r="P31" s="79">
        <v>0.75701940059661865</v>
      </c>
      <c r="Q31" s="79">
        <v>0.80692338943481445</v>
      </c>
      <c r="R31" s="79">
        <v>0.89056646823883057</v>
      </c>
      <c r="S31" s="79">
        <v>0.96910440921783447</v>
      </c>
      <c r="T31" s="79">
        <v>0.99636650085449219</v>
      </c>
      <c r="U31" s="79">
        <v>1.0464980602264404</v>
      </c>
      <c r="V31" s="79">
        <v>1.0900219678878784</v>
      </c>
      <c r="W31" s="79">
        <v>1.1312236785888672</v>
      </c>
      <c r="X31" s="79">
        <v>1.1689227819442749</v>
      </c>
      <c r="Y31" s="79">
        <v>1.1985446214675903</v>
      </c>
      <c r="Z31" s="79">
        <v>1.2134397029876709</v>
      </c>
      <c r="AA31" s="79">
        <v>1.1901974678039551</v>
      </c>
      <c r="AB31" s="79">
        <v>1.1430689096450806</v>
      </c>
      <c r="AC31" s="79">
        <v>1.1190414428710938</v>
      </c>
      <c r="AD31" s="79">
        <v>1.0618914365768433</v>
      </c>
      <c r="AE31" s="79">
        <v>0.941109299659729</v>
      </c>
      <c r="AF31" s="79">
        <v>0.81859874725341797</v>
      </c>
      <c r="AG31" s="79">
        <v>-9.0512186288833618E-2</v>
      </c>
      <c r="AH31" s="79">
        <v>-0.11524439603090286</v>
      </c>
      <c r="AI31" s="79">
        <v>-9.4079829752445221E-2</v>
      </c>
      <c r="AJ31" s="79">
        <v>-9.7600936889648438E-2</v>
      </c>
      <c r="AK31" s="79">
        <v>-0.11505594104528427</v>
      </c>
      <c r="AL31" s="79">
        <v>-0.12857362627983093</v>
      </c>
      <c r="AM31" s="79">
        <v>-0.1244976818561554</v>
      </c>
      <c r="AN31" s="79">
        <v>-0.13240490853786469</v>
      </c>
      <c r="AO31" s="79">
        <v>-0.15932360291481018</v>
      </c>
      <c r="AP31" s="79">
        <v>-9.6882611513137817E-2</v>
      </c>
      <c r="AQ31" s="79">
        <v>-6.9587565958499908E-2</v>
      </c>
      <c r="AR31" s="79">
        <v>-8.2639850676059723E-2</v>
      </c>
      <c r="AS31" s="79">
        <v>-5.3661797195672989E-2</v>
      </c>
      <c r="AT31" s="79">
        <v>-4.4029232114553452E-2</v>
      </c>
      <c r="AU31" s="79">
        <v>-1.1650706641376019E-2</v>
      </c>
      <c r="AV31" s="79">
        <v>1.0948987677693367E-2</v>
      </c>
      <c r="AW31" s="79">
        <v>2.8020316734910011E-2</v>
      </c>
      <c r="AX31" s="79">
        <v>6.4544185996055603E-2</v>
      </c>
      <c r="AY31" s="79">
        <v>4.2325004935264587E-2</v>
      </c>
      <c r="AZ31" s="79">
        <v>3.5080481320619583E-3</v>
      </c>
      <c r="BA31" s="79">
        <v>-3.9423447102308273E-2</v>
      </c>
      <c r="BB31" s="79">
        <v>-0.12235606461763382</v>
      </c>
      <c r="BC31" s="79">
        <v>-0.11620908230543137</v>
      </c>
      <c r="BD31" s="79">
        <v>-7.949616014957428E-2</v>
      </c>
      <c r="BE31" s="79">
        <v>-5.8913305401802063E-2</v>
      </c>
      <c r="BF31" s="79">
        <v>-8.5135661065578461E-2</v>
      </c>
      <c r="BG31" s="79">
        <v>-6.4304575324058533E-2</v>
      </c>
      <c r="BH31" s="79">
        <v>-6.8089097738265991E-2</v>
      </c>
      <c r="BI31" s="79">
        <v>-8.5693731904029846E-2</v>
      </c>
      <c r="BJ31" s="79">
        <v>-9.8534099757671356E-2</v>
      </c>
      <c r="BK31" s="79">
        <v>-9.342917799949646E-2</v>
      </c>
      <c r="BL31" s="79">
        <v>-0.10104800015687943</v>
      </c>
      <c r="BM31" s="79">
        <v>-0.12868975102901459</v>
      </c>
      <c r="BN31" s="79">
        <v>-7.0793233811855316E-2</v>
      </c>
      <c r="BO31" s="79">
        <v>-4.3341826647520065E-2</v>
      </c>
      <c r="BP31" s="79">
        <v>-5.5180627852678299E-2</v>
      </c>
      <c r="BQ31" s="79">
        <v>-2.4796711280941963E-2</v>
      </c>
      <c r="BR31" s="79">
        <v>-1.321900449693203E-2</v>
      </c>
      <c r="BS31" s="79">
        <v>2.076399140059948E-2</v>
      </c>
      <c r="BT31" s="79">
        <v>4.3826676905155182E-2</v>
      </c>
      <c r="BU31" s="79">
        <v>6.0380537062883377E-2</v>
      </c>
      <c r="BV31" s="79">
        <v>9.8584719002246857E-2</v>
      </c>
      <c r="BW31" s="79">
        <v>7.3394730687141418E-2</v>
      </c>
      <c r="BX31" s="79">
        <v>3.2831739634275436E-2</v>
      </c>
      <c r="BY31" s="79">
        <v>-9.7002638503909111E-3</v>
      </c>
      <c r="BZ31" s="79">
        <v>-8.8259093463420868E-2</v>
      </c>
      <c r="CA31" s="79">
        <v>-8.2864329218864441E-2</v>
      </c>
      <c r="CB31" s="79">
        <v>-4.6662036329507828E-2</v>
      </c>
      <c r="CC31" s="79">
        <v>-3.7028014659881592E-2</v>
      </c>
      <c r="CD31" s="79">
        <v>-6.4282447099685669E-2</v>
      </c>
      <c r="CE31" s="79">
        <v>-4.3682321906089783E-2</v>
      </c>
      <c r="CF31" s="79">
        <v>-4.7649290412664413E-2</v>
      </c>
      <c r="CG31" s="79">
        <v>-6.535755842924118E-2</v>
      </c>
      <c r="CH31" s="79">
        <v>-7.7728822827339172E-2</v>
      </c>
      <c r="CI31" s="79">
        <v>-7.1911223232746124E-2</v>
      </c>
      <c r="CJ31" s="79">
        <v>-7.9330302774906158E-2</v>
      </c>
      <c r="CK31" s="79">
        <v>-0.10747284442186356</v>
      </c>
      <c r="CL31" s="79">
        <v>-5.272381380200386E-2</v>
      </c>
      <c r="CM31" s="79">
        <v>-2.5164106860756874E-2</v>
      </c>
      <c r="CN31" s="79">
        <v>-3.6162454634904861E-2</v>
      </c>
      <c r="CO31" s="79">
        <v>-4.8048393800854683E-3</v>
      </c>
      <c r="CP31" s="79">
        <v>8.1200636923313141E-3</v>
      </c>
      <c r="CQ31" s="79">
        <v>4.3214313685894012E-2</v>
      </c>
      <c r="CR31" s="79">
        <v>6.659766286611557E-2</v>
      </c>
      <c r="CS31" s="79">
        <v>8.279312402009964E-2</v>
      </c>
      <c r="CT31" s="79">
        <v>0.12216109037399292</v>
      </c>
      <c r="CU31" s="79">
        <v>9.4913534820079803E-2</v>
      </c>
      <c r="CV31" s="79">
        <v>5.3141236305236816E-2</v>
      </c>
      <c r="CW31" s="79">
        <v>1.088592316955328E-2</v>
      </c>
      <c r="CX31" s="79">
        <v>-6.4643628895282745E-2</v>
      </c>
      <c r="CY31" s="79">
        <v>-5.9769850224256516E-2</v>
      </c>
      <c r="CZ31" s="79">
        <v>-2.3921221494674683E-2</v>
      </c>
      <c r="DA31" s="79">
        <v>-1.5142723917961121E-2</v>
      </c>
      <c r="DB31" s="79">
        <v>-4.3429233133792877E-2</v>
      </c>
      <c r="DC31" s="79">
        <v>-2.3060070350766182E-2</v>
      </c>
      <c r="DD31" s="79">
        <v>-2.7209483087062836E-2</v>
      </c>
      <c r="DE31" s="79">
        <v>-4.5021381229162216E-2</v>
      </c>
      <c r="DF31" s="79">
        <v>-5.692354217171669E-2</v>
      </c>
      <c r="DG31" s="79">
        <v>-5.0393272191286087E-2</v>
      </c>
      <c r="DH31" s="79">
        <v>-5.7612601667642593E-2</v>
      </c>
      <c r="DI31" s="79">
        <v>-8.6255937814712524E-2</v>
      </c>
      <c r="DJ31" s="79">
        <v>-3.4654393792152405E-2</v>
      </c>
      <c r="DK31" s="79">
        <v>-6.9863870739936829E-3</v>
      </c>
      <c r="DL31" s="79">
        <v>-1.7144281417131424E-2</v>
      </c>
      <c r="DM31" s="79">
        <v>1.5187032520771027E-2</v>
      </c>
      <c r="DN31" s="79">
        <v>2.9459131881594658E-2</v>
      </c>
      <c r="DO31" s="79">
        <v>6.5664634108543396E-2</v>
      </c>
      <c r="DP31" s="79">
        <v>8.9368648827075958E-2</v>
      </c>
      <c r="DQ31" s="79">
        <v>0.1052057147026062</v>
      </c>
      <c r="DR31" s="79">
        <v>0.14573746919631958</v>
      </c>
      <c r="DS31" s="79">
        <v>0.11643233895301819</v>
      </c>
      <c r="DT31" s="79">
        <v>7.3450736701488495E-2</v>
      </c>
      <c r="DU31" s="79">
        <v>3.1472109258174896E-2</v>
      </c>
      <c r="DV31" s="79">
        <v>-4.1028168052434921E-2</v>
      </c>
      <c r="DW31" s="79">
        <v>-3.6675374954938889E-2</v>
      </c>
      <c r="DX31" s="79">
        <v>-1.1804058449342847E-3</v>
      </c>
      <c r="DY31" s="79">
        <v>1.6456160694360733E-2</v>
      </c>
      <c r="DZ31" s="79">
        <v>-1.3320500031113625E-2</v>
      </c>
      <c r="EA31" s="79">
        <v>6.7151850089430809E-3</v>
      </c>
      <c r="EB31" s="79">
        <v>2.3023539688438177E-3</v>
      </c>
      <c r="EC31" s="79">
        <v>-1.565917395055294E-2</v>
      </c>
      <c r="ED31" s="79">
        <v>-2.6884023100137711E-2</v>
      </c>
      <c r="EE31" s="79">
        <v>-1.9324766471982002E-2</v>
      </c>
      <c r="EF31" s="79">
        <v>-2.6255691424012184E-2</v>
      </c>
      <c r="EG31" s="79">
        <v>-5.5622093379497528E-2</v>
      </c>
      <c r="EH31" s="79">
        <v>-8.565019816160202E-3</v>
      </c>
      <c r="EI31" s="79">
        <v>1.925935223698616E-2</v>
      </c>
      <c r="EJ31" s="79">
        <v>1.031494140625E-2</v>
      </c>
      <c r="EK31" s="79">
        <v>4.4052120298147202E-2</v>
      </c>
      <c r="EL31" s="79">
        <v>6.026935949921608E-2</v>
      </c>
      <c r="EM31" s="79">
        <v>9.807933121919632E-2</v>
      </c>
      <c r="EN31" s="79">
        <v>0.12224633991718292</v>
      </c>
      <c r="EO31" s="79">
        <v>0.13756592571735382</v>
      </c>
      <c r="EP31" s="79">
        <v>0.17977799475193024</v>
      </c>
      <c r="EQ31" s="79">
        <v>0.14750206470489502</v>
      </c>
      <c r="ER31" s="79">
        <v>0.10277442634105682</v>
      </c>
      <c r="ES31" s="79">
        <v>6.1195295304059982E-2</v>
      </c>
      <c r="ET31" s="79">
        <v>-6.9311927072703838E-3</v>
      </c>
      <c r="EU31" s="79">
        <v>-3.3306193072348833E-3</v>
      </c>
      <c r="EV31" s="79">
        <v>3.1653720885515213E-2</v>
      </c>
      <c r="EW31" s="79">
        <v>59.536617279052734</v>
      </c>
      <c r="EX31" s="79">
        <v>58.615528106689453</v>
      </c>
      <c r="EY31" s="79">
        <v>57.825710296630859</v>
      </c>
      <c r="EZ31" s="79">
        <v>56.945175170898438</v>
      </c>
      <c r="FA31" s="79">
        <v>56.31781005859375</v>
      </c>
      <c r="FB31" s="79">
        <v>55.904670715332031</v>
      </c>
      <c r="FC31" s="79">
        <v>55.578643798828125</v>
      </c>
      <c r="FD31" s="79">
        <v>56.962738037109375</v>
      </c>
      <c r="FE31" s="79">
        <v>59.41143798828125</v>
      </c>
      <c r="FF31" s="79">
        <v>62.650566101074219</v>
      </c>
      <c r="FG31" s="79">
        <v>66.9151611328125</v>
      </c>
      <c r="FH31" s="79">
        <v>71.918205261230469</v>
      </c>
      <c r="FI31" s="79">
        <v>76.281715393066406</v>
      </c>
      <c r="FJ31" s="79">
        <v>79.818351745605469</v>
      </c>
      <c r="FK31" s="79">
        <v>82.03863525390625</v>
      </c>
      <c r="FL31" s="79">
        <v>82.776054382324219</v>
      </c>
      <c r="FM31" s="79">
        <v>82.575088500976563</v>
      </c>
      <c r="FN31" s="79">
        <v>80.599411010742188</v>
      </c>
      <c r="FO31" s="79">
        <v>77.616729736328125</v>
      </c>
      <c r="FP31" s="79">
        <v>73.4207763671875</v>
      </c>
      <c r="FQ31" s="79">
        <v>68.26025390625</v>
      </c>
      <c r="FR31" s="79">
        <v>64.644493103027344</v>
      </c>
      <c r="FS31" s="79">
        <v>62.159324645996094</v>
      </c>
      <c r="FT31" s="79">
        <v>60.395648956298828</v>
      </c>
      <c r="FU31" s="79">
        <v>3.0012898147106171E-2</v>
      </c>
      <c r="FV31" s="79">
        <v>3.9398826658725739E-2</v>
      </c>
      <c r="FW31" s="79">
        <v>3.0727475881576538E-2</v>
      </c>
      <c r="FX31" s="79">
        <v>0</v>
      </c>
      <c r="FY31" s="79">
        <v>151.08695983886719</v>
      </c>
      <c r="FZ31" s="79">
        <v>1</v>
      </c>
    </row>
    <row r="32" spans="1:182" x14ac:dyDescent="0.2">
      <c r="A32" t="s">
        <v>186</v>
      </c>
      <c r="B32" t="s">
        <v>245</v>
      </c>
      <c r="C32" t="s">
        <v>2</v>
      </c>
      <c r="D32" t="s">
        <v>202</v>
      </c>
      <c r="E32" t="s">
        <v>208</v>
      </c>
      <c r="F32" t="s">
        <v>183</v>
      </c>
      <c r="G32" t="s">
        <v>1</v>
      </c>
      <c r="H32" s="79">
        <v>819</v>
      </c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79"/>
      <c r="BV32" s="79"/>
      <c r="BW32" s="79"/>
      <c r="BX32" s="79"/>
      <c r="BY32" s="79"/>
      <c r="BZ32" s="79"/>
      <c r="CA32" s="79"/>
      <c r="CB32" s="79"/>
      <c r="CC32" s="79"/>
      <c r="CD32" s="79"/>
      <c r="CE32" s="79"/>
      <c r="CF32" s="79"/>
      <c r="CG32" s="79"/>
      <c r="CH32" s="79"/>
      <c r="CI32" s="79"/>
      <c r="CJ32" s="79"/>
      <c r="CK32" s="79"/>
      <c r="CL32" s="79"/>
      <c r="CM32" s="79"/>
      <c r="CN32" s="79"/>
      <c r="CO32" s="79"/>
      <c r="CP32" s="79"/>
      <c r="CQ32" s="79"/>
      <c r="CR32" s="79"/>
      <c r="CS32" s="79"/>
      <c r="CT32" s="79"/>
      <c r="CU32" s="79"/>
      <c r="CV32" s="79"/>
      <c r="CW32" s="79"/>
      <c r="CX32" s="79"/>
      <c r="CY32" s="79"/>
      <c r="CZ32" s="79"/>
      <c r="DA32" s="79"/>
      <c r="DB32" s="79"/>
      <c r="DC32" s="79"/>
      <c r="DD32" s="79"/>
      <c r="DE32" s="79"/>
      <c r="DF32" s="79"/>
      <c r="DG32" s="79"/>
      <c r="DH32" s="79"/>
      <c r="DI32" s="79"/>
      <c r="DJ32" s="79"/>
      <c r="DK32" s="79"/>
      <c r="DL32" s="79"/>
      <c r="DM32" s="79"/>
      <c r="DN32" s="79"/>
      <c r="DO32" s="79"/>
      <c r="DP32" s="79"/>
      <c r="DQ32" s="79"/>
      <c r="DR32" s="79"/>
      <c r="DS32" s="79"/>
      <c r="DT32" s="79"/>
      <c r="DU32" s="79"/>
      <c r="DV32" s="79"/>
      <c r="DW32" s="79"/>
      <c r="DX32" s="79"/>
      <c r="DY32" s="79"/>
      <c r="DZ32" s="79"/>
      <c r="EA32" s="79"/>
      <c r="EB32" s="79"/>
      <c r="EC32" s="79"/>
      <c r="ED32" s="79"/>
      <c r="EE32" s="79"/>
      <c r="EF32" s="79"/>
      <c r="EG32" s="79"/>
      <c r="EH32" s="79"/>
      <c r="EI32" s="79"/>
      <c r="EJ32" s="79"/>
      <c r="EK32" s="79"/>
      <c r="EL32" s="79"/>
      <c r="EM32" s="79"/>
      <c r="EN32" s="79"/>
      <c r="EO32" s="79"/>
      <c r="EP32" s="79"/>
      <c r="EQ32" s="79"/>
      <c r="ER32" s="79"/>
      <c r="ES32" s="79"/>
      <c r="ET32" s="79"/>
      <c r="EU32" s="79"/>
      <c r="EV32" s="79"/>
      <c r="EW32" s="79"/>
      <c r="EX32" s="79"/>
      <c r="EY32" s="79"/>
      <c r="EZ32" s="79"/>
      <c r="FA32" s="79"/>
      <c r="FB32" s="79"/>
      <c r="FC32" s="79"/>
      <c r="FD32" s="79"/>
      <c r="FE32" s="79"/>
      <c r="FF32" s="79"/>
      <c r="FG32" s="79"/>
      <c r="FH32" s="79"/>
      <c r="FI32" s="79"/>
      <c r="FJ32" s="79"/>
      <c r="FK32" s="79"/>
      <c r="FL32" s="79"/>
      <c r="FM32" s="79"/>
      <c r="FN32" s="79"/>
      <c r="FO32" s="79"/>
      <c r="FP32" s="79"/>
      <c r="FQ32" s="79"/>
      <c r="FR32" s="79"/>
      <c r="FS32" s="79"/>
      <c r="FT32" s="79"/>
      <c r="FU32" s="79"/>
      <c r="FV32" s="79"/>
      <c r="FW32" s="79"/>
      <c r="FX32" s="79">
        <v>0</v>
      </c>
      <c r="FY32" s="79">
        <v>94.434783935546875</v>
      </c>
      <c r="FZ32" s="79">
        <v>0</v>
      </c>
    </row>
    <row r="33" spans="1:182" x14ac:dyDescent="0.2">
      <c r="A33" t="s">
        <v>186</v>
      </c>
      <c r="B33" t="s">
        <v>245</v>
      </c>
      <c r="C33" t="s">
        <v>2</v>
      </c>
      <c r="D33" t="s">
        <v>202</v>
      </c>
      <c r="E33" t="s">
        <v>208</v>
      </c>
      <c r="F33" t="s">
        <v>184</v>
      </c>
      <c r="G33" t="s">
        <v>1</v>
      </c>
      <c r="H33" s="79">
        <v>379</v>
      </c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79"/>
      <c r="BU33" s="79"/>
      <c r="BV33" s="79"/>
      <c r="BW33" s="79"/>
      <c r="BX33" s="79"/>
      <c r="BY33" s="79"/>
      <c r="BZ33" s="79"/>
      <c r="CA33" s="79"/>
      <c r="CB33" s="79"/>
      <c r="CC33" s="79"/>
      <c r="CD33" s="79"/>
      <c r="CE33" s="79"/>
      <c r="CF33" s="79"/>
      <c r="CG33" s="79"/>
      <c r="CH33" s="79"/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79"/>
      <c r="CT33" s="79"/>
      <c r="CU33" s="79"/>
      <c r="CV33" s="79"/>
      <c r="CW33" s="79"/>
      <c r="CX33" s="79"/>
      <c r="CY33" s="79"/>
      <c r="CZ33" s="79"/>
      <c r="DA33" s="79"/>
      <c r="DB33" s="79"/>
      <c r="DC33" s="79"/>
      <c r="DD33" s="79"/>
      <c r="DE33" s="79"/>
      <c r="DF33" s="79"/>
      <c r="DG33" s="79"/>
      <c r="DH33" s="79"/>
      <c r="DI33" s="79"/>
      <c r="DJ33" s="79"/>
      <c r="DK33" s="79"/>
      <c r="DL33" s="79"/>
      <c r="DM33" s="79"/>
      <c r="DN33" s="79"/>
      <c r="DO33" s="79"/>
      <c r="DP33" s="79"/>
      <c r="DQ33" s="79"/>
      <c r="DR33" s="79"/>
      <c r="DS33" s="79"/>
      <c r="DT33" s="79"/>
      <c r="DU33" s="79"/>
      <c r="DV33" s="79"/>
      <c r="DW33" s="79"/>
      <c r="DX33" s="79"/>
      <c r="DY33" s="79"/>
      <c r="DZ33" s="79"/>
      <c r="EA33" s="79"/>
      <c r="EB33" s="79"/>
      <c r="EC33" s="79"/>
      <c r="ED33" s="79"/>
      <c r="EE33" s="79"/>
      <c r="EF33" s="79"/>
      <c r="EG33" s="79"/>
      <c r="EH33" s="79"/>
      <c r="EI33" s="79"/>
      <c r="EJ33" s="79"/>
      <c r="EK33" s="79"/>
      <c r="EL33" s="79"/>
      <c r="EM33" s="79"/>
      <c r="EN33" s="79"/>
      <c r="EO33" s="79"/>
      <c r="EP33" s="79"/>
      <c r="EQ33" s="79"/>
      <c r="ER33" s="79"/>
      <c r="ES33" s="79"/>
      <c r="ET33" s="79"/>
      <c r="EU33" s="79"/>
      <c r="EV33" s="79"/>
      <c r="EW33" s="79"/>
      <c r="EX33" s="79"/>
      <c r="EY33" s="79"/>
      <c r="EZ33" s="79"/>
      <c r="FA33" s="79"/>
      <c r="FB33" s="79"/>
      <c r="FC33" s="79"/>
      <c r="FD33" s="79"/>
      <c r="FE33" s="79"/>
      <c r="FF33" s="79"/>
      <c r="FG33" s="79"/>
      <c r="FH33" s="79"/>
      <c r="FI33" s="79"/>
      <c r="FJ33" s="79"/>
      <c r="FK33" s="79"/>
      <c r="FL33" s="79"/>
      <c r="FM33" s="79"/>
      <c r="FN33" s="79"/>
      <c r="FO33" s="79"/>
      <c r="FP33" s="79"/>
      <c r="FQ33" s="79"/>
      <c r="FR33" s="79"/>
      <c r="FS33" s="79"/>
      <c r="FT33" s="79"/>
      <c r="FU33" s="79"/>
      <c r="FV33" s="79"/>
      <c r="FW33" s="79"/>
      <c r="FX33" s="79">
        <v>0</v>
      </c>
      <c r="FY33" s="79">
        <v>55.478260040283203</v>
      </c>
      <c r="FZ33" s="79">
        <v>0</v>
      </c>
    </row>
    <row r="34" spans="1:182" x14ac:dyDescent="0.2">
      <c r="A34" t="s">
        <v>186</v>
      </c>
      <c r="B34" t="s">
        <v>245</v>
      </c>
      <c r="C34" t="s">
        <v>2</v>
      </c>
      <c r="D34" t="s">
        <v>202</v>
      </c>
      <c r="E34" t="s">
        <v>208</v>
      </c>
      <c r="F34" t="s">
        <v>185</v>
      </c>
      <c r="G34" t="s">
        <v>1</v>
      </c>
      <c r="H34" s="79">
        <v>174</v>
      </c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79"/>
      <c r="CH34" s="79"/>
      <c r="CI34" s="79"/>
      <c r="CJ34" s="79"/>
      <c r="CK34" s="79"/>
      <c r="CL34" s="79"/>
      <c r="CM34" s="79"/>
      <c r="CN34" s="79"/>
      <c r="CO34" s="79"/>
      <c r="CP34" s="79"/>
      <c r="CQ34" s="79"/>
      <c r="CR34" s="79"/>
      <c r="CS34" s="79"/>
      <c r="CT34" s="79"/>
      <c r="CU34" s="79"/>
      <c r="CV34" s="79"/>
      <c r="CW34" s="79"/>
      <c r="CX34" s="79"/>
      <c r="CY34" s="79"/>
      <c r="CZ34" s="79"/>
      <c r="DA34" s="79"/>
      <c r="DB34" s="79"/>
      <c r="DC34" s="79"/>
      <c r="DD34" s="79"/>
      <c r="DE34" s="79"/>
      <c r="DF34" s="79"/>
      <c r="DG34" s="79"/>
      <c r="DH34" s="79"/>
      <c r="DI34" s="79"/>
      <c r="DJ34" s="79"/>
      <c r="DK34" s="79"/>
      <c r="DL34" s="79"/>
      <c r="DM34" s="79"/>
      <c r="DN34" s="79"/>
      <c r="DO34" s="79"/>
      <c r="DP34" s="79"/>
      <c r="DQ34" s="79"/>
      <c r="DR34" s="79"/>
      <c r="DS34" s="79"/>
      <c r="DT34" s="79"/>
      <c r="DU34" s="79"/>
      <c r="DV34" s="79"/>
      <c r="DW34" s="79"/>
      <c r="DX34" s="79"/>
      <c r="DY34" s="79"/>
      <c r="DZ34" s="79"/>
      <c r="EA34" s="79"/>
      <c r="EB34" s="79"/>
      <c r="EC34" s="79"/>
      <c r="ED34" s="79"/>
      <c r="EE34" s="79"/>
      <c r="EF34" s="79"/>
      <c r="EG34" s="79"/>
      <c r="EH34" s="79"/>
      <c r="EI34" s="79"/>
      <c r="EJ34" s="79"/>
      <c r="EK34" s="79"/>
      <c r="EL34" s="79"/>
      <c r="EM34" s="79"/>
      <c r="EN34" s="79"/>
      <c r="EO34" s="79"/>
      <c r="EP34" s="79"/>
      <c r="EQ34" s="79"/>
      <c r="ER34" s="79"/>
      <c r="ES34" s="79"/>
      <c r="ET34" s="79"/>
      <c r="EU34" s="79"/>
      <c r="EV34" s="79"/>
      <c r="EW34" s="79"/>
      <c r="EX34" s="79"/>
      <c r="EY34" s="79"/>
      <c r="EZ34" s="79"/>
      <c r="FA34" s="79"/>
      <c r="FB34" s="79"/>
      <c r="FC34" s="79"/>
      <c r="FD34" s="79"/>
      <c r="FE34" s="79"/>
      <c r="FF34" s="79"/>
      <c r="FG34" s="79"/>
      <c r="FH34" s="79"/>
      <c r="FI34" s="79"/>
      <c r="FJ34" s="79"/>
      <c r="FK34" s="79"/>
      <c r="FL34" s="79"/>
      <c r="FM34" s="79"/>
      <c r="FN34" s="79"/>
      <c r="FO34" s="79"/>
      <c r="FP34" s="79"/>
      <c r="FQ34" s="79"/>
      <c r="FR34" s="79"/>
      <c r="FS34" s="79"/>
      <c r="FT34" s="79"/>
      <c r="FU34" s="79"/>
      <c r="FV34" s="79"/>
      <c r="FW34" s="79"/>
      <c r="FX34" s="79">
        <v>0</v>
      </c>
      <c r="FY34" s="79">
        <v>35.391304016113281</v>
      </c>
      <c r="FZ34" s="79">
        <v>0</v>
      </c>
    </row>
    <row r="35" spans="1:182" x14ac:dyDescent="0.2">
      <c r="A35" t="s">
        <v>186</v>
      </c>
      <c r="B35" t="s">
        <v>245</v>
      </c>
      <c r="C35" t="s">
        <v>2</v>
      </c>
      <c r="D35" t="s">
        <v>202</v>
      </c>
      <c r="E35" t="s">
        <v>209</v>
      </c>
      <c r="F35" t="s">
        <v>1</v>
      </c>
      <c r="G35" t="s">
        <v>198</v>
      </c>
      <c r="H35" s="79">
        <v>5826</v>
      </c>
      <c r="I35" s="79">
        <v>10.462237358093262</v>
      </c>
      <c r="J35" s="79">
        <v>9.3750162124633789</v>
      </c>
      <c r="K35" s="79">
        <v>8.7425832748413086</v>
      </c>
      <c r="L35" s="79">
        <v>8.2882843017578125</v>
      </c>
      <c r="M35" s="79">
        <v>8.2060985565185547</v>
      </c>
      <c r="N35" s="79">
        <v>8.3982257843017578</v>
      </c>
      <c r="O35" s="79">
        <v>8.8135137557983398</v>
      </c>
      <c r="P35" s="79">
        <v>9.6888360977172852</v>
      </c>
      <c r="Q35" s="79">
        <v>10.76485538482666</v>
      </c>
      <c r="R35" s="79">
        <v>11.603691101074219</v>
      </c>
      <c r="S35" s="79">
        <v>12.625495910644531</v>
      </c>
      <c r="T35" s="79">
        <v>13.87549877166748</v>
      </c>
      <c r="U35" s="79">
        <v>15.315708160400391</v>
      </c>
      <c r="V35" s="79">
        <v>16.509395599365234</v>
      </c>
      <c r="W35" s="79">
        <v>17.351621627807617</v>
      </c>
      <c r="X35" s="79">
        <v>18.317295074462891</v>
      </c>
      <c r="Y35" s="79">
        <v>18.895557403564453</v>
      </c>
      <c r="Z35" s="79">
        <v>18.988641738891602</v>
      </c>
      <c r="AA35" s="79">
        <v>18.390241622924805</v>
      </c>
      <c r="AB35" s="79">
        <v>17.5103759765625</v>
      </c>
      <c r="AC35" s="79">
        <v>16.932479858398438</v>
      </c>
      <c r="AD35" s="79">
        <v>16.025590896606445</v>
      </c>
      <c r="AE35" s="79">
        <v>14.068692207336426</v>
      </c>
      <c r="AF35" s="79">
        <v>12.084565162658691</v>
      </c>
      <c r="AG35" s="79">
        <v>-1.485363245010376</v>
      </c>
      <c r="AH35" s="79">
        <v>-1.5215332508087158</v>
      </c>
      <c r="AI35" s="79">
        <v>-1.3652373552322388</v>
      </c>
      <c r="AJ35" s="79">
        <v>-1.3918484449386597</v>
      </c>
      <c r="AK35" s="79">
        <v>-1.2723926305770874</v>
      </c>
      <c r="AL35" s="79">
        <v>-1.17064368724823</v>
      </c>
      <c r="AM35" s="79">
        <v>-1.1358193159103394</v>
      </c>
      <c r="AN35" s="79">
        <v>-1.1763464212417603</v>
      </c>
      <c r="AO35" s="79">
        <v>-1.0422606468200684</v>
      </c>
      <c r="AP35" s="79">
        <v>-1.0273336172103882</v>
      </c>
      <c r="AQ35" s="79">
        <v>-1.0641294717788696</v>
      </c>
      <c r="AR35" s="79">
        <v>-1.1245326995849609</v>
      </c>
      <c r="AS35" s="79">
        <v>-0.91968965530395508</v>
      </c>
      <c r="AT35" s="79">
        <v>-0.8715367317199707</v>
      </c>
      <c r="AU35" s="79">
        <v>-1.0842907428741455</v>
      </c>
      <c r="AV35" s="79">
        <v>-1.0928369760513306</v>
      </c>
      <c r="AW35" s="79">
        <v>-0.58583265542984009</v>
      </c>
      <c r="AX35" s="79">
        <v>0.33531644940376282</v>
      </c>
      <c r="AY35" s="79">
        <v>0.23090508580207825</v>
      </c>
      <c r="AZ35" s="79">
        <v>-4.6496201306581497E-2</v>
      </c>
      <c r="BA35" s="79">
        <v>-1.2249782085418701</v>
      </c>
      <c r="BB35" s="79">
        <v>-1.3814706802368164</v>
      </c>
      <c r="BC35" s="79">
        <v>-1.4297926425933838</v>
      </c>
      <c r="BD35" s="79">
        <v>-1.4858467578887939</v>
      </c>
      <c r="BE35" s="79">
        <v>-1.27236008644104</v>
      </c>
      <c r="BF35" s="79">
        <v>-1.3075988292694092</v>
      </c>
      <c r="BG35" s="79">
        <v>-1.1475065946578979</v>
      </c>
      <c r="BH35" s="79">
        <v>-1.1764916181564331</v>
      </c>
      <c r="BI35" s="79">
        <v>-1.0489550828933716</v>
      </c>
      <c r="BJ35" s="79">
        <v>-0.94718146324157715</v>
      </c>
      <c r="BK35" s="79">
        <v>-0.92039626836776733</v>
      </c>
      <c r="BL35" s="79">
        <v>-0.95347499847412109</v>
      </c>
      <c r="BM35" s="79">
        <v>-0.84634822607040405</v>
      </c>
      <c r="BN35" s="79">
        <v>-0.84998643398284912</v>
      </c>
      <c r="BO35" s="79">
        <v>-0.88837164640426636</v>
      </c>
      <c r="BP35" s="79">
        <v>-0.94358617067337036</v>
      </c>
      <c r="BQ35" s="79">
        <v>-0.73065584897994995</v>
      </c>
      <c r="BR35" s="79">
        <v>-0.69205647706985474</v>
      </c>
      <c r="BS35" s="79">
        <v>-0.90069311857223511</v>
      </c>
      <c r="BT35" s="79">
        <v>-0.8906673789024353</v>
      </c>
      <c r="BU35" s="79">
        <v>-0.3831821084022522</v>
      </c>
      <c r="BV35" s="79">
        <v>0.53932595252990723</v>
      </c>
      <c r="BW35" s="79">
        <v>0.42870089411735535</v>
      </c>
      <c r="BX35" s="79">
        <v>0.14553403854370117</v>
      </c>
      <c r="BY35" s="79">
        <v>-1.0191315412521362</v>
      </c>
      <c r="BZ35" s="79">
        <v>-1.1526862382888794</v>
      </c>
      <c r="CA35" s="79">
        <v>-1.2048275470733643</v>
      </c>
      <c r="CB35" s="79">
        <v>-1.2672226428985596</v>
      </c>
      <c r="CC35" s="79">
        <v>-1.1248346567153931</v>
      </c>
      <c r="CD35" s="79">
        <v>-1.159428596496582</v>
      </c>
      <c r="CE35" s="79">
        <v>-0.99670696258544922</v>
      </c>
      <c r="CF35" s="79">
        <v>-1.0273360013961792</v>
      </c>
      <c r="CG35" s="79">
        <v>-0.8942028284072876</v>
      </c>
      <c r="CH35" s="79">
        <v>-0.7924121618270874</v>
      </c>
      <c r="CI35" s="79">
        <v>-0.7711949348449707</v>
      </c>
      <c r="CJ35" s="79">
        <v>-0.7991148829460144</v>
      </c>
      <c r="CK35" s="79">
        <v>-0.71065992116928101</v>
      </c>
      <c r="CL35" s="79">
        <v>-0.72715628147125244</v>
      </c>
      <c r="CM35" s="79">
        <v>-0.76664233207702637</v>
      </c>
      <c r="CN35" s="79">
        <v>-0.81826311349868774</v>
      </c>
      <c r="CO35" s="79">
        <v>-0.59973162412643433</v>
      </c>
      <c r="CP35" s="79">
        <v>-0.56774896383285522</v>
      </c>
      <c r="CQ35" s="79">
        <v>-0.77353399991989136</v>
      </c>
      <c r="CR35" s="79">
        <v>-0.75064539909362793</v>
      </c>
      <c r="CS35" s="79">
        <v>-0.24282695353031158</v>
      </c>
      <c r="CT35" s="79">
        <v>0.68062233924865723</v>
      </c>
      <c r="CU35" s="79">
        <v>0.56569367647171021</v>
      </c>
      <c r="CV35" s="79">
        <v>0.27853360772132874</v>
      </c>
      <c r="CW35" s="79">
        <v>-0.87656283378601074</v>
      </c>
      <c r="CX35" s="79">
        <v>-0.99423080682754517</v>
      </c>
      <c r="CY35" s="79">
        <v>-1.0490174293518066</v>
      </c>
      <c r="CZ35" s="79">
        <v>-1.1158043146133423</v>
      </c>
      <c r="DA35" s="79">
        <v>-0.97730928659439087</v>
      </c>
      <c r="DB35" s="79">
        <v>-1.0112583637237549</v>
      </c>
      <c r="DC35" s="79">
        <v>-0.84590733051300049</v>
      </c>
      <c r="DD35" s="79">
        <v>-0.87818044424057007</v>
      </c>
      <c r="DE35" s="79">
        <v>-0.73945063352584839</v>
      </c>
      <c r="DF35" s="79">
        <v>-0.63764286041259766</v>
      </c>
      <c r="DG35" s="79">
        <v>-0.62199360132217407</v>
      </c>
      <c r="DH35" s="79">
        <v>-0.64475476741790771</v>
      </c>
      <c r="DI35" s="79">
        <v>-0.57497161626815796</v>
      </c>
      <c r="DJ35" s="79">
        <v>-0.60432612895965576</v>
      </c>
      <c r="DK35" s="79">
        <v>-0.64491301774978638</v>
      </c>
      <c r="DL35" s="79">
        <v>-0.69294005632400513</v>
      </c>
      <c r="DM35" s="79">
        <v>-0.46880736947059631</v>
      </c>
      <c r="DN35" s="79">
        <v>-0.44344145059585571</v>
      </c>
      <c r="DO35" s="79">
        <v>-0.64637488126754761</v>
      </c>
      <c r="DP35" s="79">
        <v>-0.61062341928482056</v>
      </c>
      <c r="DQ35" s="79">
        <v>-0.10247179865837097</v>
      </c>
      <c r="DR35" s="79">
        <v>0.82191872596740723</v>
      </c>
      <c r="DS35" s="79">
        <v>0.70268642902374268</v>
      </c>
      <c r="DT35" s="79">
        <v>0.4115331768989563</v>
      </c>
      <c r="DU35" s="79">
        <v>-0.73399406671524048</v>
      </c>
      <c r="DV35" s="79">
        <v>-0.83577543497085571</v>
      </c>
      <c r="DW35" s="79">
        <v>-0.89320731163024902</v>
      </c>
      <c r="DX35" s="79">
        <v>-0.964385986328125</v>
      </c>
      <c r="DY35" s="79">
        <v>-0.76430606842041016</v>
      </c>
      <c r="DZ35" s="79">
        <v>-0.79732400178909302</v>
      </c>
      <c r="EA35" s="79">
        <v>-0.62817656993865967</v>
      </c>
      <c r="EB35" s="79">
        <v>-0.66282349824905396</v>
      </c>
      <c r="EC35" s="79">
        <v>-0.51601296663284302</v>
      </c>
      <c r="ED35" s="79">
        <v>-0.41418060660362244</v>
      </c>
      <c r="EE35" s="79">
        <v>-0.40657055377960205</v>
      </c>
      <c r="EF35" s="79">
        <v>-0.42188331484794617</v>
      </c>
      <c r="EG35" s="79">
        <v>-0.37905919551849365</v>
      </c>
      <c r="EH35" s="79">
        <v>-0.42697891592979431</v>
      </c>
      <c r="EI35" s="79">
        <v>-0.46915516257286072</v>
      </c>
      <c r="EJ35" s="79">
        <v>-0.51199352741241455</v>
      </c>
      <c r="EK35" s="79">
        <v>-0.27977356314659119</v>
      </c>
      <c r="EL35" s="79">
        <v>-0.26396116614341736</v>
      </c>
      <c r="EM35" s="79">
        <v>-0.46277728676795959</v>
      </c>
      <c r="EN35" s="79">
        <v>-0.40845385193824768</v>
      </c>
      <c r="EO35" s="79">
        <v>0.10017876327037811</v>
      </c>
      <c r="EP35" s="79">
        <v>1.025928258895874</v>
      </c>
      <c r="EQ35" s="79">
        <v>0.90048229694366455</v>
      </c>
      <c r="ER35" s="79">
        <v>0.60356342792510986</v>
      </c>
      <c r="ES35" s="79">
        <v>-0.52814745903015137</v>
      </c>
      <c r="ET35" s="79">
        <v>-0.6069909930229187</v>
      </c>
      <c r="EU35" s="79">
        <v>-0.66824221611022949</v>
      </c>
      <c r="EV35" s="79">
        <v>-0.7457619309425354</v>
      </c>
      <c r="EW35" s="79">
        <v>70.31170654296875</v>
      </c>
      <c r="EX35" s="79">
        <v>69.096961975097656</v>
      </c>
      <c r="EY35" s="79">
        <v>68.069808959960938</v>
      </c>
      <c r="EZ35" s="79">
        <v>67.120819091796875</v>
      </c>
      <c r="FA35" s="79">
        <v>66.264854431152344</v>
      </c>
      <c r="FB35" s="79">
        <v>65.49432373046875</v>
      </c>
      <c r="FC35" s="79">
        <v>64.849952697753906</v>
      </c>
      <c r="FD35" s="79">
        <v>65.386199951171875</v>
      </c>
      <c r="FE35" s="79">
        <v>68.265190124511719</v>
      </c>
      <c r="FF35" s="79">
        <v>72.074867248535156</v>
      </c>
      <c r="FG35" s="79">
        <v>76.13543701171875</v>
      </c>
      <c r="FH35" s="79">
        <v>80.019416809082031</v>
      </c>
      <c r="FI35" s="79">
        <v>83.566558837890625</v>
      </c>
      <c r="FJ35" s="79">
        <v>86.571571350097656</v>
      </c>
      <c r="FK35" s="79">
        <v>88.546028137207031</v>
      </c>
      <c r="FL35" s="79">
        <v>89.528045654296875</v>
      </c>
      <c r="FM35" s="79">
        <v>89.34942626953125</v>
      </c>
      <c r="FN35" s="79">
        <v>88.054634094238281</v>
      </c>
      <c r="FO35" s="79">
        <v>85.64776611328125</v>
      </c>
      <c r="FP35" s="79">
        <v>81.895790100097656</v>
      </c>
      <c r="FQ35" s="79">
        <v>77.729927062988281</v>
      </c>
      <c r="FR35" s="79">
        <v>75.011985778808594</v>
      </c>
      <c r="FS35" s="79">
        <v>73.0032958984375</v>
      </c>
      <c r="FT35" s="79">
        <v>71.399368286132813</v>
      </c>
      <c r="FU35" s="79">
        <v>0.21560385823249817</v>
      </c>
      <c r="FV35" s="79">
        <v>0.2476351410150528</v>
      </c>
      <c r="FW35" s="79">
        <v>0.22094917297363281</v>
      </c>
      <c r="FX35" s="79">
        <v>0</v>
      </c>
      <c r="FY35" s="79">
        <v>1452.6666259765625</v>
      </c>
      <c r="FZ35" s="79">
        <v>1</v>
      </c>
    </row>
    <row r="36" spans="1:182" x14ac:dyDescent="0.2">
      <c r="A36" t="s">
        <v>186</v>
      </c>
      <c r="B36" t="s">
        <v>245</v>
      </c>
      <c r="C36" t="s">
        <v>2</v>
      </c>
      <c r="D36" t="s">
        <v>202</v>
      </c>
      <c r="E36" t="s">
        <v>209</v>
      </c>
      <c r="F36" t="s">
        <v>1</v>
      </c>
      <c r="G36" t="s">
        <v>200</v>
      </c>
      <c r="H36" s="79">
        <v>1473</v>
      </c>
      <c r="I36" s="79">
        <v>3.0280215740203857</v>
      </c>
      <c r="J36" s="79">
        <v>2.7497625350952148</v>
      </c>
      <c r="K36" s="79">
        <v>2.5328247547149658</v>
      </c>
      <c r="L36" s="79">
        <v>2.3435578346252441</v>
      </c>
      <c r="M36" s="79">
        <v>2.2387931346893311</v>
      </c>
      <c r="N36" s="79">
        <v>2.2043612003326416</v>
      </c>
      <c r="O36" s="79">
        <v>2.2850072383880615</v>
      </c>
      <c r="P36" s="79">
        <v>2.3993146419525146</v>
      </c>
      <c r="Q36" s="79">
        <v>2.5755274295806885</v>
      </c>
      <c r="R36" s="79">
        <v>2.8052077293395996</v>
      </c>
      <c r="S36" s="79">
        <v>3.1034164428710938</v>
      </c>
      <c r="T36" s="79">
        <v>3.4711337089538574</v>
      </c>
      <c r="U36" s="79">
        <v>3.8683643341064453</v>
      </c>
      <c r="V36" s="79">
        <v>4.2144136428833008</v>
      </c>
      <c r="W36" s="79">
        <v>4.5477151870727539</v>
      </c>
      <c r="X36" s="79">
        <v>4.7951650619506836</v>
      </c>
      <c r="Y36" s="79">
        <v>4.9734187126159668</v>
      </c>
      <c r="Z36" s="79">
        <v>4.9778180122375488</v>
      </c>
      <c r="AA36" s="79">
        <v>4.9205617904663086</v>
      </c>
      <c r="AB36" s="79">
        <v>4.6886200904846191</v>
      </c>
      <c r="AC36" s="79">
        <v>4.5428566932678223</v>
      </c>
      <c r="AD36" s="79">
        <v>4.2583837509155273</v>
      </c>
      <c r="AE36" s="79">
        <v>3.8212296962738037</v>
      </c>
      <c r="AF36" s="79">
        <v>3.3727149963378906</v>
      </c>
      <c r="AG36" s="79">
        <v>-0.2776046097278595</v>
      </c>
      <c r="AH36" s="79">
        <v>-0.26778805255889893</v>
      </c>
      <c r="AI36" s="79">
        <v>-0.25812268257141113</v>
      </c>
      <c r="AJ36" s="79">
        <v>-0.28519055247306824</v>
      </c>
      <c r="AK36" s="79">
        <v>-0.27572533488273621</v>
      </c>
      <c r="AL36" s="79">
        <v>-0.24511468410491943</v>
      </c>
      <c r="AM36" s="79">
        <v>-0.16654767096042633</v>
      </c>
      <c r="AN36" s="79">
        <v>-0.18972580134868622</v>
      </c>
      <c r="AO36" s="79">
        <v>-0.18076252937316895</v>
      </c>
      <c r="AP36" s="79">
        <v>-0.20411501824855804</v>
      </c>
      <c r="AQ36" s="79">
        <v>-0.27700126171112061</v>
      </c>
      <c r="AR36" s="79">
        <v>-0.34806764125823975</v>
      </c>
      <c r="AS36" s="79">
        <v>-0.34767153859138489</v>
      </c>
      <c r="AT36" s="79">
        <v>-0.3272739052772522</v>
      </c>
      <c r="AU36" s="79">
        <v>-0.30070343613624573</v>
      </c>
      <c r="AV36" s="79">
        <v>-0.32508677244186401</v>
      </c>
      <c r="AW36" s="79">
        <v>-0.23816663026809692</v>
      </c>
      <c r="AX36" s="79">
        <v>-0.17021115124225616</v>
      </c>
      <c r="AY36" s="79">
        <v>-0.15460792183876038</v>
      </c>
      <c r="AZ36" s="79">
        <v>-0.22822637856006622</v>
      </c>
      <c r="BA36" s="79">
        <v>-0.36544632911682129</v>
      </c>
      <c r="BB36" s="79">
        <v>-0.37194713950157166</v>
      </c>
      <c r="BC36" s="79">
        <v>-0.32019224762916565</v>
      </c>
      <c r="BD36" s="79">
        <v>-0.29978248476982117</v>
      </c>
      <c r="BE36" s="79">
        <v>-0.20931367576122284</v>
      </c>
      <c r="BF36" s="79">
        <v>-0.20457233488559723</v>
      </c>
      <c r="BG36" s="79">
        <v>-0.1965431421995163</v>
      </c>
      <c r="BH36" s="79">
        <v>-0.22581145167350769</v>
      </c>
      <c r="BI36" s="79">
        <v>-0.21619705855846405</v>
      </c>
      <c r="BJ36" s="79">
        <v>-0.18519070744514465</v>
      </c>
      <c r="BK36" s="79">
        <v>-0.10326629877090454</v>
      </c>
      <c r="BL36" s="79">
        <v>-0.13005539774894714</v>
      </c>
      <c r="BM36" s="79">
        <v>-0.11889017373323441</v>
      </c>
      <c r="BN36" s="79">
        <v>-0.14716099202632904</v>
      </c>
      <c r="BO36" s="79">
        <v>-0.21627430617809296</v>
      </c>
      <c r="BP36" s="79">
        <v>-0.2824321985244751</v>
      </c>
      <c r="BQ36" s="79">
        <v>-0.27789899706840515</v>
      </c>
      <c r="BR36" s="79">
        <v>-0.25507664680480957</v>
      </c>
      <c r="BS36" s="79">
        <v>-0.22527831792831421</v>
      </c>
      <c r="BT36" s="79">
        <v>-0.24686571955680847</v>
      </c>
      <c r="BU36" s="79">
        <v>-0.16171769797801971</v>
      </c>
      <c r="BV36" s="79">
        <v>-8.9171178638935089E-2</v>
      </c>
      <c r="BW36" s="79">
        <v>-7.0424444973468781E-2</v>
      </c>
      <c r="BX36" s="79">
        <v>-0.14434024691581726</v>
      </c>
      <c r="BY36" s="79">
        <v>-0.27887570858001709</v>
      </c>
      <c r="BZ36" s="79">
        <v>-0.29427286982536316</v>
      </c>
      <c r="CA36" s="79">
        <v>-0.24616417288780212</v>
      </c>
      <c r="CB36" s="79">
        <v>-0.22760358452796936</v>
      </c>
      <c r="CC36" s="79">
        <v>-0.16201558709144592</v>
      </c>
      <c r="CD36" s="79">
        <v>-0.16078931093215942</v>
      </c>
      <c r="CE36" s="79">
        <v>-0.15389332175254822</v>
      </c>
      <c r="CF36" s="79">
        <v>-0.18468564748764038</v>
      </c>
      <c r="CG36" s="79">
        <v>-0.17496794462203979</v>
      </c>
      <c r="CH36" s="79">
        <v>-0.14368754625320435</v>
      </c>
      <c r="CI36" s="79">
        <v>-5.9437815099954605E-2</v>
      </c>
      <c r="CJ36" s="79">
        <v>-8.8727854192256927E-2</v>
      </c>
      <c r="CK36" s="79">
        <v>-7.6037578284740448E-2</v>
      </c>
      <c r="CL36" s="79">
        <v>-0.10771480202674866</v>
      </c>
      <c r="CM36" s="79">
        <v>-0.17421501874923706</v>
      </c>
      <c r="CN36" s="79">
        <v>-0.23697330057621002</v>
      </c>
      <c r="CO36" s="79">
        <v>-0.22957472503185272</v>
      </c>
      <c r="CP36" s="79">
        <v>-0.2050730288028717</v>
      </c>
      <c r="CQ36" s="79">
        <v>-0.17303909361362457</v>
      </c>
      <c r="CR36" s="79">
        <v>-0.19269007444381714</v>
      </c>
      <c r="CS36" s="79">
        <v>-0.10876940190792084</v>
      </c>
      <c r="CT36" s="79">
        <v>-3.3043146133422852E-2</v>
      </c>
      <c r="CU36" s="79">
        <v>-1.211923360824585E-2</v>
      </c>
      <c r="CV36" s="79">
        <v>-8.6240969598293304E-2</v>
      </c>
      <c r="CW36" s="79">
        <v>-0.21891714632511139</v>
      </c>
      <c r="CX36" s="79">
        <v>-0.24047592282295227</v>
      </c>
      <c r="CY36" s="79">
        <v>-0.19489254057407379</v>
      </c>
      <c r="CZ36" s="79">
        <v>-0.17761270701885223</v>
      </c>
      <c r="DA36" s="79">
        <v>-0.11471749097108841</v>
      </c>
      <c r="DB36" s="79">
        <v>-0.11700629442930222</v>
      </c>
      <c r="DC36" s="79">
        <v>-0.11124350875616074</v>
      </c>
      <c r="DD36" s="79">
        <v>-0.14355984330177307</v>
      </c>
      <c r="DE36" s="79">
        <v>-0.13373883068561554</v>
      </c>
      <c r="DF36" s="79">
        <v>-0.10218438506126404</v>
      </c>
      <c r="DG36" s="79">
        <v>-1.560932956635952E-2</v>
      </c>
      <c r="DH36" s="79">
        <v>-4.7400310635566711E-2</v>
      </c>
      <c r="DI36" s="79">
        <v>-3.3184979110956192E-2</v>
      </c>
      <c r="DJ36" s="79">
        <v>-6.8268612027168274E-2</v>
      </c>
      <c r="DK36" s="79">
        <v>-0.13215573132038116</v>
      </c>
      <c r="DL36" s="79">
        <v>-0.19151440262794495</v>
      </c>
      <c r="DM36" s="79">
        <v>-0.18125046789646149</v>
      </c>
      <c r="DN36" s="79">
        <v>-0.15506942570209503</v>
      </c>
      <c r="DO36" s="79">
        <v>-0.12079987674951553</v>
      </c>
      <c r="DP36" s="79">
        <v>-0.13851442933082581</v>
      </c>
      <c r="DQ36" s="79">
        <v>-5.5821102112531662E-2</v>
      </c>
      <c r="DR36" s="79">
        <v>2.3084888234734535E-2</v>
      </c>
      <c r="DS36" s="79">
        <v>4.618598148226738E-2</v>
      </c>
      <c r="DT36" s="79">
        <v>-2.8141694143414497E-2</v>
      </c>
      <c r="DU36" s="79">
        <v>-0.15895858407020569</v>
      </c>
      <c r="DV36" s="79">
        <v>-0.18667896091938019</v>
      </c>
      <c r="DW36" s="79">
        <v>-0.14362090826034546</v>
      </c>
      <c r="DX36" s="79">
        <v>-0.12762182950973511</v>
      </c>
      <c r="DY36" s="79">
        <v>-4.6426553279161453E-2</v>
      </c>
      <c r="DZ36" s="79">
        <v>-5.3790565580129623E-2</v>
      </c>
      <c r="EA36" s="79">
        <v>-4.9663949757814407E-2</v>
      </c>
      <c r="EB36" s="79">
        <v>-8.4180727601051331E-2</v>
      </c>
      <c r="EC36" s="79">
        <v>-7.4210546910762787E-2</v>
      </c>
      <c r="ED36" s="79">
        <v>-4.2260412126779556E-2</v>
      </c>
      <c r="EE36" s="79">
        <v>4.767204076051712E-2</v>
      </c>
      <c r="EF36" s="79">
        <v>1.2270097620785236E-2</v>
      </c>
      <c r="EG36" s="79">
        <v>2.8687367215752602E-2</v>
      </c>
      <c r="EH36" s="79">
        <v>-1.1314584873616695E-2</v>
      </c>
      <c r="EI36" s="79">
        <v>-7.1428790688514709E-2</v>
      </c>
      <c r="EJ36" s="79">
        <v>-0.1258789598941803</v>
      </c>
      <c r="EK36" s="79">
        <v>-0.11147790402173996</v>
      </c>
      <c r="EL36" s="79">
        <v>-8.2872152328491211E-2</v>
      </c>
      <c r="EM36" s="79">
        <v>-4.5374743640422821E-2</v>
      </c>
      <c r="EN36" s="79">
        <v>-6.0293383896350861E-2</v>
      </c>
      <c r="EO36" s="79">
        <v>2.0627832040190697E-2</v>
      </c>
      <c r="EP36" s="79">
        <v>0.10412485897541046</v>
      </c>
      <c r="EQ36" s="79">
        <v>0.13036945462226868</v>
      </c>
      <c r="ER36" s="79">
        <v>5.5744431912899017E-2</v>
      </c>
      <c r="ES36" s="79">
        <v>-7.2387948632240295E-2</v>
      </c>
      <c r="ET36" s="79">
        <v>-0.10900469869375229</v>
      </c>
      <c r="EU36" s="79">
        <v>-6.959281861782074E-2</v>
      </c>
      <c r="EV36" s="79">
        <v>-5.5442925542593002E-2</v>
      </c>
      <c r="EW36" s="79">
        <v>75.8677978515625</v>
      </c>
      <c r="EX36" s="79">
        <v>74.364997863769531</v>
      </c>
      <c r="EY36" s="79">
        <v>73.20745849609375</v>
      </c>
      <c r="EZ36" s="79">
        <v>71.984077453613281</v>
      </c>
      <c r="FA36" s="79">
        <v>70.851066589355469</v>
      </c>
      <c r="FB36" s="79">
        <v>69.710121154785156</v>
      </c>
      <c r="FC36" s="79">
        <v>68.800628662109375</v>
      </c>
      <c r="FD36" s="79">
        <v>69.271202087402344</v>
      </c>
      <c r="FE36" s="79">
        <v>72.118789672851563</v>
      </c>
      <c r="FF36" s="79">
        <v>76.164703369140625</v>
      </c>
      <c r="FG36" s="79">
        <v>80.172279357910156</v>
      </c>
      <c r="FH36" s="79">
        <v>83.69586181640625</v>
      </c>
      <c r="FI36" s="79">
        <v>86.948646545410156</v>
      </c>
      <c r="FJ36" s="79">
        <v>89.827720642089844</v>
      </c>
      <c r="FK36" s="79">
        <v>91.913322448730469</v>
      </c>
      <c r="FL36" s="79">
        <v>93.177101135253906</v>
      </c>
      <c r="FM36" s="79">
        <v>93.551429748535156</v>
      </c>
      <c r="FN36" s="79">
        <v>92.823997497558594</v>
      </c>
      <c r="FO36" s="79">
        <v>90.911163330078125</v>
      </c>
      <c r="FP36" s="79">
        <v>87.837814331054688</v>
      </c>
      <c r="FQ36" s="79">
        <v>84.011337280273438</v>
      </c>
      <c r="FR36" s="79">
        <v>81.111610412597656</v>
      </c>
      <c r="FS36" s="79">
        <v>78.853897094726563</v>
      </c>
      <c r="FT36" s="79">
        <v>76.982383728027344</v>
      </c>
      <c r="FU36" s="79">
        <v>7.2418421506881714E-2</v>
      </c>
      <c r="FV36" s="79">
        <v>0.1030847430229187</v>
      </c>
      <c r="FW36" s="79">
        <v>7.0995479822158813E-2</v>
      </c>
      <c r="FX36" s="79">
        <v>0</v>
      </c>
      <c r="FY36" s="79">
        <v>371</v>
      </c>
      <c r="FZ36" s="79">
        <v>1</v>
      </c>
    </row>
    <row r="37" spans="1:182" x14ac:dyDescent="0.2">
      <c r="A37" t="s">
        <v>186</v>
      </c>
      <c r="B37" t="s">
        <v>245</v>
      </c>
      <c r="C37" t="s">
        <v>2</v>
      </c>
      <c r="D37" t="s">
        <v>202</v>
      </c>
      <c r="E37" t="s">
        <v>209</v>
      </c>
      <c r="F37" t="s">
        <v>1</v>
      </c>
      <c r="G37" t="s">
        <v>1</v>
      </c>
      <c r="H37" s="79">
        <v>7299</v>
      </c>
      <c r="I37" s="79">
        <v>13.490259170532227</v>
      </c>
      <c r="J37" s="79">
        <v>12.124778747558594</v>
      </c>
      <c r="K37" s="79">
        <v>11.275407791137695</v>
      </c>
      <c r="L37" s="79">
        <v>10.631842613220215</v>
      </c>
      <c r="M37" s="79">
        <v>10.444891929626465</v>
      </c>
      <c r="N37" s="79">
        <v>10.60258674621582</v>
      </c>
      <c r="O37" s="79">
        <v>11.098520278930664</v>
      </c>
      <c r="P37" s="79">
        <v>12.088150024414063</v>
      </c>
      <c r="Q37" s="79">
        <v>13.34038257598877</v>
      </c>
      <c r="R37" s="79">
        <v>14.408899307250977</v>
      </c>
      <c r="S37" s="79">
        <v>15.728912353515625</v>
      </c>
      <c r="T37" s="79">
        <v>17.34663200378418</v>
      </c>
      <c r="U37" s="79">
        <v>19.184072494506836</v>
      </c>
      <c r="V37" s="79">
        <v>20.723810195922852</v>
      </c>
      <c r="W37" s="79">
        <v>21.899335861206055</v>
      </c>
      <c r="X37" s="79">
        <v>23.112461090087891</v>
      </c>
      <c r="Y37" s="79">
        <v>23.868976593017578</v>
      </c>
      <c r="Z37" s="79">
        <v>23.966459274291992</v>
      </c>
      <c r="AA37" s="79">
        <v>23.31080436706543</v>
      </c>
      <c r="AB37" s="79">
        <v>22.198997497558594</v>
      </c>
      <c r="AC37" s="79">
        <v>21.475336074829102</v>
      </c>
      <c r="AD37" s="79">
        <v>20.283973693847656</v>
      </c>
      <c r="AE37" s="79">
        <v>17.889923095703125</v>
      </c>
      <c r="AF37" s="79">
        <v>15.457280158996582</v>
      </c>
      <c r="AG37" s="79">
        <v>-1.6654551029205322</v>
      </c>
      <c r="AH37" s="79">
        <v>-1.6978002786636353</v>
      </c>
      <c r="AI37" s="79">
        <v>-1.5335865020751953</v>
      </c>
      <c r="AJ37" s="79">
        <v>-1.5901362895965576</v>
      </c>
      <c r="AK37" s="79">
        <v>-1.460552453994751</v>
      </c>
      <c r="AL37" s="79">
        <v>-1.3276946544647217</v>
      </c>
      <c r="AM37" s="79">
        <v>-1.2106635570526123</v>
      </c>
      <c r="AN37" s="79">
        <v>-1.2783606052398682</v>
      </c>
      <c r="AO37" s="79">
        <v>-1.1344422101974487</v>
      </c>
      <c r="AP37" s="79">
        <v>-1.1501479148864746</v>
      </c>
      <c r="AQ37" s="79">
        <v>-1.2556010484695435</v>
      </c>
      <c r="AR37" s="79">
        <v>-1.3810324668884277</v>
      </c>
      <c r="AS37" s="79">
        <v>-1.1703635454177856</v>
      </c>
      <c r="AT37" s="79">
        <v>-1.100266695022583</v>
      </c>
      <c r="AU37" s="79">
        <v>-1.2825312614440918</v>
      </c>
      <c r="AV37" s="79">
        <v>-1.3102468252182007</v>
      </c>
      <c r="AW37" s="79">
        <v>-0.71819770336151123</v>
      </c>
      <c r="AX37" s="79">
        <v>0.27602675557136536</v>
      </c>
      <c r="AY37" s="79">
        <v>0.18972498178482056</v>
      </c>
      <c r="AZ37" s="79">
        <v>-0.16239628195762634</v>
      </c>
      <c r="BA37" s="79">
        <v>-1.4734536409378052</v>
      </c>
      <c r="BB37" s="79">
        <v>-1.6436558961868286</v>
      </c>
      <c r="BC37" s="79">
        <v>-1.6447712182998657</v>
      </c>
      <c r="BD37" s="79">
        <v>-1.6831051111221313</v>
      </c>
      <c r="BE37" s="79">
        <v>-1.4417723417282104</v>
      </c>
      <c r="BF37" s="79">
        <v>-1.4747215509414673</v>
      </c>
      <c r="BG37" s="79">
        <v>-1.3073151111602783</v>
      </c>
      <c r="BH37" s="79">
        <v>-1.3667430877685547</v>
      </c>
      <c r="BI37" s="79">
        <v>-1.2293210029602051</v>
      </c>
      <c r="BJ37" s="79">
        <v>-1.0963371992111206</v>
      </c>
      <c r="BK37" s="79">
        <v>-0.98613828420639038</v>
      </c>
      <c r="BL37" s="79">
        <v>-1.0476394891738892</v>
      </c>
      <c r="BM37" s="79">
        <v>-0.92899179458618164</v>
      </c>
      <c r="BN37" s="79">
        <v>-0.96387982368469238</v>
      </c>
      <c r="BO37" s="79">
        <v>-1.0696479082107544</v>
      </c>
      <c r="BP37" s="79">
        <v>-1.1885495185852051</v>
      </c>
      <c r="BQ37" s="79">
        <v>-0.96886420249938965</v>
      </c>
      <c r="BR37" s="79">
        <v>-0.90680968761444092</v>
      </c>
      <c r="BS37" s="79">
        <v>-1.0840444564819336</v>
      </c>
      <c r="BT37" s="79">
        <v>-1.0934725999832153</v>
      </c>
      <c r="BU37" s="79">
        <v>-0.50160664319992065</v>
      </c>
      <c r="BV37" s="79">
        <v>0.49554294347763062</v>
      </c>
      <c r="BW37" s="79">
        <v>0.4046902060508728</v>
      </c>
      <c r="BX37" s="79">
        <v>4.7156814485788345E-2</v>
      </c>
      <c r="BY37" s="79">
        <v>-1.2501437664031982</v>
      </c>
      <c r="BZ37" s="79">
        <v>-1.4020453691482544</v>
      </c>
      <c r="CA37" s="79">
        <v>-1.4079391956329346</v>
      </c>
      <c r="CB37" s="79">
        <v>-1.4528741836547852</v>
      </c>
      <c r="CC37" s="79">
        <v>-1.2868502140045166</v>
      </c>
      <c r="CD37" s="79">
        <v>-1.3202178478240967</v>
      </c>
      <c r="CE37" s="79">
        <v>-1.1506003141403198</v>
      </c>
      <c r="CF37" s="79">
        <v>-1.2120217084884644</v>
      </c>
      <c r="CG37" s="79">
        <v>-1.0691708326339722</v>
      </c>
      <c r="CH37" s="79">
        <v>-0.93609970808029175</v>
      </c>
      <c r="CI37" s="79">
        <v>-0.83063274621963501</v>
      </c>
      <c r="CJ37" s="79">
        <v>-0.88784271478652954</v>
      </c>
      <c r="CK37" s="79">
        <v>-0.78669750690460205</v>
      </c>
      <c r="CL37" s="79">
        <v>-0.83487111330032349</v>
      </c>
      <c r="CM37" s="79">
        <v>-0.94085735082626343</v>
      </c>
      <c r="CN37" s="79">
        <v>-1.0552364587783813</v>
      </c>
      <c r="CO37" s="79">
        <v>-0.82930636405944824</v>
      </c>
      <c r="CP37" s="79">
        <v>-0.77282196283340454</v>
      </c>
      <c r="CQ37" s="79">
        <v>-0.94657307863235474</v>
      </c>
      <c r="CR37" s="79">
        <v>-0.94333547353744507</v>
      </c>
      <c r="CS37" s="79">
        <v>-0.35159635543823242</v>
      </c>
      <c r="CT37" s="79">
        <v>0.64757919311523438</v>
      </c>
      <c r="CU37" s="79">
        <v>0.55357444286346436</v>
      </c>
      <c r="CV37" s="79">
        <v>0.19229264557361603</v>
      </c>
      <c r="CW37" s="79">
        <v>-1.0954799652099609</v>
      </c>
      <c r="CX37" s="79">
        <v>-1.2347067594528198</v>
      </c>
      <c r="CY37" s="79">
        <v>-1.2439099550247192</v>
      </c>
      <c r="CZ37" s="79">
        <v>-1.2934169769287109</v>
      </c>
      <c r="DA37" s="79">
        <v>-1.1319280862808228</v>
      </c>
      <c r="DB37" s="79">
        <v>-1.1657141447067261</v>
      </c>
      <c r="DC37" s="79">
        <v>-0.99388545751571655</v>
      </c>
      <c r="DD37" s="79">
        <v>-1.057300329208374</v>
      </c>
      <c r="DE37" s="79">
        <v>-0.90902060270309448</v>
      </c>
      <c r="DF37" s="79">
        <v>-0.77586227655410767</v>
      </c>
      <c r="DG37" s="79">
        <v>-0.67512720823287964</v>
      </c>
      <c r="DH37" s="79">
        <v>-0.72804594039916992</v>
      </c>
      <c r="DI37" s="79">
        <v>-0.64440321922302246</v>
      </c>
      <c r="DJ37" s="79">
        <v>-0.70586240291595459</v>
      </c>
      <c r="DK37" s="79">
        <v>-0.81206673383712769</v>
      </c>
      <c r="DL37" s="79">
        <v>-0.92192339897155762</v>
      </c>
      <c r="DM37" s="79">
        <v>-0.68974852561950684</v>
      </c>
      <c r="DN37" s="79">
        <v>-0.63883423805236816</v>
      </c>
      <c r="DO37" s="79">
        <v>-0.80910170078277588</v>
      </c>
      <c r="DP37" s="79">
        <v>-0.7931983470916748</v>
      </c>
      <c r="DQ37" s="79">
        <v>-0.201586052775383</v>
      </c>
      <c r="DR37" s="79">
        <v>0.79961544275283813</v>
      </c>
      <c r="DS37" s="79">
        <v>0.70245867967605591</v>
      </c>
      <c r="DT37" s="79">
        <v>0.33742848038673401</v>
      </c>
      <c r="DU37" s="79">
        <v>-0.94081622362136841</v>
      </c>
      <c r="DV37" s="79">
        <v>-1.0673681497573853</v>
      </c>
      <c r="DW37" s="79">
        <v>-1.0798807144165039</v>
      </c>
      <c r="DX37" s="79">
        <v>-1.1339597702026367</v>
      </c>
      <c r="DY37" s="79">
        <v>-0.9082452654838562</v>
      </c>
      <c r="DZ37" s="79">
        <v>-0.94263541698455811</v>
      </c>
      <c r="EA37" s="79">
        <v>-0.76761418581008911</v>
      </c>
      <c r="EB37" s="79">
        <v>-0.83390718698501587</v>
      </c>
      <c r="EC37" s="79">
        <v>-0.67778915166854858</v>
      </c>
      <c r="ED37" s="79">
        <v>-0.54450482130050659</v>
      </c>
      <c r="EE37" s="79">
        <v>-0.45060187578201294</v>
      </c>
      <c r="EF37" s="79">
        <v>-0.49732479453086853</v>
      </c>
      <c r="EG37" s="79">
        <v>-0.43895283341407776</v>
      </c>
      <c r="EH37" s="79">
        <v>-0.51959431171417236</v>
      </c>
      <c r="EI37" s="79">
        <v>-0.62611359357833862</v>
      </c>
      <c r="EJ37" s="79">
        <v>-0.72944045066833496</v>
      </c>
      <c r="EK37" s="79">
        <v>-0.48824915289878845</v>
      </c>
      <c r="EL37" s="79">
        <v>-0.44537720084190369</v>
      </c>
      <c r="EM37" s="79">
        <v>-0.6106148362159729</v>
      </c>
      <c r="EN37" s="79">
        <v>-0.57642412185668945</v>
      </c>
      <c r="EO37" s="79">
        <v>1.5005013905465603E-2</v>
      </c>
      <c r="EP37" s="79">
        <v>1.0191316604614258</v>
      </c>
      <c r="EQ37" s="79">
        <v>0.91742390394210815</v>
      </c>
      <c r="ER37" s="79">
        <v>0.5469815731048584</v>
      </c>
      <c r="ES37" s="79">
        <v>-0.71750634908676147</v>
      </c>
      <c r="ET37" s="79">
        <v>-0.82575768232345581</v>
      </c>
      <c r="EU37" s="79">
        <v>-0.84304863214492798</v>
      </c>
      <c r="EV37" s="79">
        <v>-0.90372884273529053</v>
      </c>
      <c r="EW37" s="79">
        <v>71.511138916015625</v>
      </c>
      <c r="EX37" s="79">
        <v>70.237380981445313</v>
      </c>
      <c r="EY37" s="79">
        <v>69.180656433105469</v>
      </c>
      <c r="EZ37" s="79">
        <v>68.158950805664063</v>
      </c>
      <c r="FA37" s="79">
        <v>67.226287841796875</v>
      </c>
      <c r="FB37" s="79">
        <v>66.352210998535156</v>
      </c>
      <c r="FC37" s="79">
        <v>65.626380920410156</v>
      </c>
      <c r="FD37" s="79">
        <v>66.131118774414063</v>
      </c>
      <c r="FE37" s="79">
        <v>68.988487243652344</v>
      </c>
      <c r="FF37" s="79">
        <v>72.856391906738281</v>
      </c>
      <c r="FG37" s="79">
        <v>76.929161071777344</v>
      </c>
      <c r="FH37" s="79">
        <v>80.760246276855469</v>
      </c>
      <c r="FI37" s="79">
        <v>84.259071350097656</v>
      </c>
      <c r="FJ37" s="79">
        <v>87.240997314453125</v>
      </c>
      <c r="FK37" s="79">
        <v>89.241828918457031</v>
      </c>
      <c r="FL37" s="79">
        <v>90.284660339355469</v>
      </c>
      <c r="FM37" s="79">
        <v>90.231132507324219</v>
      </c>
      <c r="FN37" s="79">
        <v>89.079490661621094</v>
      </c>
      <c r="FO37" s="79">
        <v>86.788619995117188</v>
      </c>
      <c r="FP37" s="79">
        <v>83.185043334960938</v>
      </c>
      <c r="FQ37" s="79">
        <v>79.05511474609375</v>
      </c>
      <c r="FR37" s="79">
        <v>76.287216186523438</v>
      </c>
      <c r="FS37" s="79">
        <v>74.231315612792969</v>
      </c>
      <c r="FT37" s="79">
        <v>72.582695007324219</v>
      </c>
      <c r="FU37" s="79">
        <v>0.22744108736515045</v>
      </c>
      <c r="FV37" s="79">
        <v>0.26823428273200989</v>
      </c>
      <c r="FW37" s="79">
        <v>0.23207519948482513</v>
      </c>
      <c r="FX37" s="79">
        <v>0</v>
      </c>
      <c r="FY37" s="79">
        <v>1823.6666259765625</v>
      </c>
      <c r="FZ37" s="79">
        <v>1</v>
      </c>
    </row>
    <row r="38" spans="1:182" x14ac:dyDescent="0.2">
      <c r="A38" t="s">
        <v>186</v>
      </c>
      <c r="B38" t="s">
        <v>245</v>
      </c>
      <c r="C38" t="s">
        <v>2</v>
      </c>
      <c r="D38" t="s">
        <v>202</v>
      </c>
      <c r="E38" t="s">
        <v>209</v>
      </c>
      <c r="F38" t="s">
        <v>178</v>
      </c>
      <c r="G38" t="s">
        <v>1</v>
      </c>
      <c r="H38" s="79">
        <v>3470</v>
      </c>
      <c r="I38" s="79">
        <v>5.1820569038391113</v>
      </c>
      <c r="J38" s="79">
        <v>4.6217899322509766</v>
      </c>
      <c r="K38" s="79">
        <v>4.2453746795654297</v>
      </c>
      <c r="L38" s="79">
        <v>3.9912936687469482</v>
      </c>
      <c r="M38" s="79">
        <v>3.891948938369751</v>
      </c>
      <c r="N38" s="79">
        <v>3.9190638065338135</v>
      </c>
      <c r="O38" s="79">
        <v>4.1739401817321777</v>
      </c>
      <c r="P38" s="79">
        <v>4.7410116195678711</v>
      </c>
      <c r="Q38" s="79">
        <v>5.3699307441711426</v>
      </c>
      <c r="R38" s="79">
        <v>5.8523950576782227</v>
      </c>
      <c r="S38" s="79">
        <v>6.4336123466491699</v>
      </c>
      <c r="T38" s="79">
        <v>7.0473685264587402</v>
      </c>
      <c r="U38" s="79">
        <v>7.6526660919189453</v>
      </c>
      <c r="V38" s="79">
        <v>8.1888198852539063</v>
      </c>
      <c r="W38" s="79">
        <v>8.6042718887329102</v>
      </c>
      <c r="X38" s="79">
        <v>8.9923009872436523</v>
      </c>
      <c r="Y38" s="79">
        <v>9.2707042694091797</v>
      </c>
      <c r="Z38" s="79">
        <v>9.2803859710693359</v>
      </c>
      <c r="AA38" s="79">
        <v>9.0685901641845703</v>
      </c>
      <c r="AB38" s="79">
        <v>8.643488883972168</v>
      </c>
      <c r="AC38" s="79">
        <v>8.4636564254760742</v>
      </c>
      <c r="AD38" s="79">
        <v>7.9661269187927246</v>
      </c>
      <c r="AE38" s="79">
        <v>7.0147290229797363</v>
      </c>
      <c r="AF38" s="79">
        <v>6.0354433059692383</v>
      </c>
      <c r="AG38" s="79">
        <v>-0.63831889629364014</v>
      </c>
      <c r="AH38" s="79">
        <v>-0.58982270956039429</v>
      </c>
      <c r="AI38" s="79">
        <v>-0.50027072429656982</v>
      </c>
      <c r="AJ38" s="79">
        <v>-0.51533609628677368</v>
      </c>
      <c r="AK38" s="79">
        <v>-0.40344497561454773</v>
      </c>
      <c r="AL38" s="79">
        <v>-0.38308325409889221</v>
      </c>
      <c r="AM38" s="79">
        <v>-0.37978127598762512</v>
      </c>
      <c r="AN38" s="79">
        <v>-0.43418204784393311</v>
      </c>
      <c r="AO38" s="79">
        <v>-0.40643289685249329</v>
      </c>
      <c r="AP38" s="79">
        <v>-0.47087237238883972</v>
      </c>
      <c r="AQ38" s="79">
        <v>-0.51777726411819458</v>
      </c>
      <c r="AR38" s="79">
        <v>-0.59210741519927979</v>
      </c>
      <c r="AS38" s="79">
        <v>-0.59458708763122559</v>
      </c>
      <c r="AT38" s="79">
        <v>-0.61315333843231201</v>
      </c>
      <c r="AU38" s="79">
        <v>-0.67131870985031128</v>
      </c>
      <c r="AV38" s="79">
        <v>-0.65743851661682129</v>
      </c>
      <c r="AW38" s="79">
        <v>-0.37537762522697449</v>
      </c>
      <c r="AX38" s="79">
        <v>7.0704072713851929E-2</v>
      </c>
      <c r="AY38" s="79">
        <v>7.7272523194551468E-3</v>
      </c>
      <c r="AZ38" s="79">
        <v>-0.14738073945045471</v>
      </c>
      <c r="BA38" s="79">
        <v>-0.66341626644134521</v>
      </c>
      <c r="BB38" s="79">
        <v>-0.71137124300003052</v>
      </c>
      <c r="BC38" s="79">
        <v>-0.68627053499221802</v>
      </c>
      <c r="BD38" s="79">
        <v>-0.61250460147857666</v>
      </c>
      <c r="BE38" s="79">
        <v>-0.56207817792892456</v>
      </c>
      <c r="BF38" s="79">
        <v>-0.51525568962097168</v>
      </c>
      <c r="BG38" s="79">
        <v>-0.42807987332344055</v>
      </c>
      <c r="BH38" s="79">
        <v>-0.44545257091522217</v>
      </c>
      <c r="BI38" s="79">
        <v>-0.33145120739936829</v>
      </c>
      <c r="BJ38" s="79">
        <v>-0.31384646892547607</v>
      </c>
      <c r="BK38" s="79">
        <v>-0.30894464254379272</v>
      </c>
      <c r="BL38" s="79">
        <v>-0.36010980606079102</v>
      </c>
      <c r="BM38" s="79">
        <v>-0.33326700329780579</v>
      </c>
      <c r="BN38" s="79">
        <v>-0.3964177668094635</v>
      </c>
      <c r="BO38" s="79">
        <v>-0.44180998206138611</v>
      </c>
      <c r="BP38" s="79">
        <v>-0.51619601249694824</v>
      </c>
      <c r="BQ38" s="79">
        <v>-0.51549756526947021</v>
      </c>
      <c r="BR38" s="79">
        <v>-0.53102755546569824</v>
      </c>
      <c r="BS38" s="79">
        <v>-0.58359748125076294</v>
      </c>
      <c r="BT38" s="79">
        <v>-0.56742572784423828</v>
      </c>
      <c r="BU38" s="79">
        <v>-0.28403964638710022</v>
      </c>
      <c r="BV38" s="79">
        <v>0.16610588133335114</v>
      </c>
      <c r="BW38" s="79">
        <v>0.10160165280103683</v>
      </c>
      <c r="BX38" s="79">
        <v>-6.08978271484375E-2</v>
      </c>
      <c r="BY38" s="79">
        <v>-0.57567960023880005</v>
      </c>
      <c r="BZ38" s="79">
        <v>-0.62474459409713745</v>
      </c>
      <c r="CA38" s="79">
        <v>-0.60186707973480225</v>
      </c>
      <c r="CB38" s="79">
        <v>-0.53303760290145874</v>
      </c>
      <c r="CC38" s="79">
        <v>-0.50927406549453735</v>
      </c>
      <c r="CD38" s="79">
        <v>-0.46361082792282104</v>
      </c>
      <c r="CE38" s="79">
        <v>-0.37808069586753845</v>
      </c>
      <c r="CF38" s="79">
        <v>-0.39705142378807068</v>
      </c>
      <c r="CG38" s="79">
        <v>-0.28158855438232422</v>
      </c>
      <c r="CH38" s="79">
        <v>-0.26589331030845642</v>
      </c>
      <c r="CI38" s="79">
        <v>-0.25988343358039856</v>
      </c>
      <c r="CJ38" s="79">
        <v>-0.30880758166313171</v>
      </c>
      <c r="CK38" s="79">
        <v>-0.2825925350189209</v>
      </c>
      <c r="CL38" s="79">
        <v>-0.34485074877738953</v>
      </c>
      <c r="CM38" s="79">
        <v>-0.38919529318809509</v>
      </c>
      <c r="CN38" s="79">
        <v>-0.46362000703811646</v>
      </c>
      <c r="CO38" s="79">
        <v>-0.46072039008140564</v>
      </c>
      <c r="CP38" s="79">
        <v>-0.4741474986076355</v>
      </c>
      <c r="CQ38" s="79">
        <v>-0.52284198999404907</v>
      </c>
      <c r="CR38" s="79">
        <v>-0.50508314371109009</v>
      </c>
      <c r="CS38" s="79">
        <v>-0.22077925503253937</v>
      </c>
      <c r="CT38" s="79">
        <v>0.2321808785200119</v>
      </c>
      <c r="CU38" s="79">
        <v>0.16661877930164337</v>
      </c>
      <c r="CV38" s="79">
        <v>-1.0000248439610004E-3</v>
      </c>
      <c r="CW38" s="79">
        <v>-0.51491343975067139</v>
      </c>
      <c r="CX38" s="79">
        <v>-0.56474721431732178</v>
      </c>
      <c r="CY38" s="79">
        <v>-0.54340952634811401</v>
      </c>
      <c r="CZ38" s="79">
        <v>-0.47799897193908691</v>
      </c>
      <c r="DA38" s="79">
        <v>-0.45646995306015015</v>
      </c>
      <c r="DB38" s="79">
        <v>-0.41196593642234802</v>
      </c>
      <c r="DC38" s="79">
        <v>-0.32808151841163635</v>
      </c>
      <c r="DD38" s="79">
        <v>-0.34865027666091919</v>
      </c>
      <c r="DE38" s="79">
        <v>-0.23172588646411896</v>
      </c>
      <c r="DF38" s="79">
        <v>-0.21794013679027557</v>
      </c>
      <c r="DG38" s="79">
        <v>-0.2108222097158432</v>
      </c>
      <c r="DH38" s="79">
        <v>-0.25750535726547241</v>
      </c>
      <c r="DI38" s="79">
        <v>-0.23191806674003601</v>
      </c>
      <c r="DJ38" s="79">
        <v>-0.29328373074531555</v>
      </c>
      <c r="DK38" s="79">
        <v>-0.33658060431480408</v>
      </c>
      <c r="DL38" s="79">
        <v>-0.41104400157928467</v>
      </c>
      <c r="DM38" s="79">
        <v>-0.40594321489334106</v>
      </c>
      <c r="DN38" s="79">
        <v>-0.41726744174957275</v>
      </c>
      <c r="DO38" s="79">
        <v>-0.46208652853965759</v>
      </c>
      <c r="DP38" s="79">
        <v>-0.44274055957794189</v>
      </c>
      <c r="DQ38" s="79">
        <v>-0.15751886367797852</v>
      </c>
      <c r="DR38" s="79">
        <v>0.29825589060783386</v>
      </c>
      <c r="DS38" s="79">
        <v>0.23163589835166931</v>
      </c>
      <c r="DT38" s="79">
        <v>5.8897778391838074E-2</v>
      </c>
      <c r="DU38" s="79">
        <v>-0.45414727926254272</v>
      </c>
      <c r="DV38" s="79">
        <v>-0.5047498345375061</v>
      </c>
      <c r="DW38" s="79">
        <v>-0.48495194315910339</v>
      </c>
      <c r="DX38" s="79">
        <v>-0.42296037077903748</v>
      </c>
      <c r="DY38" s="79">
        <v>-0.38022923469543457</v>
      </c>
      <c r="DZ38" s="79">
        <v>-0.33739891648292542</v>
      </c>
      <c r="EA38" s="79">
        <v>-0.25589066743850708</v>
      </c>
      <c r="EB38" s="79">
        <v>-0.27876672148704529</v>
      </c>
      <c r="EC38" s="79">
        <v>-0.15973211824893951</v>
      </c>
      <c r="ED38" s="79">
        <v>-0.14870338141918182</v>
      </c>
      <c r="EE38" s="79">
        <v>-0.139985591173172</v>
      </c>
      <c r="EF38" s="79">
        <v>-0.18343311548233032</v>
      </c>
      <c r="EG38" s="79">
        <v>-0.1587521880865097</v>
      </c>
      <c r="EH38" s="79">
        <v>-0.21882912516593933</v>
      </c>
      <c r="EI38" s="79">
        <v>-0.26061332225799561</v>
      </c>
      <c r="EJ38" s="79">
        <v>-0.33513259887695313</v>
      </c>
      <c r="EK38" s="79">
        <v>-0.32685369253158569</v>
      </c>
      <c r="EL38" s="79">
        <v>-0.3351416289806366</v>
      </c>
      <c r="EM38" s="79">
        <v>-0.37436527013778687</v>
      </c>
      <c r="EN38" s="79">
        <v>-0.35272780060768127</v>
      </c>
      <c r="EO38" s="79">
        <v>-6.6180899739265442E-2</v>
      </c>
      <c r="EP38" s="79">
        <v>0.39365768432617188</v>
      </c>
      <c r="EQ38" s="79">
        <v>0.32551029324531555</v>
      </c>
      <c r="ER38" s="79">
        <v>0.14538069069385529</v>
      </c>
      <c r="ES38" s="79">
        <v>-0.36641061305999756</v>
      </c>
      <c r="ET38" s="79">
        <v>-0.41812318563461304</v>
      </c>
      <c r="EU38" s="79">
        <v>-0.40054848790168762</v>
      </c>
      <c r="EV38" s="79">
        <v>-0.34349334239959717</v>
      </c>
      <c r="EW38" s="79">
        <v>66.439315795898438</v>
      </c>
      <c r="EX38" s="79">
        <v>65.529899597167969</v>
      </c>
      <c r="EY38" s="79">
        <v>64.827232360839844</v>
      </c>
      <c r="EZ38" s="79">
        <v>64.192184448242188</v>
      </c>
      <c r="FA38" s="79">
        <v>63.516727447509766</v>
      </c>
      <c r="FB38" s="79">
        <v>63.178298950195313</v>
      </c>
      <c r="FC38" s="79">
        <v>62.747344970703125</v>
      </c>
      <c r="FD38" s="79">
        <v>63.390438079833984</v>
      </c>
      <c r="FE38" s="79">
        <v>65.841972351074219</v>
      </c>
      <c r="FF38" s="79">
        <v>69.17889404296875</v>
      </c>
      <c r="FG38" s="79">
        <v>72.868690490722656</v>
      </c>
      <c r="FH38" s="79">
        <v>76.503913879394531</v>
      </c>
      <c r="FI38" s="79">
        <v>79.973655700683594</v>
      </c>
      <c r="FJ38" s="79">
        <v>82.944221496582031</v>
      </c>
      <c r="FK38" s="79">
        <v>84.484275817871094</v>
      </c>
      <c r="FL38" s="79">
        <v>85.095664978027344</v>
      </c>
      <c r="FM38" s="79">
        <v>84.295890808105469</v>
      </c>
      <c r="FN38" s="79">
        <v>82.456161499023438</v>
      </c>
      <c r="FO38" s="79">
        <v>79.743988037109375</v>
      </c>
      <c r="FP38" s="79">
        <v>75.943122863769531</v>
      </c>
      <c r="FQ38" s="79">
        <v>72.195960998535156</v>
      </c>
      <c r="FR38" s="79">
        <v>70.067703247070313</v>
      </c>
      <c r="FS38" s="79">
        <v>68.578071594238281</v>
      </c>
      <c r="FT38" s="79">
        <v>67.328529357910156</v>
      </c>
      <c r="FU38" s="79">
        <v>7.7003031969070435E-2</v>
      </c>
      <c r="FV38" s="79">
        <v>0.11230876296758652</v>
      </c>
      <c r="FW38" s="79">
        <v>7.6606392860412598E-2</v>
      </c>
      <c r="FX38" s="79">
        <v>0</v>
      </c>
      <c r="FY38" s="79">
        <v>1064</v>
      </c>
      <c r="FZ38" s="79">
        <v>1</v>
      </c>
    </row>
    <row r="39" spans="1:182" x14ac:dyDescent="0.2">
      <c r="A39" t="s">
        <v>186</v>
      </c>
      <c r="B39" t="s">
        <v>245</v>
      </c>
      <c r="C39" t="s">
        <v>2</v>
      </c>
      <c r="D39" t="s">
        <v>202</v>
      </c>
      <c r="E39" t="s">
        <v>209</v>
      </c>
      <c r="F39" t="s">
        <v>179</v>
      </c>
      <c r="G39" t="s">
        <v>1</v>
      </c>
      <c r="H39" s="79">
        <v>702</v>
      </c>
      <c r="I39" s="79">
        <v>1.8055602312088013</v>
      </c>
      <c r="J39" s="79">
        <v>1.6360450983047485</v>
      </c>
      <c r="K39" s="79">
        <v>1.4785879850387573</v>
      </c>
      <c r="L39" s="79">
        <v>1.3820948600769043</v>
      </c>
      <c r="M39" s="79">
        <v>1.3423463106155396</v>
      </c>
      <c r="N39" s="79">
        <v>1.3331097364425659</v>
      </c>
      <c r="O39" s="79">
        <v>1.3927930593490601</v>
      </c>
      <c r="P39" s="79">
        <v>1.3774460554122925</v>
      </c>
      <c r="Q39" s="79">
        <v>1.4658858776092529</v>
      </c>
      <c r="R39" s="79">
        <v>1.6645576953887939</v>
      </c>
      <c r="S39" s="79">
        <v>1.8252201080322266</v>
      </c>
      <c r="T39" s="79">
        <v>2.1257116794586182</v>
      </c>
      <c r="U39" s="79">
        <v>2.4775271415710449</v>
      </c>
      <c r="V39" s="79">
        <v>2.6891698837280273</v>
      </c>
      <c r="W39" s="79">
        <v>2.8618564605712891</v>
      </c>
      <c r="X39" s="79">
        <v>3.0154309272766113</v>
      </c>
      <c r="Y39" s="79">
        <v>3.1311078071594238</v>
      </c>
      <c r="Z39" s="79">
        <v>3.145963191986084</v>
      </c>
      <c r="AA39" s="79">
        <v>3.090226411819458</v>
      </c>
      <c r="AB39" s="79">
        <v>2.9722945690155029</v>
      </c>
      <c r="AC39" s="79">
        <v>2.8197565078735352</v>
      </c>
      <c r="AD39" s="79">
        <v>2.6241285800933838</v>
      </c>
      <c r="AE39" s="79">
        <v>2.3309051990509033</v>
      </c>
      <c r="AF39" s="79">
        <v>2.0391337871551514</v>
      </c>
      <c r="AG39" s="79">
        <v>-0.27517279982566833</v>
      </c>
      <c r="AH39" s="79">
        <v>-0.26197928190231323</v>
      </c>
      <c r="AI39" s="79">
        <v>-0.24782012403011322</v>
      </c>
      <c r="AJ39" s="79">
        <v>-0.24790221452713013</v>
      </c>
      <c r="AK39" s="79">
        <v>-0.26099884510040283</v>
      </c>
      <c r="AL39" s="79">
        <v>-0.19557221233844757</v>
      </c>
      <c r="AM39" s="79">
        <v>-0.15980221331119537</v>
      </c>
      <c r="AN39" s="79">
        <v>-0.21645930409431458</v>
      </c>
      <c r="AO39" s="79">
        <v>-0.2197747528553009</v>
      </c>
      <c r="AP39" s="79">
        <v>-0.20353865623474121</v>
      </c>
      <c r="AQ39" s="79">
        <v>-0.21475532650947571</v>
      </c>
      <c r="AR39" s="79">
        <v>-0.21822157502174377</v>
      </c>
      <c r="AS39" s="79">
        <v>-0.14216442406177521</v>
      </c>
      <c r="AT39" s="79">
        <v>-0.1896112859249115</v>
      </c>
      <c r="AU39" s="79">
        <v>-0.29311829805374146</v>
      </c>
      <c r="AV39" s="79">
        <v>-0.3120022714138031</v>
      </c>
      <c r="AW39" s="79">
        <v>-0.21349489688873291</v>
      </c>
      <c r="AX39" s="79">
        <v>-0.18901155889034271</v>
      </c>
      <c r="AY39" s="79">
        <v>-0.19486132264137268</v>
      </c>
      <c r="AZ39" s="79">
        <v>-0.19903512299060822</v>
      </c>
      <c r="BA39" s="79">
        <v>-0.26434990763664246</v>
      </c>
      <c r="BB39" s="79">
        <v>-0.23613058030605316</v>
      </c>
      <c r="BC39" s="79">
        <v>-0.24407985806465149</v>
      </c>
      <c r="BD39" s="79">
        <v>-0.26528418064117432</v>
      </c>
      <c r="BE39" s="79">
        <v>-0.2186419665813446</v>
      </c>
      <c r="BF39" s="79">
        <v>-0.20837600529193878</v>
      </c>
      <c r="BG39" s="79">
        <v>-0.19707781076431274</v>
      </c>
      <c r="BH39" s="79">
        <v>-0.19742093980312347</v>
      </c>
      <c r="BI39" s="79">
        <v>-0.20941787958145142</v>
      </c>
      <c r="BJ39" s="79">
        <v>-0.14622366428375244</v>
      </c>
      <c r="BK39" s="79">
        <v>-0.1090676486492157</v>
      </c>
      <c r="BL39" s="79">
        <v>-0.16820996999740601</v>
      </c>
      <c r="BM39" s="79">
        <v>-0.16719737648963928</v>
      </c>
      <c r="BN39" s="79">
        <v>-0.14306150376796722</v>
      </c>
      <c r="BO39" s="79">
        <v>-0.15287457406520844</v>
      </c>
      <c r="BP39" s="79">
        <v>-0.1488187164068222</v>
      </c>
      <c r="BQ39" s="79">
        <v>-6.9247722625732422E-2</v>
      </c>
      <c r="BR39" s="79">
        <v>-0.11303560435771942</v>
      </c>
      <c r="BS39" s="79">
        <v>-0.21098092198371887</v>
      </c>
      <c r="BT39" s="79">
        <v>-0.23015895485877991</v>
      </c>
      <c r="BU39" s="79">
        <v>-0.13295270502567291</v>
      </c>
      <c r="BV39" s="79">
        <v>-0.11047784239053726</v>
      </c>
      <c r="BW39" s="79">
        <v>-0.1169733926653862</v>
      </c>
      <c r="BX39" s="79">
        <v>-0.12184134125709534</v>
      </c>
      <c r="BY39" s="79">
        <v>-0.18965362012386322</v>
      </c>
      <c r="BZ39" s="79">
        <v>-0.16060754656791687</v>
      </c>
      <c r="CA39" s="79">
        <v>-0.17664189636707306</v>
      </c>
      <c r="CB39" s="79">
        <v>-0.20186157524585724</v>
      </c>
      <c r="CC39" s="79">
        <v>-0.1794888824224472</v>
      </c>
      <c r="CD39" s="79">
        <v>-0.17125053703784943</v>
      </c>
      <c r="CE39" s="79">
        <v>-0.16193383932113647</v>
      </c>
      <c r="CF39" s="79">
        <v>-0.16245774924755096</v>
      </c>
      <c r="CG39" s="79">
        <v>-0.17369306087493896</v>
      </c>
      <c r="CH39" s="79">
        <v>-0.11204501241445541</v>
      </c>
      <c r="CI39" s="79">
        <v>-7.3929049074649811E-2</v>
      </c>
      <c r="CJ39" s="79">
        <v>-0.13479264080524445</v>
      </c>
      <c r="CK39" s="79">
        <v>-0.13078244030475616</v>
      </c>
      <c r="CL39" s="79">
        <v>-0.1011752113699913</v>
      </c>
      <c r="CM39" s="79">
        <v>-0.11001615971326828</v>
      </c>
      <c r="CN39" s="79">
        <v>-0.10075050592422485</v>
      </c>
      <c r="CO39" s="79">
        <v>-1.8745841458439827E-2</v>
      </c>
      <c r="CP39" s="79">
        <v>-5.9999518096446991E-2</v>
      </c>
      <c r="CQ39" s="79">
        <v>-0.15409283339977264</v>
      </c>
      <c r="CR39" s="79">
        <v>-0.17347452044487</v>
      </c>
      <c r="CS39" s="79">
        <v>-7.7169433236122131E-2</v>
      </c>
      <c r="CT39" s="79">
        <v>-5.6085634976625443E-2</v>
      </c>
      <c r="CU39" s="79">
        <v>-6.3028447329998016E-2</v>
      </c>
      <c r="CV39" s="79">
        <v>-6.8377159535884857E-2</v>
      </c>
      <c r="CW39" s="79">
        <v>-0.13791920244693756</v>
      </c>
      <c r="CX39" s="79">
        <v>-0.10830053687095642</v>
      </c>
      <c r="CY39" s="79">
        <v>-0.12993456423282623</v>
      </c>
      <c r="CZ39" s="79">
        <v>-0.15793527662754059</v>
      </c>
      <c r="DA39" s="79">
        <v>-0.1403357982635498</v>
      </c>
      <c r="DB39" s="79">
        <v>-0.13412506878376007</v>
      </c>
      <c r="DC39" s="79">
        <v>-0.12678986787796021</v>
      </c>
      <c r="DD39" s="79">
        <v>-0.12749455869197845</v>
      </c>
      <c r="DE39" s="79">
        <v>-0.13796824216842651</v>
      </c>
      <c r="DF39" s="79">
        <v>-7.7866360545158386E-2</v>
      </c>
      <c r="DG39" s="79">
        <v>-3.8790445774793625E-2</v>
      </c>
      <c r="DH39" s="79">
        <v>-0.10137530416250229</v>
      </c>
      <c r="DI39" s="79">
        <v>-9.4367504119873047E-2</v>
      </c>
      <c r="DJ39" s="79">
        <v>-5.9288918972015381E-2</v>
      </c>
      <c r="DK39" s="79">
        <v>-6.7157745361328125E-2</v>
      </c>
      <c r="DL39" s="79">
        <v>-5.2682299166917801E-2</v>
      </c>
      <c r="DM39" s="79">
        <v>3.1756039708852768E-2</v>
      </c>
      <c r="DN39" s="79">
        <v>-6.9634346291422844E-3</v>
      </c>
      <c r="DO39" s="79">
        <v>-9.7204744815826416E-2</v>
      </c>
      <c r="DP39" s="79">
        <v>-0.11679008603096008</v>
      </c>
      <c r="DQ39" s="79">
        <v>-2.1386157721281052E-2</v>
      </c>
      <c r="DR39" s="79">
        <v>-1.6934246523305774E-3</v>
      </c>
      <c r="DS39" s="79">
        <v>-9.083503857254982E-3</v>
      </c>
      <c r="DT39" s="79">
        <v>-1.4912978745996952E-2</v>
      </c>
      <c r="DU39" s="79">
        <v>-8.6184784770011902E-2</v>
      </c>
      <c r="DV39" s="79">
        <v>-5.5993519723415375E-2</v>
      </c>
      <c r="DW39" s="79">
        <v>-8.3227239549160004E-2</v>
      </c>
      <c r="DX39" s="79">
        <v>-0.11400897800922394</v>
      </c>
      <c r="DY39" s="79">
        <v>-8.3804972469806671E-2</v>
      </c>
      <c r="DZ39" s="79">
        <v>-8.0521784722805023E-2</v>
      </c>
      <c r="EA39" s="79">
        <v>-7.6047547161579132E-2</v>
      </c>
      <c r="EB39" s="79">
        <v>-7.7013283967971802E-2</v>
      </c>
      <c r="EC39" s="79">
        <v>-8.6387291550636292E-2</v>
      </c>
      <c r="ED39" s="79">
        <v>-2.8517818078398705E-2</v>
      </c>
      <c r="EE39" s="79">
        <v>1.1944115161895752E-2</v>
      </c>
      <c r="EF39" s="79">
        <v>-5.3125981241464615E-2</v>
      </c>
      <c r="EG39" s="79">
        <v>-4.1790127754211426E-2</v>
      </c>
      <c r="EH39" s="79">
        <v>1.1882332619279623E-3</v>
      </c>
      <c r="EI39" s="79">
        <v>-5.2769980393350124E-3</v>
      </c>
      <c r="EJ39" s="79">
        <v>1.6720561310648918E-2</v>
      </c>
      <c r="EK39" s="79">
        <v>0.10467273741960526</v>
      </c>
      <c r="EL39" s="79">
        <v>6.9612249732017517E-2</v>
      </c>
      <c r="EM39" s="79">
        <v>-1.5067382715642452E-2</v>
      </c>
      <c r="EN39" s="79">
        <v>-3.4946765750646591E-2</v>
      </c>
      <c r="EO39" s="79">
        <v>5.9156034141778946E-2</v>
      </c>
      <c r="EP39" s="79">
        <v>7.6840288937091827E-2</v>
      </c>
      <c r="EQ39" s="79">
        <v>6.8804427981376648E-2</v>
      </c>
      <c r="ER39" s="79">
        <v>6.2280807644128799E-2</v>
      </c>
      <c r="ES39" s="79">
        <v>-1.1488498188555241E-2</v>
      </c>
      <c r="ET39" s="79">
        <v>1.9529500976204872E-2</v>
      </c>
      <c r="EU39" s="79">
        <v>-1.5789277851581573E-2</v>
      </c>
      <c r="EV39" s="79">
        <v>-5.0586376339197159E-2</v>
      </c>
      <c r="EW39" s="79">
        <v>82.780372619628906</v>
      </c>
      <c r="EX39" s="79">
        <v>80.969696044921875</v>
      </c>
      <c r="EY39" s="79">
        <v>79.611915588378906</v>
      </c>
      <c r="EZ39" s="79">
        <v>78.211585998535156</v>
      </c>
      <c r="FA39" s="79">
        <v>76.752365112304688</v>
      </c>
      <c r="FB39" s="79">
        <v>75.317939758300781</v>
      </c>
      <c r="FC39" s="79">
        <v>74.180984497070313</v>
      </c>
      <c r="FD39" s="79">
        <v>74.388954162597656</v>
      </c>
      <c r="FE39" s="79">
        <v>76.991378784179688</v>
      </c>
      <c r="FF39" s="79">
        <v>80.969459533691406</v>
      </c>
      <c r="FG39" s="79">
        <v>84.963699340820313</v>
      </c>
      <c r="FH39" s="79">
        <v>88.105857849121094</v>
      </c>
      <c r="FI39" s="79">
        <v>91.058563232421875</v>
      </c>
      <c r="FJ39" s="79">
        <v>93.916305541992188</v>
      </c>
      <c r="FK39" s="79">
        <v>96.390159606933594</v>
      </c>
      <c r="FL39" s="79">
        <v>98.006889343261719</v>
      </c>
      <c r="FM39" s="79">
        <v>98.986701965332031</v>
      </c>
      <c r="FN39" s="79">
        <v>98.752792358398438</v>
      </c>
      <c r="FO39" s="79">
        <v>97.409324645996094</v>
      </c>
      <c r="FP39" s="79">
        <v>95.180938720703125</v>
      </c>
      <c r="FQ39" s="79">
        <v>92.134651184082031</v>
      </c>
      <c r="FR39" s="79">
        <v>89.173011779785156</v>
      </c>
      <c r="FS39" s="79">
        <v>86.618881225585938</v>
      </c>
      <c r="FT39" s="79">
        <v>84.118698120117188</v>
      </c>
      <c r="FU39" s="79">
        <v>6.7272685468196869E-2</v>
      </c>
      <c r="FV39" s="79">
        <v>9.8224610090255737E-2</v>
      </c>
      <c r="FW39" s="79">
        <v>6.5571211278438568E-2</v>
      </c>
      <c r="FX39" s="79">
        <v>0</v>
      </c>
      <c r="FY39" s="79">
        <v>117.33333587646484</v>
      </c>
      <c r="FZ39" s="79">
        <v>1</v>
      </c>
    </row>
    <row r="40" spans="1:182" x14ac:dyDescent="0.2">
      <c r="A40" t="s">
        <v>186</v>
      </c>
      <c r="B40" t="s">
        <v>245</v>
      </c>
      <c r="C40" t="s">
        <v>2</v>
      </c>
      <c r="D40" t="s">
        <v>202</v>
      </c>
      <c r="E40" t="s">
        <v>209</v>
      </c>
      <c r="F40" t="s">
        <v>180</v>
      </c>
      <c r="G40" t="s">
        <v>1</v>
      </c>
      <c r="H40" s="79">
        <v>123</v>
      </c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79"/>
      <c r="BM40" s="79"/>
      <c r="BN40" s="79"/>
      <c r="BO40" s="79"/>
      <c r="BP40" s="79"/>
      <c r="BQ40" s="79"/>
      <c r="BR40" s="79"/>
      <c r="BS40" s="79"/>
      <c r="BT40" s="79"/>
      <c r="BU40" s="79"/>
      <c r="BV40" s="79"/>
      <c r="BW40" s="79"/>
      <c r="BX40" s="79"/>
      <c r="BY40" s="79"/>
      <c r="BZ40" s="79"/>
      <c r="CA40" s="79"/>
      <c r="CB40" s="79"/>
      <c r="CC40" s="79"/>
      <c r="CD40" s="79"/>
      <c r="CE40" s="79"/>
      <c r="CF40" s="79"/>
      <c r="CG40" s="79"/>
      <c r="CH40" s="79"/>
      <c r="CI40" s="79"/>
      <c r="CJ40" s="79"/>
      <c r="CK40" s="79"/>
      <c r="CL40" s="79"/>
      <c r="CM40" s="79"/>
      <c r="CN40" s="79"/>
      <c r="CO40" s="79"/>
      <c r="CP40" s="79"/>
      <c r="CQ40" s="79"/>
      <c r="CR40" s="79"/>
      <c r="CS40" s="79"/>
      <c r="CT40" s="79"/>
      <c r="CU40" s="79"/>
      <c r="CV40" s="79"/>
      <c r="CW40" s="79"/>
      <c r="CX40" s="79"/>
      <c r="CY40" s="79"/>
      <c r="CZ40" s="79"/>
      <c r="DA40" s="79"/>
      <c r="DB40" s="79"/>
      <c r="DC40" s="79"/>
      <c r="DD40" s="79"/>
      <c r="DE40" s="79"/>
      <c r="DF40" s="79"/>
      <c r="DG40" s="79"/>
      <c r="DH40" s="79"/>
      <c r="DI40" s="79"/>
      <c r="DJ40" s="79"/>
      <c r="DK40" s="79"/>
      <c r="DL40" s="79"/>
      <c r="DM40" s="79"/>
      <c r="DN40" s="79"/>
      <c r="DO40" s="79"/>
      <c r="DP40" s="79"/>
      <c r="DQ40" s="79"/>
      <c r="DR40" s="79"/>
      <c r="DS40" s="79"/>
      <c r="DT40" s="79"/>
      <c r="DU40" s="79"/>
      <c r="DV40" s="79"/>
      <c r="DW40" s="79"/>
      <c r="DX40" s="79"/>
      <c r="DY40" s="79"/>
      <c r="DZ40" s="79"/>
      <c r="EA40" s="79"/>
      <c r="EB40" s="79"/>
      <c r="EC40" s="79"/>
      <c r="ED40" s="79"/>
      <c r="EE40" s="79"/>
      <c r="EF40" s="79"/>
      <c r="EG40" s="79"/>
      <c r="EH40" s="79"/>
      <c r="EI40" s="79"/>
      <c r="EJ40" s="79"/>
      <c r="EK40" s="79"/>
      <c r="EL40" s="79"/>
      <c r="EM40" s="79"/>
      <c r="EN40" s="79"/>
      <c r="EO40" s="79"/>
      <c r="EP40" s="79"/>
      <c r="EQ40" s="79"/>
      <c r="ER40" s="79"/>
      <c r="ES40" s="79"/>
      <c r="ET40" s="79"/>
      <c r="EU40" s="79"/>
      <c r="EV40" s="79"/>
      <c r="EW40" s="79"/>
      <c r="EX40" s="79"/>
      <c r="EY40" s="79"/>
      <c r="EZ40" s="79"/>
      <c r="FA40" s="79"/>
      <c r="FB40" s="79"/>
      <c r="FC40" s="79"/>
      <c r="FD40" s="79"/>
      <c r="FE40" s="79"/>
      <c r="FF40" s="79"/>
      <c r="FG40" s="79"/>
      <c r="FH40" s="79"/>
      <c r="FI40" s="79"/>
      <c r="FJ40" s="79"/>
      <c r="FK40" s="79"/>
      <c r="FL40" s="79"/>
      <c r="FM40" s="79"/>
      <c r="FN40" s="79"/>
      <c r="FO40" s="79"/>
      <c r="FP40" s="79"/>
      <c r="FQ40" s="79"/>
      <c r="FR40" s="79"/>
      <c r="FS40" s="79"/>
      <c r="FT40" s="79"/>
      <c r="FU40" s="79"/>
      <c r="FV40" s="79"/>
      <c r="FW40" s="79"/>
      <c r="FX40" s="79">
        <v>0</v>
      </c>
      <c r="FY40" s="79">
        <v>18.142856597900391</v>
      </c>
      <c r="FZ40" s="79">
        <v>0</v>
      </c>
    </row>
    <row r="41" spans="1:182" x14ac:dyDescent="0.2">
      <c r="A41" t="s">
        <v>186</v>
      </c>
      <c r="B41" t="s">
        <v>245</v>
      </c>
      <c r="C41" t="s">
        <v>2</v>
      </c>
      <c r="D41" t="s">
        <v>202</v>
      </c>
      <c r="E41" t="s">
        <v>209</v>
      </c>
      <c r="F41" t="s">
        <v>181</v>
      </c>
      <c r="G41" t="s">
        <v>1</v>
      </c>
      <c r="H41" s="79">
        <v>246</v>
      </c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79"/>
      <c r="BM41" s="79"/>
      <c r="BN41" s="79"/>
      <c r="BO41" s="79"/>
      <c r="BP41" s="79"/>
      <c r="BQ41" s="79"/>
      <c r="BR41" s="79"/>
      <c r="BS41" s="79"/>
      <c r="BT41" s="79"/>
      <c r="BU41" s="79"/>
      <c r="BV41" s="79"/>
      <c r="BW41" s="79"/>
      <c r="BX41" s="79"/>
      <c r="BY41" s="79"/>
      <c r="BZ41" s="79"/>
      <c r="CA41" s="79"/>
      <c r="CB41" s="79"/>
      <c r="CC41" s="79"/>
      <c r="CD41" s="79"/>
      <c r="CE41" s="79"/>
      <c r="CF41" s="79"/>
      <c r="CG41" s="79"/>
      <c r="CH41" s="79"/>
      <c r="CI41" s="79"/>
      <c r="CJ41" s="79"/>
      <c r="CK41" s="79"/>
      <c r="CL41" s="79"/>
      <c r="CM41" s="79"/>
      <c r="CN41" s="79"/>
      <c r="CO41" s="79"/>
      <c r="CP41" s="79"/>
      <c r="CQ41" s="79"/>
      <c r="CR41" s="79"/>
      <c r="CS41" s="79"/>
      <c r="CT41" s="79"/>
      <c r="CU41" s="79"/>
      <c r="CV41" s="79"/>
      <c r="CW41" s="79"/>
      <c r="CX41" s="79"/>
      <c r="CY41" s="79"/>
      <c r="CZ41" s="79"/>
      <c r="DA41" s="79"/>
      <c r="DB41" s="79"/>
      <c r="DC41" s="79"/>
      <c r="DD41" s="79"/>
      <c r="DE41" s="79"/>
      <c r="DF41" s="79"/>
      <c r="DG41" s="79"/>
      <c r="DH41" s="79"/>
      <c r="DI41" s="79"/>
      <c r="DJ41" s="79"/>
      <c r="DK41" s="79"/>
      <c r="DL41" s="79"/>
      <c r="DM41" s="79"/>
      <c r="DN41" s="79"/>
      <c r="DO41" s="79"/>
      <c r="DP41" s="79"/>
      <c r="DQ41" s="79"/>
      <c r="DR41" s="79"/>
      <c r="DS41" s="79"/>
      <c r="DT41" s="79"/>
      <c r="DU41" s="79"/>
      <c r="DV41" s="79"/>
      <c r="DW41" s="79"/>
      <c r="DX41" s="79"/>
      <c r="DY41" s="79"/>
      <c r="DZ41" s="79"/>
      <c r="EA41" s="79"/>
      <c r="EB41" s="79"/>
      <c r="EC41" s="79"/>
      <c r="ED41" s="79"/>
      <c r="EE41" s="79"/>
      <c r="EF41" s="79"/>
      <c r="EG41" s="79"/>
      <c r="EH41" s="79"/>
      <c r="EI41" s="79"/>
      <c r="EJ41" s="79"/>
      <c r="EK41" s="79"/>
      <c r="EL41" s="79"/>
      <c r="EM41" s="79"/>
      <c r="EN41" s="79"/>
      <c r="EO41" s="79"/>
      <c r="EP41" s="79"/>
      <c r="EQ41" s="79"/>
      <c r="ER41" s="79"/>
      <c r="ES41" s="79"/>
      <c r="ET41" s="79"/>
      <c r="EU41" s="79"/>
      <c r="EV41" s="79"/>
      <c r="EW41" s="79"/>
      <c r="EX41" s="79"/>
      <c r="EY41" s="79"/>
      <c r="EZ41" s="79"/>
      <c r="FA41" s="79"/>
      <c r="FB41" s="79"/>
      <c r="FC41" s="79"/>
      <c r="FD41" s="79"/>
      <c r="FE41" s="79"/>
      <c r="FF41" s="79"/>
      <c r="FG41" s="79"/>
      <c r="FH41" s="79"/>
      <c r="FI41" s="79"/>
      <c r="FJ41" s="79"/>
      <c r="FK41" s="79"/>
      <c r="FL41" s="79"/>
      <c r="FM41" s="79"/>
      <c r="FN41" s="79"/>
      <c r="FO41" s="79"/>
      <c r="FP41" s="79"/>
      <c r="FQ41" s="79"/>
      <c r="FR41" s="79"/>
      <c r="FS41" s="79"/>
      <c r="FT41" s="79"/>
      <c r="FU41" s="79"/>
      <c r="FV41" s="79"/>
      <c r="FW41" s="79"/>
      <c r="FX41" s="79">
        <v>0</v>
      </c>
      <c r="FY41" s="79">
        <v>33.904762268066406</v>
      </c>
      <c r="FZ41" s="79">
        <v>0</v>
      </c>
    </row>
    <row r="42" spans="1:182" x14ac:dyDescent="0.2">
      <c r="A42" t="s">
        <v>186</v>
      </c>
      <c r="B42" t="s">
        <v>245</v>
      </c>
      <c r="C42" t="s">
        <v>2</v>
      </c>
      <c r="D42" t="s">
        <v>202</v>
      </c>
      <c r="E42" t="s">
        <v>209</v>
      </c>
      <c r="F42" t="s">
        <v>182</v>
      </c>
      <c r="G42" t="s">
        <v>1</v>
      </c>
      <c r="H42" s="79">
        <v>711</v>
      </c>
      <c r="I42" s="79">
        <v>1.1548175811767578</v>
      </c>
      <c r="J42" s="79">
        <v>1.0549196004867554</v>
      </c>
      <c r="K42" s="79">
        <v>1.0187884569168091</v>
      </c>
      <c r="L42" s="79">
        <v>0.98629802465438843</v>
      </c>
      <c r="M42" s="79">
        <v>0.97579467296600342</v>
      </c>
      <c r="N42" s="79">
        <v>1.0133838653564453</v>
      </c>
      <c r="O42" s="79">
        <v>1.0756940841674805</v>
      </c>
      <c r="P42" s="79">
        <v>1.1718621253967285</v>
      </c>
      <c r="Q42" s="79">
        <v>1.2740589380264282</v>
      </c>
      <c r="R42" s="79">
        <v>1.3845940828323364</v>
      </c>
      <c r="S42" s="79">
        <v>1.485248327255249</v>
      </c>
      <c r="T42" s="79">
        <v>1.5811102390289307</v>
      </c>
      <c r="U42" s="79">
        <v>1.6570574045181274</v>
      </c>
      <c r="V42" s="79">
        <v>1.722955584526062</v>
      </c>
      <c r="W42" s="79">
        <v>1.8075706958770752</v>
      </c>
      <c r="X42" s="79">
        <v>1.884833812713623</v>
      </c>
      <c r="Y42" s="79">
        <v>1.9696468114852905</v>
      </c>
      <c r="Z42" s="79">
        <v>1.9799937009811401</v>
      </c>
      <c r="AA42" s="79">
        <v>1.9298349618911743</v>
      </c>
      <c r="AB42" s="79">
        <v>1.8997312784194946</v>
      </c>
      <c r="AC42" s="79">
        <v>1.8820633888244629</v>
      </c>
      <c r="AD42" s="79">
        <v>1.7435758113861084</v>
      </c>
      <c r="AE42" s="79">
        <v>1.5394841432571411</v>
      </c>
      <c r="AF42" s="79">
        <v>1.3204658031463623</v>
      </c>
      <c r="AG42" s="79">
        <v>-9.1084249317646027E-2</v>
      </c>
      <c r="AH42" s="79">
        <v>-0.11696845293045044</v>
      </c>
      <c r="AI42" s="79">
        <v>-0.10040538012981415</v>
      </c>
      <c r="AJ42" s="79">
        <v>-0.11235898733139038</v>
      </c>
      <c r="AK42" s="79">
        <v>-0.12465373426675797</v>
      </c>
      <c r="AL42" s="79">
        <v>-0.1330929696559906</v>
      </c>
      <c r="AM42" s="79">
        <v>-0.13041688501834869</v>
      </c>
      <c r="AN42" s="79">
        <v>-0.15246668457984924</v>
      </c>
      <c r="AO42" s="79">
        <v>-0.16645331680774689</v>
      </c>
      <c r="AP42" s="79">
        <v>-0.15227541327476501</v>
      </c>
      <c r="AQ42" s="79">
        <v>-0.14955209195613861</v>
      </c>
      <c r="AR42" s="79">
        <v>-0.17079271376132965</v>
      </c>
      <c r="AS42" s="79">
        <v>-0.18270617723464966</v>
      </c>
      <c r="AT42" s="79">
        <v>-0.21704144775867462</v>
      </c>
      <c r="AU42" s="79">
        <v>-0.19800414144992828</v>
      </c>
      <c r="AV42" s="79">
        <v>-0.18224748969078064</v>
      </c>
      <c r="AW42" s="79">
        <v>-0.12606512010097504</v>
      </c>
      <c r="AX42" s="79">
        <v>-2.9342608526349068E-2</v>
      </c>
      <c r="AY42" s="79">
        <v>-3.3355701714754105E-2</v>
      </c>
      <c r="AZ42" s="79">
        <v>-4.0949996560811996E-2</v>
      </c>
      <c r="BA42" s="79">
        <v>-0.10471844673156738</v>
      </c>
      <c r="BB42" s="79">
        <v>-0.14181205630302429</v>
      </c>
      <c r="BC42" s="79">
        <v>-0.11359311640262604</v>
      </c>
      <c r="BD42" s="79">
        <v>-9.7923822700977325E-2</v>
      </c>
      <c r="BE42" s="79">
        <v>-5.4724723100662231E-2</v>
      </c>
      <c r="BF42" s="79">
        <v>-7.7738218009471893E-2</v>
      </c>
      <c r="BG42" s="79">
        <v>-6.2017865478992462E-2</v>
      </c>
      <c r="BH42" s="79">
        <v>-7.5139999389648438E-2</v>
      </c>
      <c r="BI42" s="79">
        <v>-8.7008461356163025E-2</v>
      </c>
      <c r="BJ42" s="79">
        <v>-9.2782557010650635E-2</v>
      </c>
      <c r="BK42" s="79">
        <v>-8.7959364056587219E-2</v>
      </c>
      <c r="BL42" s="79">
        <v>-0.11009401082992554</v>
      </c>
      <c r="BM42" s="79">
        <v>-0.12536212801933289</v>
      </c>
      <c r="BN42" s="79">
        <v>-0.1131267175078392</v>
      </c>
      <c r="BO42" s="79">
        <v>-0.10932649672031403</v>
      </c>
      <c r="BP42" s="79">
        <v>-0.12897168099880219</v>
      </c>
      <c r="BQ42" s="79">
        <v>-0.13965398073196411</v>
      </c>
      <c r="BR42" s="79">
        <v>-0.17374902963638306</v>
      </c>
      <c r="BS42" s="79">
        <v>-0.15418185293674469</v>
      </c>
      <c r="BT42" s="79">
        <v>-0.13862466812133789</v>
      </c>
      <c r="BU42" s="79">
        <v>-7.8644663095474243E-2</v>
      </c>
      <c r="BV42" s="79">
        <v>1.7021272331476212E-2</v>
      </c>
      <c r="BW42" s="79">
        <v>1.0546973906457424E-2</v>
      </c>
      <c r="BX42" s="79">
        <v>1.4873748878017068E-3</v>
      </c>
      <c r="BY42" s="79">
        <v>-6.1683107167482376E-2</v>
      </c>
      <c r="BZ42" s="79">
        <v>-9.7890600562095642E-2</v>
      </c>
      <c r="CA42" s="79">
        <v>-7.4227653443813324E-2</v>
      </c>
      <c r="CB42" s="79">
        <v>-5.978277325630188E-2</v>
      </c>
      <c r="CC42" s="79">
        <v>-2.9542224481701851E-2</v>
      </c>
      <c r="CD42" s="79">
        <v>-5.0567470490932465E-2</v>
      </c>
      <c r="CE42" s="79">
        <v>-3.5430792719125748E-2</v>
      </c>
      <c r="CF42" s="79">
        <v>-4.9362242221832275E-2</v>
      </c>
      <c r="CG42" s="79">
        <v>-6.0935463756322861E-2</v>
      </c>
      <c r="CH42" s="79">
        <v>-6.4863689243793488E-2</v>
      </c>
      <c r="CI42" s="79">
        <v>-5.8553405106067657E-2</v>
      </c>
      <c r="CJ42" s="79">
        <v>-8.0746829509735107E-2</v>
      </c>
      <c r="CK42" s="79">
        <v>-9.6902497112751007E-2</v>
      </c>
      <c r="CL42" s="79">
        <v>-8.6012460291385651E-2</v>
      </c>
      <c r="CM42" s="79">
        <v>-8.1466369330883026E-2</v>
      </c>
      <c r="CN42" s="79">
        <v>-0.10000656545162201</v>
      </c>
      <c r="CO42" s="79">
        <v>-0.109836146235466</v>
      </c>
      <c r="CP42" s="79">
        <v>-0.14376482367515564</v>
      </c>
      <c r="CQ42" s="79">
        <v>-0.1238306537270546</v>
      </c>
      <c r="CR42" s="79">
        <v>-0.10841163247823715</v>
      </c>
      <c r="CS42" s="79">
        <v>-4.5801401138305664E-2</v>
      </c>
      <c r="CT42" s="79">
        <v>4.9132756888866425E-2</v>
      </c>
      <c r="CU42" s="79">
        <v>4.0953833609819412E-2</v>
      </c>
      <c r="CV42" s="79">
        <v>3.0879369005560875E-2</v>
      </c>
      <c r="CW42" s="79">
        <v>-3.1876958906650543E-2</v>
      </c>
      <c r="CX42" s="79">
        <v>-6.7470729351043701E-2</v>
      </c>
      <c r="CY42" s="79">
        <v>-4.6963255852460861E-2</v>
      </c>
      <c r="CZ42" s="79">
        <v>-3.3366400748491287E-2</v>
      </c>
      <c r="DA42" s="79">
        <v>-4.359726794064045E-3</v>
      </c>
      <c r="DB42" s="79">
        <v>-2.3396724835038185E-2</v>
      </c>
      <c r="DC42" s="79">
        <v>-8.8437190279364586E-3</v>
      </c>
      <c r="DD42" s="79">
        <v>-2.3584483191370964E-2</v>
      </c>
      <c r="DE42" s="79">
        <v>-3.4862466156482697E-2</v>
      </c>
      <c r="DF42" s="79">
        <v>-3.694482147693634E-2</v>
      </c>
      <c r="DG42" s="79">
        <v>-2.9147448018193245E-2</v>
      </c>
      <c r="DH42" s="79">
        <v>-5.1399648189544678E-2</v>
      </c>
      <c r="DI42" s="79">
        <v>-6.8442866206169128E-2</v>
      </c>
      <c r="DJ42" s="79">
        <v>-5.88981993496418E-2</v>
      </c>
      <c r="DK42" s="79">
        <v>-5.3606241941452026E-2</v>
      </c>
      <c r="DL42" s="79">
        <v>-7.1041449904441833E-2</v>
      </c>
      <c r="DM42" s="79">
        <v>-8.0018319189548492E-2</v>
      </c>
      <c r="DN42" s="79">
        <v>-0.11378062516450882</v>
      </c>
      <c r="DO42" s="79">
        <v>-9.3479461967945099E-2</v>
      </c>
      <c r="DP42" s="79">
        <v>-7.8198596835136414E-2</v>
      </c>
      <c r="DQ42" s="79">
        <v>-1.2958137318491936E-2</v>
      </c>
      <c r="DR42" s="79">
        <v>8.1244237720966339E-2</v>
      </c>
      <c r="DS42" s="79">
        <v>7.1360692381858826E-2</v>
      </c>
      <c r="DT42" s="79">
        <v>6.0271363705396652E-2</v>
      </c>
      <c r="DU42" s="79">
        <v>-2.0708122756332159E-3</v>
      </c>
      <c r="DV42" s="79">
        <v>-3.7050861865282059E-2</v>
      </c>
      <c r="DW42" s="79">
        <v>-1.9698856398463249E-2</v>
      </c>
      <c r="DX42" s="79">
        <v>-6.9500277750194073E-3</v>
      </c>
      <c r="DY42" s="79">
        <v>3.1999800354242325E-2</v>
      </c>
      <c r="DZ42" s="79">
        <v>1.5833515673875809E-2</v>
      </c>
      <c r="EA42" s="79">
        <v>2.9543792828917503E-2</v>
      </c>
      <c r="EB42" s="79">
        <v>1.3634506613016129E-2</v>
      </c>
      <c r="EC42" s="79">
        <v>2.7828034944832325E-3</v>
      </c>
      <c r="ED42" s="79">
        <v>3.3655860461294651E-3</v>
      </c>
      <c r="EE42" s="79">
        <v>1.3310081325471401E-2</v>
      </c>
      <c r="EF42" s="79">
        <v>-9.0269800275564194E-3</v>
      </c>
      <c r="EG42" s="79">
        <v>-2.7351681143045425E-2</v>
      </c>
      <c r="EH42" s="79">
        <v>-1.9749512895941734E-2</v>
      </c>
      <c r="EI42" s="79">
        <v>-1.3380645774304867E-2</v>
      </c>
      <c r="EJ42" s="79">
        <v>-2.9220417141914368E-2</v>
      </c>
      <c r="EK42" s="79">
        <v>-3.6966107785701752E-2</v>
      </c>
      <c r="EL42" s="79">
        <v>-7.0488199591636658E-2</v>
      </c>
      <c r="EM42" s="79">
        <v>-4.9657158553600311E-2</v>
      </c>
      <c r="EN42" s="79">
        <v>-3.4575778990983963E-2</v>
      </c>
      <c r="EO42" s="79">
        <v>3.4462317824363708E-2</v>
      </c>
      <c r="EP42" s="79">
        <v>0.12760812044143677</v>
      </c>
      <c r="EQ42" s="79">
        <v>0.11526336520910263</v>
      </c>
      <c r="ER42" s="79">
        <v>0.10270873457193375</v>
      </c>
      <c r="ES42" s="79">
        <v>4.0964528918266296E-2</v>
      </c>
      <c r="ET42" s="79">
        <v>6.8705971352756023E-3</v>
      </c>
      <c r="EU42" s="79">
        <v>1.9666608422994614E-2</v>
      </c>
      <c r="EV42" s="79">
        <v>3.1191019341349602E-2</v>
      </c>
      <c r="EW42" s="79">
        <v>63.590549468994141</v>
      </c>
      <c r="EX42" s="79">
        <v>62.390830993652344</v>
      </c>
      <c r="EY42" s="79">
        <v>61.18292236328125</v>
      </c>
      <c r="EZ42" s="79">
        <v>60.515739440917969</v>
      </c>
      <c r="FA42" s="79">
        <v>59.788837432861328</v>
      </c>
      <c r="FB42" s="79">
        <v>59.324832916259766</v>
      </c>
      <c r="FC42" s="79">
        <v>58.929222106933594</v>
      </c>
      <c r="FD42" s="79">
        <v>59.654842376708984</v>
      </c>
      <c r="FE42" s="79">
        <v>62.4962158203125</v>
      </c>
      <c r="FF42" s="79">
        <v>66.344779968261719</v>
      </c>
      <c r="FG42" s="79">
        <v>71.267555236816406</v>
      </c>
      <c r="FH42" s="79">
        <v>76.384529113769531</v>
      </c>
      <c r="FI42" s="79">
        <v>81.154289245605469</v>
      </c>
      <c r="FJ42" s="79">
        <v>85.171958923339844</v>
      </c>
      <c r="FK42" s="79">
        <v>87.801216125488281</v>
      </c>
      <c r="FL42" s="79">
        <v>88.222602844238281</v>
      </c>
      <c r="FM42" s="79">
        <v>87.764625549316406</v>
      </c>
      <c r="FN42" s="79">
        <v>85.586280822753906</v>
      </c>
      <c r="FO42" s="79">
        <v>82.482681274414063</v>
      </c>
      <c r="FP42" s="79">
        <v>77.931076049804688</v>
      </c>
      <c r="FQ42" s="79">
        <v>72.974891662597656</v>
      </c>
      <c r="FR42" s="79">
        <v>69.582748413085938</v>
      </c>
      <c r="FS42" s="79">
        <v>67.234024047851563</v>
      </c>
      <c r="FT42" s="79">
        <v>65.554328918457031</v>
      </c>
      <c r="FU42" s="79">
        <v>4.2830605059862137E-2</v>
      </c>
      <c r="FV42" s="79">
        <v>5.493534728884697E-2</v>
      </c>
      <c r="FW42" s="79">
        <v>4.3287709355354309E-2</v>
      </c>
      <c r="FX42" s="79">
        <v>0</v>
      </c>
      <c r="FY42" s="79">
        <v>260.14285278320313</v>
      </c>
      <c r="FZ42" s="79">
        <v>1</v>
      </c>
    </row>
    <row r="43" spans="1:182" x14ac:dyDescent="0.2">
      <c r="A43" t="s">
        <v>186</v>
      </c>
      <c r="B43" t="s">
        <v>245</v>
      </c>
      <c r="C43" t="s">
        <v>2</v>
      </c>
      <c r="D43" t="s">
        <v>202</v>
      </c>
      <c r="E43" t="s">
        <v>209</v>
      </c>
      <c r="F43" t="s">
        <v>183</v>
      </c>
      <c r="G43" t="s">
        <v>1</v>
      </c>
      <c r="H43" s="79">
        <v>1132</v>
      </c>
      <c r="I43" s="79">
        <v>2.3646066188812256</v>
      </c>
      <c r="J43" s="79">
        <v>2.1589431762695313</v>
      </c>
      <c r="K43" s="79">
        <v>2.0342071056365967</v>
      </c>
      <c r="L43" s="79">
        <v>1.9212794303894043</v>
      </c>
      <c r="M43" s="79">
        <v>1.944654107093811</v>
      </c>
      <c r="N43" s="79">
        <v>2.0092699527740479</v>
      </c>
      <c r="O43" s="79">
        <v>2.0837881565093994</v>
      </c>
      <c r="P43" s="79">
        <v>2.2307889461517334</v>
      </c>
      <c r="Q43" s="79">
        <v>2.3878557682037354</v>
      </c>
      <c r="R43" s="79">
        <v>2.5214815139770508</v>
      </c>
      <c r="S43" s="79">
        <v>2.7504243850708008</v>
      </c>
      <c r="T43" s="79">
        <v>3.0512604713439941</v>
      </c>
      <c r="U43" s="79">
        <v>3.4401412010192871</v>
      </c>
      <c r="V43" s="79">
        <v>3.7614367008209229</v>
      </c>
      <c r="W43" s="79">
        <v>3.9860634803771973</v>
      </c>
      <c r="X43" s="79">
        <v>4.2699875831604004</v>
      </c>
      <c r="Y43" s="79">
        <v>4.3567147254943848</v>
      </c>
      <c r="Z43" s="79">
        <v>4.3602027893066406</v>
      </c>
      <c r="AA43" s="79">
        <v>4.2738685607910156</v>
      </c>
      <c r="AB43" s="79">
        <v>4.0360498428344727</v>
      </c>
      <c r="AC43" s="79">
        <v>3.8170669078826904</v>
      </c>
      <c r="AD43" s="79">
        <v>3.6226770877838135</v>
      </c>
      <c r="AE43" s="79">
        <v>3.1953802108764648</v>
      </c>
      <c r="AF43" s="79">
        <v>2.7240259647369385</v>
      </c>
      <c r="AG43" s="79">
        <v>-0.2505338191986084</v>
      </c>
      <c r="AH43" s="79">
        <v>-0.26316896080970764</v>
      </c>
      <c r="AI43" s="79">
        <v>-0.23918844759464264</v>
      </c>
      <c r="AJ43" s="79">
        <v>-0.27215349674224854</v>
      </c>
      <c r="AK43" s="79">
        <v>-0.22014738619327545</v>
      </c>
      <c r="AL43" s="79">
        <v>-0.17165221273899078</v>
      </c>
      <c r="AM43" s="79">
        <v>-0.20141509175300598</v>
      </c>
      <c r="AN43" s="79">
        <v>-0.19304753839969635</v>
      </c>
      <c r="AO43" s="79">
        <v>-0.14892482757568359</v>
      </c>
      <c r="AP43" s="79">
        <v>-0.22669108211994171</v>
      </c>
      <c r="AQ43" s="79">
        <v>-0.27848914265632629</v>
      </c>
      <c r="AR43" s="79">
        <v>-0.273387610912323</v>
      </c>
      <c r="AS43" s="79">
        <v>-0.13596664369106293</v>
      </c>
      <c r="AT43" s="79">
        <v>2.6524614077061415E-3</v>
      </c>
      <c r="AU43" s="79">
        <v>-1.1429621838033199E-2</v>
      </c>
      <c r="AV43" s="79">
        <v>-4.5307554304599762E-2</v>
      </c>
      <c r="AW43" s="79">
        <v>-1.6383320093154907E-2</v>
      </c>
      <c r="AX43" s="79">
        <v>0.10693378001451492</v>
      </c>
      <c r="AY43" s="79">
        <v>0.1161072701215744</v>
      </c>
      <c r="AZ43" s="79">
        <v>-3.9788909256458282E-2</v>
      </c>
      <c r="BA43" s="79">
        <v>-0.27378800511360168</v>
      </c>
      <c r="BB43" s="79">
        <v>-0.22039562463760376</v>
      </c>
      <c r="BC43" s="79">
        <v>-0.1491948664188385</v>
      </c>
      <c r="BD43" s="79">
        <v>-0.24868814647197723</v>
      </c>
      <c r="BE43" s="79">
        <v>-0.14317281544208527</v>
      </c>
      <c r="BF43" s="79">
        <v>-0.15834882855415344</v>
      </c>
      <c r="BG43" s="79">
        <v>-0.1307697594165802</v>
      </c>
      <c r="BH43" s="79">
        <v>-0.16772906482219696</v>
      </c>
      <c r="BI43" s="79">
        <v>-0.11370237171649933</v>
      </c>
      <c r="BJ43" s="79">
        <v>-5.9292413294315338E-2</v>
      </c>
      <c r="BK43" s="79">
        <v>-9.5639944076538086E-2</v>
      </c>
      <c r="BL43" s="79">
        <v>-8.4438912570476532E-2</v>
      </c>
      <c r="BM43" s="79">
        <v>-3.4374155104160309E-2</v>
      </c>
      <c r="BN43" s="79">
        <v>-0.1166568249464035</v>
      </c>
      <c r="BO43" s="79">
        <v>-0.16732475161552429</v>
      </c>
      <c r="BP43" s="79">
        <v>-0.15728332102298737</v>
      </c>
      <c r="BQ43" s="79">
        <v>-1.5898838639259338E-2</v>
      </c>
      <c r="BR43" s="79">
        <v>0.10236550867557526</v>
      </c>
      <c r="BS43" s="79">
        <v>8.5105136036872864E-2</v>
      </c>
      <c r="BT43" s="79">
        <v>7.6320074498653412E-2</v>
      </c>
      <c r="BU43" s="79">
        <v>0.11026356369256973</v>
      </c>
      <c r="BV43" s="79">
        <v>0.23378090560436249</v>
      </c>
      <c r="BW43" s="79">
        <v>0.2396775484085083</v>
      </c>
      <c r="BX43" s="79">
        <v>8.3511292934417725E-2</v>
      </c>
      <c r="BY43" s="79">
        <v>-0.15796434879302979</v>
      </c>
      <c r="BZ43" s="79">
        <v>-0.10329878330230713</v>
      </c>
      <c r="CA43" s="79">
        <v>-3.5309959203004837E-2</v>
      </c>
      <c r="CB43" s="79">
        <v>-0.14236229658126831</v>
      </c>
      <c r="CC43" s="79">
        <v>-6.8814896047115326E-2</v>
      </c>
      <c r="CD43" s="79">
        <v>-8.5750728845596313E-2</v>
      </c>
      <c r="CE43" s="79">
        <v>-5.5679317563772202E-2</v>
      </c>
      <c r="CF43" s="79">
        <v>-9.5405019819736481E-2</v>
      </c>
      <c r="CG43" s="79">
        <v>-3.9978872984647751E-2</v>
      </c>
      <c r="CH43" s="79">
        <v>1.8527640029788017E-2</v>
      </c>
      <c r="CI43" s="79">
        <v>-2.2380394861102104E-2</v>
      </c>
      <c r="CJ43" s="79">
        <v>-9.2169074341654778E-3</v>
      </c>
      <c r="CK43" s="79">
        <v>4.49632927775383E-2</v>
      </c>
      <c r="CL43" s="79">
        <v>-4.0447436273097992E-2</v>
      </c>
      <c r="CM43" s="79">
        <v>-9.0332634747028351E-2</v>
      </c>
      <c r="CN43" s="79">
        <v>-7.6869845390319824E-2</v>
      </c>
      <c r="CO43" s="79">
        <v>6.7259758710861206E-2</v>
      </c>
      <c r="CP43" s="79">
        <v>0.17142646014690399</v>
      </c>
      <c r="CQ43" s="79">
        <v>0.15196481347084045</v>
      </c>
      <c r="CR43" s="79">
        <v>0.16055899858474731</v>
      </c>
      <c r="CS43" s="79">
        <v>0.19797880947589874</v>
      </c>
      <c r="CT43" s="79">
        <v>0.32163482904434204</v>
      </c>
      <c r="CU43" s="79">
        <v>0.32526195049285889</v>
      </c>
      <c r="CV43" s="79">
        <v>0.16890864074230194</v>
      </c>
      <c r="CW43" s="79">
        <v>-7.7745236456394196E-2</v>
      </c>
      <c r="CX43" s="79">
        <v>-2.2197866812348366E-2</v>
      </c>
      <c r="CY43" s="79">
        <v>4.3566375970840454E-2</v>
      </c>
      <c r="CZ43" s="79">
        <v>-6.872134655714035E-2</v>
      </c>
      <c r="DA43" s="79">
        <v>5.5430186912417412E-3</v>
      </c>
      <c r="DB43" s="79">
        <v>-1.3152624480426311E-2</v>
      </c>
      <c r="DC43" s="79">
        <v>1.9411128014326096E-2</v>
      </c>
      <c r="DD43" s="79">
        <v>-2.3080978542566299E-2</v>
      </c>
      <c r="DE43" s="79">
        <v>3.3744625747203827E-2</v>
      </c>
      <c r="DF43" s="79">
        <v>9.6347689628601074E-2</v>
      </c>
      <c r="DG43" s="79">
        <v>5.0879150629043579E-2</v>
      </c>
      <c r="DH43" s="79">
        <v>6.6005095839500427E-2</v>
      </c>
      <c r="DI43" s="79">
        <v>0.12430074065923691</v>
      </c>
      <c r="DJ43" s="79">
        <v>3.576195240020752E-2</v>
      </c>
      <c r="DK43" s="79">
        <v>-1.3340513221919537E-2</v>
      </c>
      <c r="DL43" s="79">
        <v>3.5436330363154411E-3</v>
      </c>
      <c r="DM43" s="79">
        <v>0.15041835606098175</v>
      </c>
      <c r="DN43" s="79">
        <v>0.24048741161823273</v>
      </c>
      <c r="DO43" s="79">
        <v>0.21882449090480804</v>
      </c>
      <c r="DP43" s="79">
        <v>0.24479793012142181</v>
      </c>
      <c r="DQ43" s="79">
        <v>0.28569406270980835</v>
      </c>
      <c r="DR43" s="79">
        <v>0.40948876738548279</v>
      </c>
      <c r="DS43" s="79">
        <v>0.41084635257720947</v>
      </c>
      <c r="DT43" s="79">
        <v>0.25430598855018616</v>
      </c>
      <c r="DU43" s="79">
        <v>2.4738714564591646E-3</v>
      </c>
      <c r="DV43" s="79">
        <v>5.8903045952320099E-2</v>
      </c>
      <c r="DW43" s="79">
        <v>0.12244270741939545</v>
      </c>
      <c r="DX43" s="79">
        <v>4.9196104519069195E-3</v>
      </c>
      <c r="DY43" s="79">
        <v>0.11290403455495834</v>
      </c>
      <c r="DZ43" s="79">
        <v>9.1667510569095612E-2</v>
      </c>
      <c r="EA43" s="79">
        <v>0.12782980501651764</v>
      </c>
      <c r="EB43" s="79">
        <v>8.1343449652194977E-2</v>
      </c>
      <c r="EC43" s="79">
        <v>0.14018964767456055</v>
      </c>
      <c r="ED43" s="79">
        <v>0.20870748162269592</v>
      </c>
      <c r="EE43" s="79">
        <v>0.15665429830551147</v>
      </c>
      <c r="EF43" s="79">
        <v>0.17461372911930084</v>
      </c>
      <c r="EG43" s="79">
        <v>0.23885141313076019</v>
      </c>
      <c r="EH43" s="79">
        <v>0.14579620957374573</v>
      </c>
      <c r="EI43" s="79">
        <v>9.7823880612850189E-2</v>
      </c>
      <c r="EJ43" s="79">
        <v>0.11964792758226395</v>
      </c>
      <c r="EK43" s="79">
        <v>0.27048617601394653</v>
      </c>
      <c r="EL43" s="79">
        <v>0.34020045399665833</v>
      </c>
      <c r="EM43" s="79">
        <v>0.31535923480987549</v>
      </c>
      <c r="EN43" s="79">
        <v>0.36642554402351379</v>
      </c>
      <c r="EO43" s="79">
        <v>0.41234093904495239</v>
      </c>
      <c r="EP43" s="79">
        <v>0.53633588552474976</v>
      </c>
      <c r="EQ43" s="79">
        <v>0.53441661596298218</v>
      </c>
      <c r="ER43" s="79">
        <v>0.37760618329048157</v>
      </c>
      <c r="ES43" s="79">
        <v>0.1182975247502327</v>
      </c>
      <c r="ET43" s="79">
        <v>0.17599987983703613</v>
      </c>
      <c r="EU43" s="79">
        <v>0.23632761836051941</v>
      </c>
      <c r="EV43" s="79">
        <v>0.11124545335769653</v>
      </c>
      <c r="EW43" s="79">
        <v>73.2950439453125</v>
      </c>
      <c r="EX43" s="79">
        <v>71.852493286132813</v>
      </c>
      <c r="EY43" s="79">
        <v>70.4620361328125</v>
      </c>
      <c r="EZ43" s="79">
        <v>69.284072875976563</v>
      </c>
      <c r="FA43" s="79">
        <v>68.299140930175781</v>
      </c>
      <c r="FB43" s="79">
        <v>67.525955200195313</v>
      </c>
      <c r="FC43" s="79">
        <v>66.706993103027344</v>
      </c>
      <c r="FD43" s="79">
        <v>67.224517822265625</v>
      </c>
      <c r="FE43" s="79">
        <v>70.178215026855469</v>
      </c>
      <c r="FF43" s="79">
        <v>74.07647705078125</v>
      </c>
      <c r="FG43" s="79">
        <v>78.4432373046875</v>
      </c>
      <c r="FH43" s="79">
        <v>82.577377319335938</v>
      </c>
      <c r="FI43" s="79">
        <v>86.350242614746094</v>
      </c>
      <c r="FJ43" s="79">
        <v>89.133918762207031</v>
      </c>
      <c r="FK43" s="79">
        <v>91.275657653808594</v>
      </c>
      <c r="FL43" s="79">
        <v>92.389503479003906</v>
      </c>
      <c r="FM43" s="79">
        <v>92.377899169921875</v>
      </c>
      <c r="FN43" s="79">
        <v>91.285179138183594</v>
      </c>
      <c r="FO43" s="79">
        <v>89.006187438964844</v>
      </c>
      <c r="FP43" s="79">
        <v>85.474372863769531</v>
      </c>
      <c r="FQ43" s="79">
        <v>81.511833190917969</v>
      </c>
      <c r="FR43" s="79">
        <v>78.525779724121094</v>
      </c>
      <c r="FS43" s="79">
        <v>76.29278564453125</v>
      </c>
      <c r="FT43" s="79">
        <v>74.335525512695313</v>
      </c>
      <c r="FU43" s="79">
        <v>0.12647274136543274</v>
      </c>
      <c r="FV43" s="79">
        <v>0.15715837478637695</v>
      </c>
      <c r="FW43" s="79">
        <v>0.12503179907798767</v>
      </c>
      <c r="FX43" s="79">
        <v>0</v>
      </c>
      <c r="FY43" s="79">
        <v>156.23809814453125</v>
      </c>
      <c r="FZ43" s="79">
        <v>1</v>
      </c>
    </row>
    <row r="44" spans="1:182" x14ac:dyDescent="0.2">
      <c r="A44" t="s">
        <v>186</v>
      </c>
      <c r="B44" t="s">
        <v>245</v>
      </c>
      <c r="C44" t="s">
        <v>2</v>
      </c>
      <c r="D44" t="s">
        <v>202</v>
      </c>
      <c r="E44" t="s">
        <v>209</v>
      </c>
      <c r="F44" t="s">
        <v>184</v>
      </c>
      <c r="G44" t="s">
        <v>1</v>
      </c>
      <c r="H44" s="79">
        <v>642</v>
      </c>
      <c r="I44" s="79">
        <v>1.5470678806304932</v>
      </c>
      <c r="J44" s="79">
        <v>1.3970019817352295</v>
      </c>
      <c r="K44" s="79">
        <v>1.2745116949081421</v>
      </c>
      <c r="L44" s="79">
        <v>1.2139016389846802</v>
      </c>
      <c r="M44" s="79">
        <v>1.179395318031311</v>
      </c>
      <c r="N44" s="79">
        <v>1.2177896499633789</v>
      </c>
      <c r="O44" s="79">
        <v>1.2419306039810181</v>
      </c>
      <c r="P44" s="79">
        <v>1.3307716846466064</v>
      </c>
      <c r="Q44" s="79">
        <v>1.4945881366729736</v>
      </c>
      <c r="R44" s="79">
        <v>1.5236234664916992</v>
      </c>
      <c r="S44" s="79">
        <v>1.6462048292160034</v>
      </c>
      <c r="T44" s="79">
        <v>1.7965526580810547</v>
      </c>
      <c r="U44" s="79">
        <v>1.9808262586593628</v>
      </c>
      <c r="V44" s="79">
        <v>2.1980686187744141</v>
      </c>
      <c r="W44" s="79">
        <v>2.3818733692169189</v>
      </c>
      <c r="X44" s="79">
        <v>2.5515050888061523</v>
      </c>
      <c r="Y44" s="79">
        <v>2.6534116268157959</v>
      </c>
      <c r="Z44" s="79">
        <v>2.6708450317382813</v>
      </c>
      <c r="AA44" s="79">
        <v>2.5066719055175781</v>
      </c>
      <c r="AB44" s="79">
        <v>2.3536081314086914</v>
      </c>
      <c r="AC44" s="79">
        <v>2.2841997146606445</v>
      </c>
      <c r="AD44" s="79">
        <v>2.1777584552764893</v>
      </c>
      <c r="AE44" s="79">
        <v>1.9157119989395142</v>
      </c>
      <c r="AF44" s="79">
        <v>1.7108203172683716</v>
      </c>
      <c r="AG44" s="79">
        <v>-0.44251701235771179</v>
      </c>
      <c r="AH44" s="79">
        <v>-0.48537015914916992</v>
      </c>
      <c r="AI44" s="79">
        <v>-0.50914925336837769</v>
      </c>
      <c r="AJ44" s="79">
        <v>-0.5025179386138916</v>
      </c>
      <c r="AK44" s="79">
        <v>-0.50311309099197388</v>
      </c>
      <c r="AL44" s="79">
        <v>-0.51957690715789795</v>
      </c>
      <c r="AM44" s="79">
        <v>-0.43802410364151001</v>
      </c>
      <c r="AN44" s="79">
        <v>-0.44735640287399292</v>
      </c>
      <c r="AO44" s="79">
        <v>-0.31528064608573914</v>
      </c>
      <c r="AP44" s="79">
        <v>-0.28585770726203918</v>
      </c>
      <c r="AQ44" s="79">
        <v>-0.30811193585395813</v>
      </c>
      <c r="AR44" s="79">
        <v>-0.29179561138153076</v>
      </c>
      <c r="AS44" s="79">
        <v>-0.29004955291748047</v>
      </c>
      <c r="AT44" s="79">
        <v>-0.26805120706558228</v>
      </c>
      <c r="AU44" s="79">
        <v>-0.24239306151866913</v>
      </c>
      <c r="AV44" s="79">
        <v>-0.22025401890277863</v>
      </c>
      <c r="AW44" s="79">
        <v>-0.2241465300321579</v>
      </c>
      <c r="AX44" s="79">
        <v>-2.6287609711289406E-2</v>
      </c>
      <c r="AY44" s="79">
        <v>1.8795225769281387E-2</v>
      </c>
      <c r="AZ44" s="79">
        <v>-2.9461869969964027E-2</v>
      </c>
      <c r="BA44" s="79">
        <v>-0.3693450391292572</v>
      </c>
      <c r="BB44" s="79">
        <v>-0.47315040230751038</v>
      </c>
      <c r="BC44" s="79">
        <v>-0.51588994264602661</v>
      </c>
      <c r="BD44" s="79">
        <v>-0.49133333563804626</v>
      </c>
      <c r="BE44" s="79">
        <v>-0.31446099281311035</v>
      </c>
      <c r="BF44" s="79">
        <v>-0.3567650318145752</v>
      </c>
      <c r="BG44" s="79">
        <v>-0.38112568855285645</v>
      </c>
      <c r="BH44" s="79">
        <v>-0.37250971794128418</v>
      </c>
      <c r="BI44" s="79">
        <v>-0.37286388874053955</v>
      </c>
      <c r="BJ44" s="79">
        <v>-0.38995200395584106</v>
      </c>
      <c r="BK44" s="79">
        <v>-0.31693002581596375</v>
      </c>
      <c r="BL44" s="79">
        <v>-0.31679248809814453</v>
      </c>
      <c r="BM44" s="79">
        <v>-0.23850038647651672</v>
      </c>
      <c r="BN44" s="79">
        <v>-0.22522439062595367</v>
      </c>
      <c r="BO44" s="79">
        <v>-0.24662961065769196</v>
      </c>
      <c r="BP44" s="79">
        <v>-0.23183879256248474</v>
      </c>
      <c r="BQ44" s="79">
        <v>-0.22723960876464844</v>
      </c>
      <c r="BR44" s="79">
        <v>-0.20310698449611664</v>
      </c>
      <c r="BS44" s="79">
        <v>-0.17603297531604767</v>
      </c>
      <c r="BT44" s="79">
        <v>-0.15329058468341827</v>
      </c>
      <c r="BU44" s="79">
        <v>-0.1579194962978363</v>
      </c>
      <c r="BV44" s="79">
        <v>4.387090727686882E-2</v>
      </c>
      <c r="BW44" s="79">
        <v>8.7583169341087341E-2</v>
      </c>
      <c r="BX44" s="79">
        <v>4.4995997101068497E-2</v>
      </c>
      <c r="BY44" s="79">
        <v>-0.25085780024528503</v>
      </c>
      <c r="BZ44" s="79">
        <v>-0.33912301063537598</v>
      </c>
      <c r="CA44" s="79">
        <v>-0.38499647378921509</v>
      </c>
      <c r="CB44" s="79">
        <v>-0.35982304811477661</v>
      </c>
      <c r="CC44" s="79">
        <v>-0.2257697731256485</v>
      </c>
      <c r="CD44" s="79">
        <v>-0.26769351959228516</v>
      </c>
      <c r="CE44" s="79">
        <v>-0.2924569845199585</v>
      </c>
      <c r="CF44" s="79">
        <v>-0.28246641159057617</v>
      </c>
      <c r="CG44" s="79">
        <v>-0.28265368938446045</v>
      </c>
      <c r="CH44" s="79">
        <v>-0.30017417669296265</v>
      </c>
      <c r="CI44" s="79">
        <v>-0.23306064307689667</v>
      </c>
      <c r="CJ44" s="79">
        <v>-0.22636428475379944</v>
      </c>
      <c r="CK44" s="79">
        <v>-0.18532261252403259</v>
      </c>
      <c r="CL44" s="79">
        <v>-0.1832299530506134</v>
      </c>
      <c r="CM44" s="79">
        <v>-0.20404714345932007</v>
      </c>
      <c r="CN44" s="79">
        <v>-0.19031289219856262</v>
      </c>
      <c r="CO44" s="79">
        <v>-0.18373763561248779</v>
      </c>
      <c r="CP44" s="79">
        <v>-0.15812681615352631</v>
      </c>
      <c r="CQ44" s="79">
        <v>-0.13007219135761261</v>
      </c>
      <c r="CR44" s="79">
        <v>-0.10691192001104355</v>
      </c>
      <c r="CS44" s="79">
        <v>-0.11205084621906281</v>
      </c>
      <c r="CT44" s="79">
        <v>9.2462480068206787E-2</v>
      </c>
      <c r="CU44" s="79">
        <v>0.13522548973560333</v>
      </c>
      <c r="CV44" s="79">
        <v>9.6565291285514832E-2</v>
      </c>
      <c r="CW44" s="79">
        <v>-0.16879391670227051</v>
      </c>
      <c r="CX44" s="79">
        <v>-0.24629604816436768</v>
      </c>
      <c r="CY44" s="79">
        <v>-0.29434007406234741</v>
      </c>
      <c r="CZ44" s="79">
        <v>-0.26873940229415894</v>
      </c>
      <c r="DA44" s="79">
        <v>-0.13707855343818665</v>
      </c>
      <c r="DB44" s="79">
        <v>-0.17862200736999512</v>
      </c>
      <c r="DC44" s="79">
        <v>-0.20378826558589935</v>
      </c>
      <c r="DD44" s="79">
        <v>-0.19242310523986816</v>
      </c>
      <c r="DE44" s="79">
        <v>-0.19244347512722015</v>
      </c>
      <c r="DF44" s="79">
        <v>-0.21039634943008423</v>
      </c>
      <c r="DG44" s="79">
        <v>-0.14919126033782959</v>
      </c>
      <c r="DH44" s="79">
        <v>-0.13593609631061554</v>
      </c>
      <c r="DI44" s="79">
        <v>-0.13214483857154846</v>
      </c>
      <c r="DJ44" s="79">
        <v>-0.14123551547527313</v>
      </c>
      <c r="DK44" s="79">
        <v>-0.16146467626094818</v>
      </c>
      <c r="DL44" s="79">
        <v>-0.1487869918346405</v>
      </c>
      <c r="DM44" s="79">
        <v>-0.14023566246032715</v>
      </c>
      <c r="DN44" s="79">
        <v>-0.11314664036035538</v>
      </c>
      <c r="DO44" s="79">
        <v>-8.4111407399177551E-2</v>
      </c>
      <c r="DP44" s="79">
        <v>-6.0533251613378525E-2</v>
      </c>
      <c r="DQ44" s="79">
        <v>-6.6182203590869904E-2</v>
      </c>
      <c r="DR44" s="79">
        <v>0.14105404913425446</v>
      </c>
      <c r="DS44" s="79">
        <v>0.18286781013011932</v>
      </c>
      <c r="DT44" s="79">
        <v>0.14813458919525146</v>
      </c>
      <c r="DU44" s="79">
        <v>-8.6730025708675385E-2</v>
      </c>
      <c r="DV44" s="79">
        <v>-0.15346908569335938</v>
      </c>
      <c r="DW44" s="79">
        <v>-0.20368365943431854</v>
      </c>
      <c r="DX44" s="79">
        <v>-0.17765577137470245</v>
      </c>
      <c r="DY44" s="79">
        <v>-9.0225310996174812E-3</v>
      </c>
      <c r="DZ44" s="79">
        <v>-5.0016872584819794E-2</v>
      </c>
      <c r="EA44" s="79">
        <v>-7.57647305727005E-2</v>
      </c>
      <c r="EB44" s="79">
        <v>-6.2414869666099548E-2</v>
      </c>
      <c r="EC44" s="79">
        <v>-6.2194265425205231E-2</v>
      </c>
      <c r="ED44" s="79">
        <v>-8.0771416425704956E-2</v>
      </c>
      <c r="EE44" s="79">
        <v>-2.8097180649638176E-2</v>
      </c>
      <c r="EF44" s="79">
        <v>-5.3721521981060505E-3</v>
      </c>
      <c r="EG44" s="79">
        <v>-5.5364567786455154E-2</v>
      </c>
      <c r="EH44" s="79">
        <v>-8.0602213740348816E-2</v>
      </c>
      <c r="EI44" s="79">
        <v>-9.998234361410141E-2</v>
      </c>
      <c r="EJ44" s="79">
        <v>-8.8830173015594482E-2</v>
      </c>
      <c r="EK44" s="79">
        <v>-7.7425718307495117E-2</v>
      </c>
      <c r="EL44" s="79">
        <v>-4.820241779088974E-2</v>
      </c>
      <c r="EM44" s="79">
        <v>-1.7751328647136688E-2</v>
      </c>
      <c r="EN44" s="79">
        <v>6.4301798120141029E-3</v>
      </c>
      <c r="EO44" s="79">
        <v>4.4833297579316422E-5</v>
      </c>
      <c r="EP44" s="79">
        <v>0.21121257543563843</v>
      </c>
      <c r="EQ44" s="79">
        <v>0.25165575742721558</v>
      </c>
      <c r="ER44" s="79">
        <v>0.22259245812892914</v>
      </c>
      <c r="ES44" s="79">
        <v>3.1757201999425888E-2</v>
      </c>
      <c r="ET44" s="79">
        <v>-1.9441705197095871E-2</v>
      </c>
      <c r="EU44" s="79">
        <v>-7.2790198028087616E-2</v>
      </c>
      <c r="EV44" s="79">
        <v>-4.6145465224981308E-2</v>
      </c>
      <c r="EW44" s="79">
        <v>73.025566101074219</v>
      </c>
      <c r="EX44" s="79">
        <v>71.661956787109375</v>
      </c>
      <c r="EY44" s="79">
        <v>70.840232849121094</v>
      </c>
      <c r="EZ44" s="79">
        <v>69.501266479492188</v>
      </c>
      <c r="FA44" s="79">
        <v>68.38336181640625</v>
      </c>
      <c r="FB44" s="79">
        <v>67.198318481445313</v>
      </c>
      <c r="FC44" s="79">
        <v>66.632606506347656</v>
      </c>
      <c r="FD44" s="79">
        <v>67.719635009765625</v>
      </c>
      <c r="FE44" s="79">
        <v>72.2113037109375</v>
      </c>
      <c r="FF44" s="79">
        <v>77.457038879394531</v>
      </c>
      <c r="FG44" s="79">
        <v>81.847396850585938</v>
      </c>
      <c r="FH44" s="79">
        <v>85.519989013671875</v>
      </c>
      <c r="FI44" s="79">
        <v>88.300392150878906</v>
      </c>
      <c r="FJ44" s="79">
        <v>90.519424438476563</v>
      </c>
      <c r="FK44" s="79">
        <v>92.229118347167969</v>
      </c>
      <c r="FL44" s="79">
        <v>93.431304931640625</v>
      </c>
      <c r="FM44" s="79">
        <v>94.024940490722656</v>
      </c>
      <c r="FN44" s="79">
        <v>93.70025634765625</v>
      </c>
      <c r="FO44" s="79">
        <v>91.833419799804688</v>
      </c>
      <c r="FP44" s="79">
        <v>87.799552917480469</v>
      </c>
      <c r="FQ44" s="79">
        <v>81.9833984375</v>
      </c>
      <c r="FR44" s="79">
        <v>78.485282897949219</v>
      </c>
      <c r="FS44" s="79">
        <v>75.743003845214844</v>
      </c>
      <c r="FT44" s="79">
        <v>73.929084777832031</v>
      </c>
      <c r="FU44" s="79">
        <v>0.11258157342672348</v>
      </c>
      <c r="FV44" s="79">
        <v>8.7704218924045563E-2</v>
      </c>
      <c r="FW44" s="79">
        <v>0.11989465355873108</v>
      </c>
      <c r="FX44" s="79">
        <v>0</v>
      </c>
      <c r="FY44" s="79">
        <v>115.04762268066406</v>
      </c>
      <c r="FZ44" s="79">
        <v>1</v>
      </c>
    </row>
    <row r="45" spans="1:182" x14ac:dyDescent="0.2">
      <c r="A45" t="s">
        <v>186</v>
      </c>
      <c r="B45" t="s">
        <v>245</v>
      </c>
      <c r="C45" t="s">
        <v>2</v>
      </c>
      <c r="D45" t="s">
        <v>202</v>
      </c>
      <c r="E45" t="s">
        <v>209</v>
      </c>
      <c r="F45" t="s">
        <v>185</v>
      </c>
      <c r="G45" t="s">
        <v>1</v>
      </c>
      <c r="H45" s="79">
        <v>273</v>
      </c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79"/>
      <c r="AZ45" s="79"/>
      <c r="BA45" s="79"/>
      <c r="BB45" s="79"/>
      <c r="BC45" s="79"/>
      <c r="BD45" s="79"/>
      <c r="BE45" s="79"/>
      <c r="BF45" s="79"/>
      <c r="BG45" s="79"/>
      <c r="BH45" s="79"/>
      <c r="BI45" s="79"/>
      <c r="BJ45" s="79"/>
      <c r="BK45" s="79"/>
      <c r="BL45" s="79"/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  <c r="BX45" s="79"/>
      <c r="BY45" s="79"/>
      <c r="BZ45" s="79"/>
      <c r="CA45" s="79"/>
      <c r="CB45" s="79"/>
      <c r="CC45" s="79"/>
      <c r="CD45" s="79"/>
      <c r="CE45" s="79"/>
      <c r="CF45" s="79"/>
      <c r="CG45" s="79"/>
      <c r="CH45" s="79"/>
      <c r="CI45" s="79"/>
      <c r="CJ45" s="79"/>
      <c r="CK45" s="79"/>
      <c r="CL45" s="79"/>
      <c r="CM45" s="79"/>
      <c r="CN45" s="79"/>
      <c r="CO45" s="79"/>
      <c r="CP45" s="79"/>
      <c r="CQ45" s="79"/>
      <c r="CR45" s="79"/>
      <c r="CS45" s="79"/>
      <c r="CT45" s="79"/>
      <c r="CU45" s="79"/>
      <c r="CV45" s="79"/>
      <c r="CW45" s="79"/>
      <c r="CX45" s="79"/>
      <c r="CY45" s="79"/>
      <c r="CZ45" s="79"/>
      <c r="DA45" s="79"/>
      <c r="DB45" s="79"/>
      <c r="DC45" s="79"/>
      <c r="DD45" s="79"/>
      <c r="DE45" s="79"/>
      <c r="DF45" s="79"/>
      <c r="DG45" s="79"/>
      <c r="DH45" s="79"/>
      <c r="DI45" s="79"/>
      <c r="DJ45" s="79"/>
      <c r="DK45" s="79"/>
      <c r="DL45" s="79"/>
      <c r="DM45" s="79"/>
      <c r="DN45" s="79"/>
      <c r="DO45" s="79"/>
      <c r="DP45" s="79"/>
      <c r="DQ45" s="79"/>
      <c r="DR45" s="79"/>
      <c r="DS45" s="79"/>
      <c r="DT45" s="79"/>
      <c r="DU45" s="79"/>
      <c r="DV45" s="79"/>
      <c r="DW45" s="79"/>
      <c r="DX45" s="79"/>
      <c r="DY45" s="79"/>
      <c r="DZ45" s="79"/>
      <c r="EA45" s="79"/>
      <c r="EB45" s="79"/>
      <c r="EC45" s="79"/>
      <c r="ED45" s="79"/>
      <c r="EE45" s="79"/>
      <c r="EF45" s="79"/>
      <c r="EG45" s="79"/>
      <c r="EH45" s="79"/>
      <c r="EI45" s="79"/>
      <c r="EJ45" s="79"/>
      <c r="EK45" s="79"/>
      <c r="EL45" s="79"/>
      <c r="EM45" s="79"/>
      <c r="EN45" s="79"/>
      <c r="EO45" s="79"/>
      <c r="EP45" s="79"/>
      <c r="EQ45" s="79"/>
      <c r="ER45" s="79"/>
      <c r="ES45" s="79"/>
      <c r="ET45" s="79"/>
      <c r="EU45" s="79"/>
      <c r="EV45" s="79"/>
      <c r="EW45" s="79"/>
      <c r="EX45" s="79"/>
      <c r="EY45" s="79"/>
      <c r="EZ45" s="79"/>
      <c r="FA45" s="79"/>
      <c r="FB45" s="79"/>
      <c r="FC45" s="79"/>
      <c r="FD45" s="79"/>
      <c r="FE45" s="79"/>
      <c r="FF45" s="79"/>
      <c r="FG45" s="79"/>
      <c r="FH45" s="79"/>
      <c r="FI45" s="79"/>
      <c r="FJ45" s="79"/>
      <c r="FK45" s="79"/>
      <c r="FL45" s="79"/>
      <c r="FM45" s="79"/>
      <c r="FN45" s="79"/>
      <c r="FO45" s="79"/>
      <c r="FP45" s="79"/>
      <c r="FQ45" s="79"/>
      <c r="FR45" s="79"/>
      <c r="FS45" s="79"/>
      <c r="FT45" s="79"/>
      <c r="FU45" s="79"/>
      <c r="FV45" s="79"/>
      <c r="FW45" s="79"/>
      <c r="FX45" s="79">
        <v>0</v>
      </c>
      <c r="FY45" s="79">
        <v>58.857143402099609</v>
      </c>
      <c r="FZ45" s="79">
        <v>0</v>
      </c>
    </row>
    <row r="46" spans="1:182" x14ac:dyDescent="0.2">
      <c r="A46" t="s">
        <v>186</v>
      </c>
      <c r="B46" t="s">
        <v>245</v>
      </c>
      <c r="C46" t="s">
        <v>2</v>
      </c>
      <c r="D46" t="s">
        <v>202</v>
      </c>
      <c r="E46" t="s">
        <v>210</v>
      </c>
      <c r="F46" t="s">
        <v>1</v>
      </c>
      <c r="G46" t="s">
        <v>198</v>
      </c>
      <c r="H46" s="79">
        <v>7815</v>
      </c>
      <c r="I46" s="79">
        <v>11.534260749816895</v>
      </c>
      <c r="J46" s="79">
        <v>10.383700370788574</v>
      </c>
      <c r="K46" s="79">
        <v>9.6933565139770508</v>
      </c>
      <c r="L46" s="79">
        <v>9.3041753768920898</v>
      </c>
      <c r="M46" s="79">
        <v>9.2297554016113281</v>
      </c>
      <c r="N46" s="79">
        <v>9.7047204971313477</v>
      </c>
      <c r="O46" s="79">
        <v>10.512069702148438</v>
      </c>
      <c r="P46" s="79">
        <v>11.687180519104004</v>
      </c>
      <c r="Q46" s="79">
        <v>12.54682731628418</v>
      </c>
      <c r="R46" s="79">
        <v>12.991860389709473</v>
      </c>
      <c r="S46" s="79">
        <v>13.639264106750488</v>
      </c>
      <c r="T46" s="79">
        <v>14.605648994445801</v>
      </c>
      <c r="U46" s="79">
        <v>15.620597839355469</v>
      </c>
      <c r="V46" s="79">
        <v>16.693422317504883</v>
      </c>
      <c r="W46" s="79">
        <v>17.702552795410156</v>
      </c>
      <c r="X46" s="79">
        <v>18.914255142211914</v>
      </c>
      <c r="Y46" s="79">
        <v>19.876195907592773</v>
      </c>
      <c r="Z46" s="79">
        <v>20.087699890136719</v>
      </c>
      <c r="AA46" s="79">
        <v>19.840295791625977</v>
      </c>
      <c r="AB46" s="79">
        <v>19.368946075439453</v>
      </c>
      <c r="AC46" s="79">
        <v>18.601917266845703</v>
      </c>
      <c r="AD46" s="79">
        <v>17.293907165527344</v>
      </c>
      <c r="AE46" s="79">
        <v>15.101231575012207</v>
      </c>
      <c r="AF46" s="79">
        <v>12.97938060760498</v>
      </c>
      <c r="AG46" s="79">
        <v>-1.4977768659591675</v>
      </c>
      <c r="AH46" s="79">
        <v>-1.5717847347259521</v>
      </c>
      <c r="AI46" s="79">
        <v>-1.5136284828186035</v>
      </c>
      <c r="AJ46" s="79">
        <v>-1.540585994720459</v>
      </c>
      <c r="AK46" s="79">
        <v>-1.5059524774551392</v>
      </c>
      <c r="AL46" s="79">
        <v>-1.4147378206253052</v>
      </c>
      <c r="AM46" s="79">
        <v>-1.3872851133346558</v>
      </c>
      <c r="AN46" s="79">
        <v>-1.4229563474655151</v>
      </c>
      <c r="AO46" s="79">
        <v>-1.5067902803421021</v>
      </c>
      <c r="AP46" s="79">
        <v>-1.6285786628723145</v>
      </c>
      <c r="AQ46" s="79">
        <v>-1.8413914442062378</v>
      </c>
      <c r="AR46" s="79">
        <v>-1.8719607591629028</v>
      </c>
      <c r="AS46" s="79">
        <v>-1.8994417190551758</v>
      </c>
      <c r="AT46" s="79">
        <v>-1.8634108304977417</v>
      </c>
      <c r="AU46" s="79">
        <v>-1.9436297416687012</v>
      </c>
      <c r="AV46" s="79">
        <v>-1.8051042556762695</v>
      </c>
      <c r="AW46" s="79">
        <v>-1.1334218978881836</v>
      </c>
      <c r="AX46" s="79">
        <v>-0.13190338015556335</v>
      </c>
      <c r="AY46" s="79">
        <v>7.7108405530452728E-2</v>
      </c>
      <c r="AZ46" s="79">
        <v>-0.21126413345336914</v>
      </c>
      <c r="BA46" s="79">
        <v>-1.2803947925567627</v>
      </c>
      <c r="BB46" s="79">
        <v>-1.5316293239593506</v>
      </c>
      <c r="BC46" s="79">
        <v>-1.5428270101547241</v>
      </c>
      <c r="BD46" s="79">
        <v>-1.5456087589263916</v>
      </c>
      <c r="BE46" s="79">
        <v>-1.2879676818847656</v>
      </c>
      <c r="BF46" s="79">
        <v>-1.365365743637085</v>
      </c>
      <c r="BG46" s="79">
        <v>-1.3139421939849854</v>
      </c>
      <c r="BH46" s="79">
        <v>-1.3377608060836792</v>
      </c>
      <c r="BI46" s="79">
        <v>-1.2977850437164307</v>
      </c>
      <c r="BJ46" s="79">
        <v>-1.2062934637069702</v>
      </c>
      <c r="BK46" s="79">
        <v>-1.1796262264251709</v>
      </c>
      <c r="BL46" s="79">
        <v>-1.2054471969604492</v>
      </c>
      <c r="BM46" s="79">
        <v>-1.2981683015823364</v>
      </c>
      <c r="BN46" s="79">
        <v>-1.4292678833007813</v>
      </c>
      <c r="BO46" s="79">
        <v>-1.6347658634185791</v>
      </c>
      <c r="BP46" s="79">
        <v>-1.6573375463485718</v>
      </c>
      <c r="BQ46" s="79">
        <v>-1.6788607835769653</v>
      </c>
      <c r="BR46" s="79">
        <v>-1.6390787363052368</v>
      </c>
      <c r="BS46" s="79">
        <v>-1.7226341962814331</v>
      </c>
      <c r="BT46" s="79">
        <v>-1.569003701210022</v>
      </c>
      <c r="BU46" s="79">
        <v>-0.90239936113357544</v>
      </c>
      <c r="BV46" s="79">
        <v>8.8028572499752045E-2</v>
      </c>
      <c r="BW46" s="79">
        <v>0.30024430155754089</v>
      </c>
      <c r="BX46" s="79">
        <v>2.4666909594088793E-3</v>
      </c>
      <c r="BY46" s="79">
        <v>-1.0774930715560913</v>
      </c>
      <c r="BZ46" s="79">
        <v>-1.3117810487747192</v>
      </c>
      <c r="CA46" s="79">
        <v>-1.3323831558227539</v>
      </c>
      <c r="CB46" s="79">
        <v>-1.3357982635498047</v>
      </c>
      <c r="CC46" s="79">
        <v>-1.1426545381546021</v>
      </c>
      <c r="CD46" s="79">
        <v>-1.2224006652832031</v>
      </c>
      <c r="CE46" s="79">
        <v>-1.1756401062011719</v>
      </c>
      <c r="CF46" s="79">
        <v>-1.1972846984863281</v>
      </c>
      <c r="CG46" s="79">
        <v>-1.1536089181900024</v>
      </c>
      <c r="CH46" s="79">
        <v>-1.0619255304336548</v>
      </c>
      <c r="CI46" s="79">
        <v>-1.0358023643493652</v>
      </c>
      <c r="CJ46" s="79">
        <v>-1.0548009872436523</v>
      </c>
      <c r="CK46" s="79">
        <v>-1.1536774635314941</v>
      </c>
      <c r="CL46" s="79">
        <v>-1.2912259101867676</v>
      </c>
      <c r="CM46" s="79">
        <v>-1.4916576147079468</v>
      </c>
      <c r="CN46" s="79">
        <v>-1.5086901187896729</v>
      </c>
      <c r="CO46" s="79">
        <v>-1.5260871648788452</v>
      </c>
      <c r="CP46" s="79">
        <v>-1.4837069511413574</v>
      </c>
      <c r="CQ46" s="79">
        <v>-1.5695734024047852</v>
      </c>
      <c r="CR46" s="79">
        <v>-1.405481219291687</v>
      </c>
      <c r="CS46" s="79">
        <v>-0.7423938512802124</v>
      </c>
      <c r="CT46" s="79">
        <v>0.24035277962684631</v>
      </c>
      <c r="CU46" s="79">
        <v>0.45478752255439758</v>
      </c>
      <c r="CV46" s="79">
        <v>0.15049600601196289</v>
      </c>
      <c r="CW46" s="79">
        <v>-0.93696391582489014</v>
      </c>
      <c r="CX46" s="79">
        <v>-1.1595147848129272</v>
      </c>
      <c r="CY46" s="79">
        <v>-1.1866302490234375</v>
      </c>
      <c r="CZ46" s="79">
        <v>-1.1904841661453247</v>
      </c>
      <c r="DA46" s="79">
        <v>-0.99734139442443848</v>
      </c>
      <c r="DB46" s="79">
        <v>-1.0794355869293213</v>
      </c>
      <c r="DC46" s="79">
        <v>-1.0373380184173584</v>
      </c>
      <c r="DD46" s="79">
        <v>-1.0568085908889771</v>
      </c>
      <c r="DE46" s="79">
        <v>-1.0094327926635742</v>
      </c>
      <c r="DF46" s="79">
        <v>-0.91755759716033936</v>
      </c>
      <c r="DG46" s="79">
        <v>-0.89197844266891479</v>
      </c>
      <c r="DH46" s="79">
        <v>-0.90415477752685547</v>
      </c>
      <c r="DI46" s="79">
        <v>-1.0091866254806519</v>
      </c>
      <c r="DJ46" s="79">
        <v>-1.1531839370727539</v>
      </c>
      <c r="DK46" s="79">
        <v>-1.3485493659973145</v>
      </c>
      <c r="DL46" s="79">
        <v>-1.3600426912307739</v>
      </c>
      <c r="DM46" s="79">
        <v>-1.3733135461807251</v>
      </c>
      <c r="DN46" s="79">
        <v>-1.328335165977478</v>
      </c>
      <c r="DO46" s="79">
        <v>-1.4165126085281372</v>
      </c>
      <c r="DP46" s="79">
        <v>-1.2419587373733521</v>
      </c>
      <c r="DQ46" s="79">
        <v>-0.58238834142684937</v>
      </c>
      <c r="DR46" s="79">
        <v>0.39267697930335999</v>
      </c>
      <c r="DS46" s="79">
        <v>0.60933077335357666</v>
      </c>
      <c r="DT46" s="79">
        <v>0.29852533340454102</v>
      </c>
      <c r="DU46" s="79">
        <v>-0.79643481969833374</v>
      </c>
      <c r="DV46" s="79">
        <v>-1.0072485208511353</v>
      </c>
      <c r="DW46" s="79">
        <v>-1.0408773422241211</v>
      </c>
      <c r="DX46" s="79">
        <v>-1.0451700687408447</v>
      </c>
      <c r="DY46" s="79">
        <v>-0.78753221035003662</v>
      </c>
      <c r="DZ46" s="79">
        <v>-0.87301665544509888</v>
      </c>
      <c r="EA46" s="79">
        <v>-0.83765172958374023</v>
      </c>
      <c r="EB46" s="79">
        <v>-0.85398340225219727</v>
      </c>
      <c r="EC46" s="79">
        <v>-0.8012654185295105</v>
      </c>
      <c r="ED46" s="79">
        <v>-0.70911324024200439</v>
      </c>
      <c r="EE46" s="79">
        <v>-0.68431961536407471</v>
      </c>
      <c r="EF46" s="79">
        <v>-0.68664562702178955</v>
      </c>
      <c r="EG46" s="79">
        <v>-0.80056464672088623</v>
      </c>
      <c r="EH46" s="79">
        <v>-0.95387309789657593</v>
      </c>
      <c r="EI46" s="79">
        <v>-1.1419237852096558</v>
      </c>
      <c r="EJ46" s="79">
        <v>-1.1454194784164429</v>
      </c>
      <c r="EK46" s="79">
        <v>-1.1527326107025146</v>
      </c>
      <c r="EL46" s="79">
        <v>-1.1040030717849731</v>
      </c>
      <c r="EM46" s="79">
        <v>-1.1955170631408691</v>
      </c>
      <c r="EN46" s="79">
        <v>-1.0058581829071045</v>
      </c>
      <c r="EO46" s="79">
        <v>-0.3513658344745636</v>
      </c>
      <c r="EP46" s="79">
        <v>0.61260896921157837</v>
      </c>
      <c r="EQ46" s="79">
        <v>0.83246666193008423</v>
      </c>
      <c r="ER46" s="79">
        <v>0.51225614547729492</v>
      </c>
      <c r="ES46" s="79">
        <v>-0.59353309869766235</v>
      </c>
      <c r="ET46" s="79">
        <v>-0.78740024566650391</v>
      </c>
      <c r="EU46" s="79">
        <v>-0.8304334282875061</v>
      </c>
      <c r="EV46" s="79">
        <v>-0.83535963296890259</v>
      </c>
      <c r="EW46" s="79">
        <v>64.78143310546875</v>
      </c>
      <c r="EX46" s="79">
        <v>63.344032287597656</v>
      </c>
      <c r="EY46" s="79">
        <v>62.074165344238281</v>
      </c>
      <c r="EZ46" s="79">
        <v>61.071968078613281</v>
      </c>
      <c r="FA46" s="79">
        <v>60.18536376953125</v>
      </c>
      <c r="FB46" s="79">
        <v>59.156021118164063</v>
      </c>
      <c r="FC46" s="79">
        <v>58.410335540771484</v>
      </c>
      <c r="FD46" s="79">
        <v>58.027107238769531</v>
      </c>
      <c r="FE46" s="79">
        <v>60.083671569824219</v>
      </c>
      <c r="FF46" s="79">
        <v>64.824836730957031</v>
      </c>
      <c r="FG46" s="79">
        <v>69.603004455566406</v>
      </c>
      <c r="FH46" s="79">
        <v>73.795730590820313</v>
      </c>
      <c r="FI46" s="79">
        <v>77.6070556640625</v>
      </c>
      <c r="FJ46" s="79">
        <v>80.814201354980469</v>
      </c>
      <c r="FK46" s="79">
        <v>83.216720581054688</v>
      </c>
      <c r="FL46" s="79">
        <v>84.399269104003906</v>
      </c>
      <c r="FM46" s="79">
        <v>84.370590209960938</v>
      </c>
      <c r="FN46" s="79">
        <v>82.657333374023438</v>
      </c>
      <c r="FO46" s="79">
        <v>79.141258239746094</v>
      </c>
      <c r="FP46" s="79">
        <v>74.594985961914063</v>
      </c>
      <c r="FQ46" s="79">
        <v>70.900810241699219</v>
      </c>
      <c r="FR46" s="79">
        <v>68.30169677734375</v>
      </c>
      <c r="FS46" s="79">
        <v>66.567092895507813</v>
      </c>
      <c r="FT46" s="79">
        <v>65.3131103515625</v>
      </c>
      <c r="FU46" s="79">
        <v>0.22571201622486115</v>
      </c>
      <c r="FV46" s="79">
        <v>0.27249404788017273</v>
      </c>
      <c r="FW46" s="79">
        <v>0.22948932647705078</v>
      </c>
      <c r="FX46" s="79">
        <v>0</v>
      </c>
      <c r="FY46" s="79">
        <v>2123.857177734375</v>
      </c>
      <c r="FZ46" s="79">
        <v>1</v>
      </c>
    </row>
    <row r="47" spans="1:182" x14ac:dyDescent="0.2">
      <c r="A47" t="s">
        <v>186</v>
      </c>
      <c r="B47" t="s">
        <v>245</v>
      </c>
      <c r="C47" t="s">
        <v>2</v>
      </c>
      <c r="D47" t="s">
        <v>202</v>
      </c>
      <c r="E47" t="s">
        <v>210</v>
      </c>
      <c r="F47" t="s">
        <v>1</v>
      </c>
      <c r="G47" t="s">
        <v>200</v>
      </c>
      <c r="H47" s="79">
        <v>1869</v>
      </c>
      <c r="I47" s="79">
        <v>2.8853080272674561</v>
      </c>
      <c r="J47" s="79">
        <v>2.5900015830993652</v>
      </c>
      <c r="K47" s="79">
        <v>2.388873815536499</v>
      </c>
      <c r="L47" s="79">
        <v>2.2559211254119873</v>
      </c>
      <c r="M47" s="79">
        <v>2.137742280960083</v>
      </c>
      <c r="N47" s="79">
        <v>2.1601171493530273</v>
      </c>
      <c r="O47" s="79">
        <v>2.2884929180145264</v>
      </c>
      <c r="P47" s="79">
        <v>2.4419219493865967</v>
      </c>
      <c r="Q47" s="79">
        <v>2.5451018810272217</v>
      </c>
      <c r="R47" s="79">
        <v>2.6703977584838867</v>
      </c>
      <c r="S47" s="79">
        <v>2.9472823143005371</v>
      </c>
      <c r="T47" s="79">
        <v>3.2876842021942139</v>
      </c>
      <c r="U47" s="79">
        <v>3.6834206581115723</v>
      </c>
      <c r="V47" s="79">
        <v>4.0461783409118652</v>
      </c>
      <c r="W47" s="79">
        <v>4.3820953369140625</v>
      </c>
      <c r="X47" s="79">
        <v>4.6500415802001953</v>
      </c>
      <c r="Y47" s="79">
        <v>4.8486514091491699</v>
      </c>
      <c r="Z47" s="79">
        <v>4.8913116455078125</v>
      </c>
      <c r="AA47" s="79">
        <v>4.8296804428100586</v>
      </c>
      <c r="AB47" s="79">
        <v>4.6740236282348633</v>
      </c>
      <c r="AC47" s="79">
        <v>4.5020217895507813</v>
      </c>
      <c r="AD47" s="79">
        <v>4.1221809387207031</v>
      </c>
      <c r="AE47" s="79">
        <v>3.6608483791351318</v>
      </c>
      <c r="AF47" s="79">
        <v>3.2143833637237549</v>
      </c>
      <c r="AG47" s="79">
        <v>-0.39073783159255981</v>
      </c>
      <c r="AH47" s="79">
        <v>-0.36981552839279175</v>
      </c>
      <c r="AI47" s="79">
        <v>-0.37033548951148987</v>
      </c>
      <c r="AJ47" s="79">
        <v>-0.38350632786750793</v>
      </c>
      <c r="AK47" s="79">
        <v>-0.41464859247207642</v>
      </c>
      <c r="AL47" s="79">
        <v>-0.37158834934234619</v>
      </c>
      <c r="AM47" s="79">
        <v>-0.32577890157699585</v>
      </c>
      <c r="AN47" s="79">
        <v>-0.26690095663070679</v>
      </c>
      <c r="AO47" s="79">
        <v>-0.30951577425003052</v>
      </c>
      <c r="AP47" s="79">
        <v>-0.33651337027549744</v>
      </c>
      <c r="AQ47" s="79">
        <v>-0.36488068103790283</v>
      </c>
      <c r="AR47" s="79">
        <v>-0.34553396701812744</v>
      </c>
      <c r="AS47" s="79">
        <v>-0.37232574820518494</v>
      </c>
      <c r="AT47" s="79">
        <v>-0.36454787850379944</v>
      </c>
      <c r="AU47" s="79">
        <v>-0.3836352527141571</v>
      </c>
      <c r="AV47" s="79">
        <v>-0.41514727473258972</v>
      </c>
      <c r="AW47" s="79">
        <v>-0.40116459131240845</v>
      </c>
      <c r="AX47" s="79">
        <v>-0.27116405963897705</v>
      </c>
      <c r="AY47" s="79">
        <v>-0.14191500842571259</v>
      </c>
      <c r="AZ47" s="79">
        <v>-0.20804543793201447</v>
      </c>
      <c r="BA47" s="79">
        <v>-0.42159917950630188</v>
      </c>
      <c r="BB47" s="79">
        <v>-0.43908268213272095</v>
      </c>
      <c r="BC47" s="79">
        <v>-0.41898185014724731</v>
      </c>
      <c r="BD47" s="79">
        <v>-0.38301414251327515</v>
      </c>
      <c r="BE47" s="79">
        <v>-0.32541012763977051</v>
      </c>
      <c r="BF47" s="79">
        <v>-0.30723562836647034</v>
      </c>
      <c r="BG47" s="79">
        <v>-0.30909886956214905</v>
      </c>
      <c r="BH47" s="79">
        <v>-0.32170027494430542</v>
      </c>
      <c r="BI47" s="79">
        <v>-0.35261896252632141</v>
      </c>
      <c r="BJ47" s="79">
        <v>-0.30969437956809998</v>
      </c>
      <c r="BK47" s="79">
        <v>-0.25412753224372864</v>
      </c>
      <c r="BL47" s="79">
        <v>-0.20299379527568817</v>
      </c>
      <c r="BM47" s="79">
        <v>-0.24197360873222351</v>
      </c>
      <c r="BN47" s="79">
        <v>-0.28225591778755188</v>
      </c>
      <c r="BO47" s="79">
        <v>-0.30288130044937134</v>
      </c>
      <c r="BP47" s="79">
        <v>-0.27985480427742004</v>
      </c>
      <c r="BQ47" s="79">
        <v>-0.30079478025436401</v>
      </c>
      <c r="BR47" s="79">
        <v>-0.28847017884254456</v>
      </c>
      <c r="BS47" s="79">
        <v>-0.3048856258392334</v>
      </c>
      <c r="BT47" s="79">
        <v>-0.33494612574577332</v>
      </c>
      <c r="BU47" s="79">
        <v>-0.31822589039802551</v>
      </c>
      <c r="BV47" s="79">
        <v>-0.18664504587650299</v>
      </c>
      <c r="BW47" s="79">
        <v>-5.6470420211553574E-2</v>
      </c>
      <c r="BX47" s="79">
        <v>-0.12368135154247284</v>
      </c>
      <c r="BY47" s="79">
        <v>-0.33174151182174683</v>
      </c>
      <c r="BZ47" s="79">
        <v>-0.3632466197013855</v>
      </c>
      <c r="CA47" s="79">
        <v>-0.34366527199745178</v>
      </c>
      <c r="CB47" s="79">
        <v>-0.31173694133758545</v>
      </c>
      <c r="CC47" s="79">
        <v>-0.28016433119773865</v>
      </c>
      <c r="CD47" s="79">
        <v>-0.2638930082321167</v>
      </c>
      <c r="CE47" s="79">
        <v>-0.26668658852577209</v>
      </c>
      <c r="CF47" s="79">
        <v>-0.27889358997344971</v>
      </c>
      <c r="CG47" s="79">
        <v>-0.30965745449066162</v>
      </c>
      <c r="CH47" s="79">
        <v>-0.26682677865028381</v>
      </c>
      <c r="CI47" s="79">
        <v>-0.20450203120708466</v>
      </c>
      <c r="CJ47" s="79">
        <v>-0.15873190760612488</v>
      </c>
      <c r="CK47" s="79">
        <v>-0.19519411027431488</v>
      </c>
      <c r="CL47" s="79">
        <v>-0.24467737972736359</v>
      </c>
      <c r="CM47" s="79">
        <v>-0.25994071364402771</v>
      </c>
      <c r="CN47" s="79">
        <v>-0.23436562716960907</v>
      </c>
      <c r="CO47" s="79">
        <v>-0.251252681016922</v>
      </c>
      <c r="CP47" s="79">
        <v>-0.23577901721000671</v>
      </c>
      <c r="CQ47" s="79">
        <v>-0.25034388899803162</v>
      </c>
      <c r="CR47" s="79">
        <v>-0.27939906716346741</v>
      </c>
      <c r="CS47" s="79">
        <v>-0.26078277826309204</v>
      </c>
      <c r="CT47" s="79">
        <v>-0.12810742855072021</v>
      </c>
      <c r="CU47" s="79">
        <v>2.7082383166998625E-3</v>
      </c>
      <c r="CV47" s="79">
        <v>-6.5251044929027557E-2</v>
      </c>
      <c r="CW47" s="79">
        <v>-0.26950636506080627</v>
      </c>
      <c r="CX47" s="79">
        <v>-0.31072276830673218</v>
      </c>
      <c r="CY47" s="79">
        <v>-0.29150122404098511</v>
      </c>
      <c r="CZ47" s="79">
        <v>-0.26237058639526367</v>
      </c>
      <c r="DA47" s="79">
        <v>-0.23491854965686798</v>
      </c>
      <c r="DB47" s="79">
        <v>-0.22055037319660187</v>
      </c>
      <c r="DC47" s="79">
        <v>-0.22427430748939514</v>
      </c>
      <c r="DD47" s="79">
        <v>-0.23608690500259399</v>
      </c>
      <c r="DE47" s="79">
        <v>-0.26669594645500183</v>
      </c>
      <c r="DF47" s="79">
        <v>-0.22395919263362885</v>
      </c>
      <c r="DG47" s="79">
        <v>-0.15487653017044067</v>
      </c>
      <c r="DH47" s="79">
        <v>-0.11447001248598099</v>
      </c>
      <c r="DI47" s="79">
        <v>-0.14841461181640625</v>
      </c>
      <c r="DJ47" s="79">
        <v>-0.2070988267660141</v>
      </c>
      <c r="DK47" s="79">
        <v>-0.21700012683868408</v>
      </c>
      <c r="DL47" s="79">
        <v>-0.1888764500617981</v>
      </c>
      <c r="DM47" s="79">
        <v>-0.20171056687831879</v>
      </c>
      <c r="DN47" s="79">
        <v>-0.18308784067630768</v>
      </c>
      <c r="DO47" s="79">
        <v>-0.19580213725566864</v>
      </c>
      <c r="DP47" s="79">
        <v>-0.2238520085811615</v>
      </c>
      <c r="DQ47" s="79">
        <v>-0.20333968102931976</v>
      </c>
      <c r="DR47" s="79">
        <v>-6.9569818675518036E-2</v>
      </c>
      <c r="DS47" s="79">
        <v>6.1886899173259735E-2</v>
      </c>
      <c r="DT47" s="79">
        <v>-6.8207378499209881E-3</v>
      </c>
      <c r="DU47" s="79">
        <v>-0.20727121829986572</v>
      </c>
      <c r="DV47" s="79">
        <v>-0.25819891691207886</v>
      </c>
      <c r="DW47" s="79">
        <v>-0.23933719098567963</v>
      </c>
      <c r="DX47" s="79">
        <v>-0.2130042165517807</v>
      </c>
      <c r="DY47" s="79">
        <v>-0.16959083080291748</v>
      </c>
      <c r="DZ47" s="79">
        <v>-0.15797050297260284</v>
      </c>
      <c r="EA47" s="79">
        <v>-0.16303770244121552</v>
      </c>
      <c r="EB47" s="79">
        <v>-0.17428085207939148</v>
      </c>
      <c r="EC47" s="79">
        <v>-0.20466633141040802</v>
      </c>
      <c r="ED47" s="79">
        <v>-0.16206519305706024</v>
      </c>
      <c r="EE47" s="79">
        <v>-8.3225168287754059E-2</v>
      </c>
      <c r="EF47" s="79">
        <v>-5.0562869757413864E-2</v>
      </c>
      <c r="EG47" s="79">
        <v>-8.0872461199760437E-2</v>
      </c>
      <c r="EH47" s="79">
        <v>-0.15284137427806854</v>
      </c>
      <c r="EI47" s="79">
        <v>-0.15500074625015259</v>
      </c>
      <c r="EJ47" s="79">
        <v>-0.1231972947716713</v>
      </c>
      <c r="EK47" s="79">
        <v>-0.13017962872982025</v>
      </c>
      <c r="EL47" s="79">
        <v>-0.10701016336679459</v>
      </c>
      <c r="EM47" s="79">
        <v>-0.11705252528190613</v>
      </c>
      <c r="EN47" s="79">
        <v>-0.14365087449550629</v>
      </c>
      <c r="EO47" s="79">
        <v>-0.12040096521377563</v>
      </c>
      <c r="EP47" s="79">
        <v>1.4949201606214046E-2</v>
      </c>
      <c r="EQ47" s="79">
        <v>0.14733149111270905</v>
      </c>
      <c r="ER47" s="79">
        <v>7.7543348073959351E-2</v>
      </c>
      <c r="ES47" s="79">
        <v>-0.11741355061531067</v>
      </c>
      <c r="ET47" s="79">
        <v>-0.18236285448074341</v>
      </c>
      <c r="EU47" s="79">
        <v>-0.1640205979347229</v>
      </c>
      <c r="EV47" s="79">
        <v>-0.1417270302772522</v>
      </c>
      <c r="EW47" s="79">
        <v>68.269989013671875</v>
      </c>
      <c r="EX47" s="79">
        <v>66.676361083984375</v>
      </c>
      <c r="EY47" s="79">
        <v>65.385513305664063</v>
      </c>
      <c r="EZ47" s="79">
        <v>64.184478759765625</v>
      </c>
      <c r="FA47" s="79">
        <v>63.171485900878906</v>
      </c>
      <c r="FB47" s="79">
        <v>62.155693054199219</v>
      </c>
      <c r="FC47" s="79">
        <v>61.466384887695313</v>
      </c>
      <c r="FD47" s="79">
        <v>60.875221252441406</v>
      </c>
      <c r="FE47" s="79">
        <v>63.176502227783203</v>
      </c>
      <c r="FF47" s="79">
        <v>67.207191467285156</v>
      </c>
      <c r="FG47" s="79">
        <v>72.446968078613281</v>
      </c>
      <c r="FH47" s="79">
        <v>77.008041381835938</v>
      </c>
      <c r="FI47" s="79">
        <v>80.748306274414063</v>
      </c>
      <c r="FJ47" s="79">
        <v>83.75921630859375</v>
      </c>
      <c r="FK47" s="79">
        <v>86.221878051757813</v>
      </c>
      <c r="FL47" s="79">
        <v>87.557632446289063</v>
      </c>
      <c r="FM47" s="79">
        <v>87.747123718261719</v>
      </c>
      <c r="FN47" s="79">
        <v>86.524055480957031</v>
      </c>
      <c r="FO47" s="79">
        <v>83.672698974609375</v>
      </c>
      <c r="FP47" s="79">
        <v>79.326805114746094</v>
      </c>
      <c r="FQ47" s="79">
        <v>75.783103942871094</v>
      </c>
      <c r="FR47" s="79">
        <v>73.176544189453125</v>
      </c>
      <c r="FS47" s="79">
        <v>71.247848510742188</v>
      </c>
      <c r="FT47" s="79">
        <v>69.339019775390625</v>
      </c>
      <c r="FU47" s="79">
        <v>6.961505115032196E-2</v>
      </c>
      <c r="FV47" s="79">
        <v>0.10339350253343582</v>
      </c>
      <c r="FW47" s="79">
        <v>6.7977361381053925E-2</v>
      </c>
      <c r="FX47" s="79">
        <v>0</v>
      </c>
      <c r="FY47" s="79">
        <v>533.90478515625</v>
      </c>
      <c r="FZ47" s="79">
        <v>1</v>
      </c>
    </row>
    <row r="48" spans="1:182" x14ac:dyDescent="0.2">
      <c r="A48" t="s">
        <v>186</v>
      </c>
      <c r="B48" t="s">
        <v>245</v>
      </c>
      <c r="C48" t="s">
        <v>2</v>
      </c>
      <c r="D48" t="s">
        <v>202</v>
      </c>
      <c r="E48" t="s">
        <v>210</v>
      </c>
      <c r="F48" t="s">
        <v>1</v>
      </c>
      <c r="G48" t="s">
        <v>1</v>
      </c>
      <c r="H48" s="79">
        <v>9684</v>
      </c>
      <c r="I48" s="79">
        <v>14.41956901550293</v>
      </c>
      <c r="J48" s="79">
        <v>12.973701477050781</v>
      </c>
      <c r="K48" s="79">
        <v>12.082230567932129</v>
      </c>
      <c r="L48" s="79">
        <v>11.560096740722656</v>
      </c>
      <c r="M48" s="79">
        <v>11.367497444152832</v>
      </c>
      <c r="N48" s="79">
        <v>11.864837646484375</v>
      </c>
      <c r="O48" s="79">
        <v>12.800562858581543</v>
      </c>
      <c r="P48" s="79">
        <v>14.12910270690918</v>
      </c>
      <c r="Q48" s="79">
        <v>15.09192943572998</v>
      </c>
      <c r="R48" s="79">
        <v>15.662258148193359</v>
      </c>
      <c r="S48" s="79">
        <v>16.586545944213867</v>
      </c>
      <c r="T48" s="79">
        <v>17.893333435058594</v>
      </c>
      <c r="U48" s="79">
        <v>19.304018020629883</v>
      </c>
      <c r="V48" s="79">
        <v>20.739601135253906</v>
      </c>
      <c r="W48" s="79">
        <v>22.084648132324219</v>
      </c>
      <c r="X48" s="79">
        <v>23.564296722412109</v>
      </c>
      <c r="Y48" s="79">
        <v>24.724847793579102</v>
      </c>
      <c r="Z48" s="79">
        <v>24.979011535644531</v>
      </c>
      <c r="AA48" s="79">
        <v>24.669977188110352</v>
      </c>
      <c r="AB48" s="79">
        <v>24.042970657348633</v>
      </c>
      <c r="AC48" s="79">
        <v>23.103939056396484</v>
      </c>
      <c r="AD48" s="79">
        <v>21.416088104248047</v>
      </c>
      <c r="AE48" s="79">
        <v>18.762081146240234</v>
      </c>
      <c r="AF48" s="79">
        <v>16.193763732910156</v>
      </c>
      <c r="AG48" s="79">
        <v>-1.7947574853897095</v>
      </c>
      <c r="AH48" s="79">
        <v>-1.8513810634613037</v>
      </c>
      <c r="AI48" s="79">
        <v>-1.7958507537841797</v>
      </c>
      <c r="AJ48" s="79">
        <v>-1.8350648880004883</v>
      </c>
      <c r="AK48" s="79">
        <v>-1.8309198617935181</v>
      </c>
      <c r="AL48" s="79">
        <v>-1.6967896223068237</v>
      </c>
      <c r="AM48" s="79">
        <v>-1.6121219396591187</v>
      </c>
      <c r="AN48" s="79">
        <v>-1.5972501039505005</v>
      </c>
      <c r="AO48" s="79">
        <v>-1.7200292348861694</v>
      </c>
      <c r="AP48" s="79">
        <v>-1.8855327367782593</v>
      </c>
      <c r="AQ48" s="79">
        <v>-2.116736888885498</v>
      </c>
      <c r="AR48" s="79">
        <v>-2.1229555606842041</v>
      </c>
      <c r="AS48" s="79">
        <v>-2.1698348522186279</v>
      </c>
      <c r="AT48" s="79">
        <v>-2.1204302310943604</v>
      </c>
      <c r="AU48" s="79">
        <v>-2.2170126438140869</v>
      </c>
      <c r="AV48" s="79">
        <v>-2.1069302558898926</v>
      </c>
      <c r="AW48" s="79">
        <v>-1.41864013671875</v>
      </c>
      <c r="AX48" s="79">
        <v>-0.28655266761779785</v>
      </c>
      <c r="AY48" s="79">
        <v>5.3073473274707794E-2</v>
      </c>
      <c r="AZ48" s="79">
        <v>-0.30367743968963623</v>
      </c>
      <c r="BA48" s="79">
        <v>-1.582072377204895</v>
      </c>
      <c r="BB48" s="79">
        <v>-1.8638687133789063</v>
      </c>
      <c r="BC48" s="79">
        <v>-1.8564534187316895</v>
      </c>
      <c r="BD48" s="79">
        <v>-1.827912449836731</v>
      </c>
      <c r="BE48" s="79">
        <v>-1.5750131607055664</v>
      </c>
      <c r="BF48" s="79">
        <v>-1.6356844902038574</v>
      </c>
      <c r="BG48" s="79">
        <v>-1.5869859457015991</v>
      </c>
      <c r="BH48" s="79">
        <v>-1.6230317354202271</v>
      </c>
      <c r="BI48" s="79">
        <v>-1.6137071847915649</v>
      </c>
      <c r="BJ48" s="79">
        <v>-1.479350209236145</v>
      </c>
      <c r="BK48" s="79">
        <v>-1.3924491405487061</v>
      </c>
      <c r="BL48" s="79">
        <v>-1.3705469369888306</v>
      </c>
      <c r="BM48" s="79">
        <v>-1.5007462501525879</v>
      </c>
      <c r="BN48" s="79">
        <v>-1.6789689064025879</v>
      </c>
      <c r="BO48" s="79">
        <v>-1.9010100364685059</v>
      </c>
      <c r="BP48" s="79">
        <v>-1.8985077142715454</v>
      </c>
      <c r="BQ48" s="79">
        <v>-1.9379456043243408</v>
      </c>
      <c r="BR48" s="79">
        <v>-1.8835490942001343</v>
      </c>
      <c r="BS48" s="79">
        <v>-1.9824055433273315</v>
      </c>
      <c r="BT48" s="79">
        <v>-1.8575797080993652</v>
      </c>
      <c r="BU48" s="79">
        <v>-1.1731809377670288</v>
      </c>
      <c r="BV48" s="79">
        <v>-5.0939559936523438E-2</v>
      </c>
      <c r="BW48" s="79">
        <v>0.29200944304466248</v>
      </c>
      <c r="BX48" s="79">
        <v>-7.3898933827877045E-2</v>
      </c>
      <c r="BY48" s="79">
        <v>-1.3601635694503784</v>
      </c>
      <c r="BZ48" s="79">
        <v>-1.6313081979751587</v>
      </c>
      <c r="CA48" s="79">
        <v>-1.6329377889633179</v>
      </c>
      <c r="CB48" s="79">
        <v>-1.6063253879547119</v>
      </c>
      <c r="CC48" s="79">
        <v>-1.4228188991546631</v>
      </c>
      <c r="CD48" s="79">
        <v>-1.4862936735153198</v>
      </c>
      <c r="CE48" s="79">
        <v>-1.4423267841339111</v>
      </c>
      <c r="CF48" s="79">
        <v>-1.4761782884597778</v>
      </c>
      <c r="CG48" s="79">
        <v>-1.4632663726806641</v>
      </c>
      <c r="CH48" s="79">
        <v>-1.3287522792816162</v>
      </c>
      <c r="CI48" s="79">
        <v>-1.2403044700622559</v>
      </c>
      <c r="CJ48" s="79">
        <v>-1.2135329246520996</v>
      </c>
      <c r="CK48" s="79">
        <v>-1.3488714694976807</v>
      </c>
      <c r="CL48" s="79">
        <v>-1.5359033346176147</v>
      </c>
      <c r="CM48" s="79">
        <v>-1.7515983581542969</v>
      </c>
      <c r="CN48" s="79">
        <v>-1.7430557012557983</v>
      </c>
      <c r="CO48" s="79">
        <v>-1.7773398160934448</v>
      </c>
      <c r="CP48" s="79">
        <v>-1.719485878944397</v>
      </c>
      <c r="CQ48" s="79">
        <v>-1.8199173212051392</v>
      </c>
      <c r="CR48" s="79">
        <v>-1.684880256652832</v>
      </c>
      <c r="CS48" s="79">
        <v>-1.0031765699386597</v>
      </c>
      <c r="CT48" s="79">
        <v>0.1122453510761261</v>
      </c>
      <c r="CU48" s="79">
        <v>0.45749577879905701</v>
      </c>
      <c r="CV48" s="79">
        <v>8.5244961082935333E-2</v>
      </c>
      <c r="CW48" s="79">
        <v>-1.206470251083374</v>
      </c>
      <c r="CX48" s="79">
        <v>-1.4702374935150146</v>
      </c>
      <c r="CY48" s="79">
        <v>-1.4781315326690674</v>
      </c>
      <c r="CZ48" s="79">
        <v>-1.4528547525405884</v>
      </c>
      <c r="DA48" s="79">
        <v>-1.2706246376037598</v>
      </c>
      <c r="DB48" s="79">
        <v>-1.3369028568267822</v>
      </c>
      <c r="DC48" s="79">
        <v>-1.2976676225662231</v>
      </c>
      <c r="DD48" s="79">
        <v>-1.3293248414993286</v>
      </c>
      <c r="DE48" s="79">
        <v>-1.3128255605697632</v>
      </c>
      <c r="DF48" s="79">
        <v>-1.1781543493270874</v>
      </c>
      <c r="DG48" s="79">
        <v>-1.0881597995758057</v>
      </c>
      <c r="DH48" s="79">
        <v>-1.0565189123153687</v>
      </c>
      <c r="DI48" s="79">
        <v>-1.1969966888427734</v>
      </c>
      <c r="DJ48" s="79">
        <v>-1.3928377628326416</v>
      </c>
      <c r="DK48" s="79">
        <v>-1.6021866798400879</v>
      </c>
      <c r="DL48" s="79">
        <v>-1.5876036882400513</v>
      </c>
      <c r="DM48" s="79">
        <v>-1.6167340278625488</v>
      </c>
      <c r="DN48" s="79">
        <v>-1.5554226636886597</v>
      </c>
      <c r="DO48" s="79">
        <v>-1.6574290990829468</v>
      </c>
      <c r="DP48" s="79">
        <v>-1.5121808052062988</v>
      </c>
      <c r="DQ48" s="79">
        <v>-0.8331722617149353</v>
      </c>
      <c r="DR48" s="79">
        <v>0.27543026208877563</v>
      </c>
      <c r="DS48" s="79">
        <v>0.62298208475112915</v>
      </c>
      <c r="DT48" s="79">
        <v>0.24438884854316711</v>
      </c>
      <c r="DU48" s="79">
        <v>-1.0527769327163696</v>
      </c>
      <c r="DV48" s="79">
        <v>-1.3091667890548706</v>
      </c>
      <c r="DW48" s="79">
        <v>-1.3233252763748169</v>
      </c>
      <c r="DX48" s="79">
        <v>-1.2993841171264648</v>
      </c>
      <c r="DY48" s="79">
        <v>-1.0508803129196167</v>
      </c>
      <c r="DZ48" s="79">
        <v>-1.1212062835693359</v>
      </c>
      <c r="EA48" s="79">
        <v>-1.0888028144836426</v>
      </c>
      <c r="EB48" s="79">
        <v>-1.1172916889190674</v>
      </c>
      <c r="EC48" s="79">
        <v>-1.0956128835678101</v>
      </c>
      <c r="ED48" s="79">
        <v>-0.96071493625640869</v>
      </c>
      <c r="EE48" s="79">
        <v>-0.86848700046539307</v>
      </c>
      <c r="EF48" s="79">
        <v>-0.82981568574905396</v>
      </c>
      <c r="EG48" s="79">
        <v>-0.97771370410919189</v>
      </c>
      <c r="EH48" s="79">
        <v>-1.1862739324569702</v>
      </c>
      <c r="EI48" s="79">
        <v>-1.3864598274230957</v>
      </c>
      <c r="EJ48" s="79">
        <v>-1.3631558418273926</v>
      </c>
      <c r="EK48" s="79">
        <v>-1.3848448991775513</v>
      </c>
      <c r="EL48" s="79">
        <v>-1.318541407585144</v>
      </c>
      <c r="EM48" s="79">
        <v>-1.4228219985961914</v>
      </c>
      <c r="EN48" s="79">
        <v>-1.262830376625061</v>
      </c>
      <c r="EO48" s="79">
        <v>-0.58771300315856934</v>
      </c>
      <c r="EP48" s="79">
        <v>0.51104336977005005</v>
      </c>
      <c r="EQ48" s="79">
        <v>0.86191809177398682</v>
      </c>
      <c r="ER48" s="79">
        <v>0.4741673469543457</v>
      </c>
      <c r="ES48" s="79">
        <v>-0.83086812496185303</v>
      </c>
      <c r="ET48" s="79">
        <v>-1.076606273651123</v>
      </c>
      <c r="EU48" s="79">
        <v>-1.0998096466064453</v>
      </c>
      <c r="EV48" s="79">
        <v>-1.0777970552444458</v>
      </c>
      <c r="EW48" s="79">
        <v>65.478477478027344</v>
      </c>
      <c r="EX48" s="79">
        <v>64.001716613769531</v>
      </c>
      <c r="EY48" s="79">
        <v>62.724349975585938</v>
      </c>
      <c r="EZ48" s="79">
        <v>61.677173614501953</v>
      </c>
      <c r="FA48" s="79">
        <v>60.754951477050781</v>
      </c>
      <c r="FB48" s="79">
        <v>59.707805633544922</v>
      </c>
      <c r="FC48" s="79">
        <v>58.952945709228516</v>
      </c>
      <c r="FD48" s="79">
        <v>58.509880065917969</v>
      </c>
      <c r="FE48" s="79">
        <v>60.599174499511719</v>
      </c>
      <c r="FF48" s="79">
        <v>65.228645324707031</v>
      </c>
      <c r="FG48" s="79">
        <v>70.100395202636719</v>
      </c>
      <c r="FH48" s="79">
        <v>74.371902465820313</v>
      </c>
      <c r="FI48" s="79">
        <v>78.193344116210938</v>
      </c>
      <c r="FJ48" s="79">
        <v>81.375686645507813</v>
      </c>
      <c r="FK48" s="79">
        <v>83.799087524414063</v>
      </c>
      <c r="FL48" s="79">
        <v>85.015884399414063</v>
      </c>
      <c r="FM48" s="79">
        <v>85.041152954101563</v>
      </c>
      <c r="FN48" s="79">
        <v>83.437843322753906</v>
      </c>
      <c r="FO48" s="79">
        <v>80.044639587402344</v>
      </c>
      <c r="FP48" s="79">
        <v>75.531028747558594</v>
      </c>
      <c r="FQ48" s="79">
        <v>71.859085083007813</v>
      </c>
      <c r="FR48" s="79">
        <v>69.245918273925781</v>
      </c>
      <c r="FS48" s="79">
        <v>67.481109619140625</v>
      </c>
      <c r="FT48" s="79">
        <v>66.106300354003906</v>
      </c>
      <c r="FU48" s="79">
        <v>0.23620365560054779</v>
      </c>
      <c r="FV48" s="79">
        <v>0.29145020246505737</v>
      </c>
      <c r="FW48" s="79">
        <v>0.23934550583362579</v>
      </c>
      <c r="FX48" s="79">
        <v>0</v>
      </c>
      <c r="FY48" s="79">
        <v>2657.761962890625</v>
      </c>
      <c r="FZ48" s="79">
        <v>1</v>
      </c>
    </row>
    <row r="49" spans="1:182" x14ac:dyDescent="0.2">
      <c r="A49" t="s">
        <v>186</v>
      </c>
      <c r="B49" t="s">
        <v>245</v>
      </c>
      <c r="C49" t="s">
        <v>2</v>
      </c>
      <c r="D49" t="s">
        <v>202</v>
      </c>
      <c r="E49" t="s">
        <v>210</v>
      </c>
      <c r="F49" t="s">
        <v>178</v>
      </c>
      <c r="G49" t="s">
        <v>1</v>
      </c>
      <c r="H49" s="79">
        <v>4671</v>
      </c>
      <c r="I49" s="79">
        <v>5.9108552932739258</v>
      </c>
      <c r="J49" s="79">
        <v>5.3064675331115723</v>
      </c>
      <c r="K49" s="79">
        <v>4.9289512634277344</v>
      </c>
      <c r="L49" s="79">
        <v>4.6768722534179688</v>
      </c>
      <c r="M49" s="79">
        <v>4.5616321563720703</v>
      </c>
      <c r="N49" s="79">
        <v>4.6771297454833984</v>
      </c>
      <c r="O49" s="79">
        <v>5.1324100494384766</v>
      </c>
      <c r="P49" s="79">
        <v>5.9272780418395996</v>
      </c>
      <c r="Q49" s="79">
        <v>6.5425601005554199</v>
      </c>
      <c r="R49" s="79">
        <v>6.8691549301147461</v>
      </c>
      <c r="S49" s="79">
        <v>7.2783427238464355</v>
      </c>
      <c r="T49" s="79">
        <v>7.7553548812866211</v>
      </c>
      <c r="U49" s="79">
        <v>8.1914844512939453</v>
      </c>
      <c r="V49" s="79">
        <v>8.5916271209716797</v>
      </c>
      <c r="W49" s="79">
        <v>9.0459384918212891</v>
      </c>
      <c r="X49" s="79">
        <v>9.5951137542724609</v>
      </c>
      <c r="Y49" s="79">
        <v>10.063370704650879</v>
      </c>
      <c r="Z49" s="79">
        <v>10.139252662658691</v>
      </c>
      <c r="AA49" s="79">
        <v>10.133803367614746</v>
      </c>
      <c r="AB49" s="79">
        <v>10.088458061218262</v>
      </c>
      <c r="AC49" s="79">
        <v>9.7021903991699219</v>
      </c>
      <c r="AD49" s="79">
        <v>8.9726734161376953</v>
      </c>
      <c r="AE49" s="79">
        <v>7.9024605751037598</v>
      </c>
      <c r="AF49" s="79">
        <v>6.7602143287658691</v>
      </c>
      <c r="AG49" s="79">
        <v>-0.59390926361083984</v>
      </c>
      <c r="AH49" s="79">
        <v>-0.5596577525138855</v>
      </c>
      <c r="AI49" s="79">
        <v>-0.51909720897674561</v>
      </c>
      <c r="AJ49" s="79">
        <v>-0.53734046220779419</v>
      </c>
      <c r="AK49" s="79">
        <v>-0.49190652370452881</v>
      </c>
      <c r="AL49" s="79">
        <v>-0.49538761377334595</v>
      </c>
      <c r="AM49" s="79">
        <v>-0.46976175904273987</v>
      </c>
      <c r="AN49" s="79">
        <v>-0.4945545494556427</v>
      </c>
      <c r="AO49" s="79">
        <v>-0.55810725688934326</v>
      </c>
      <c r="AP49" s="79">
        <v>-0.66225516796112061</v>
      </c>
      <c r="AQ49" s="79">
        <v>-0.7654498815536499</v>
      </c>
      <c r="AR49" s="79">
        <v>-0.8006519079208374</v>
      </c>
      <c r="AS49" s="79">
        <v>-0.8225441575050354</v>
      </c>
      <c r="AT49" s="79">
        <v>-0.81731104850769043</v>
      </c>
      <c r="AU49" s="79">
        <v>-0.9295731782913208</v>
      </c>
      <c r="AV49" s="79">
        <v>-0.7994762659072876</v>
      </c>
      <c r="AW49" s="79">
        <v>-0.47958001494407654</v>
      </c>
      <c r="AX49" s="79">
        <v>-5.4595409892499447E-3</v>
      </c>
      <c r="AY49" s="79">
        <v>9.2696294188499451E-2</v>
      </c>
      <c r="AZ49" s="79">
        <v>-3.7487640976905823E-2</v>
      </c>
      <c r="BA49" s="79">
        <v>-0.61776971817016602</v>
      </c>
      <c r="BB49" s="79">
        <v>-0.6350591778755188</v>
      </c>
      <c r="BC49" s="79">
        <v>-0.56284695863723755</v>
      </c>
      <c r="BD49" s="79">
        <v>-0.58583700656890869</v>
      </c>
      <c r="BE49" s="79">
        <v>-0.51348233222961426</v>
      </c>
      <c r="BF49" s="79">
        <v>-0.48515668511390686</v>
      </c>
      <c r="BG49" s="79">
        <v>-0.4472409188747406</v>
      </c>
      <c r="BH49" s="79">
        <v>-0.46723118424415588</v>
      </c>
      <c r="BI49" s="79">
        <v>-0.42201858758926392</v>
      </c>
      <c r="BJ49" s="79">
        <v>-0.42204520106315613</v>
      </c>
      <c r="BK49" s="79">
        <v>-0.39266729354858398</v>
      </c>
      <c r="BL49" s="79">
        <v>-0.41127917170524597</v>
      </c>
      <c r="BM49" s="79">
        <v>-0.47413119673728943</v>
      </c>
      <c r="BN49" s="79">
        <v>-0.57857125997543335</v>
      </c>
      <c r="BO49" s="79">
        <v>-0.68243473768234253</v>
      </c>
      <c r="BP49" s="79">
        <v>-0.71580111980438232</v>
      </c>
      <c r="BQ49" s="79">
        <v>-0.73535794019699097</v>
      </c>
      <c r="BR49" s="79">
        <v>-0.72614479064941406</v>
      </c>
      <c r="BS49" s="79">
        <v>-0.8319510817527771</v>
      </c>
      <c r="BT49" s="79">
        <v>-0.69828224182128906</v>
      </c>
      <c r="BU49" s="79">
        <v>-0.37529096007347107</v>
      </c>
      <c r="BV49" s="79">
        <v>9.7148753702640533E-2</v>
      </c>
      <c r="BW49" s="79">
        <v>0.19416582584381104</v>
      </c>
      <c r="BX49" s="79">
        <v>6.0765665024518967E-2</v>
      </c>
      <c r="BY49" s="79">
        <v>-0.52062499523162842</v>
      </c>
      <c r="BZ49" s="79">
        <v>-0.54058212041854858</v>
      </c>
      <c r="CA49" s="79">
        <v>-0.47286984324455261</v>
      </c>
      <c r="CB49" s="79">
        <v>-0.50033164024353027</v>
      </c>
      <c r="CC49" s="79">
        <v>-0.45777884125709534</v>
      </c>
      <c r="CD49" s="79">
        <v>-0.43355748057365417</v>
      </c>
      <c r="CE49" s="79">
        <v>-0.39747345447540283</v>
      </c>
      <c r="CF49" s="79">
        <v>-0.41867369413375854</v>
      </c>
      <c r="CG49" s="79">
        <v>-0.37361440062522888</v>
      </c>
      <c r="CH49" s="79">
        <v>-0.37124848365783691</v>
      </c>
      <c r="CI49" s="79">
        <v>-0.33927193284034729</v>
      </c>
      <c r="CJ49" s="79">
        <v>-0.35360291600227356</v>
      </c>
      <c r="CK49" s="79">
        <v>-0.4159696102142334</v>
      </c>
      <c r="CL49" s="79">
        <v>-0.52061206102371216</v>
      </c>
      <c r="CM49" s="79">
        <v>-0.6249387264251709</v>
      </c>
      <c r="CN49" s="79">
        <v>-0.65703368186950684</v>
      </c>
      <c r="CO49" s="79">
        <v>-0.6749730110168457</v>
      </c>
      <c r="CP49" s="79">
        <v>-0.66300326585769653</v>
      </c>
      <c r="CQ49" s="79">
        <v>-0.76433831453323364</v>
      </c>
      <c r="CR49" s="79">
        <v>-0.62819552421569824</v>
      </c>
      <c r="CS49" s="79">
        <v>-0.30306068062782288</v>
      </c>
      <c r="CT49" s="79">
        <v>0.16821494698524475</v>
      </c>
      <c r="CU49" s="79">
        <v>0.26444330811500549</v>
      </c>
      <c r="CV49" s="79">
        <v>0.12881560623645782</v>
      </c>
      <c r="CW49" s="79">
        <v>-0.45334288477897644</v>
      </c>
      <c r="CX49" s="79">
        <v>-0.47514763474464417</v>
      </c>
      <c r="CY49" s="79">
        <v>-0.41055193543434143</v>
      </c>
      <c r="CZ49" s="79">
        <v>-0.44111087918281555</v>
      </c>
      <c r="DA49" s="79">
        <v>-0.4020753800868988</v>
      </c>
      <c r="DB49" s="79">
        <v>-0.38195827603340149</v>
      </c>
      <c r="DC49" s="79">
        <v>-0.34770599007606506</v>
      </c>
      <c r="DD49" s="79">
        <v>-0.37011620402336121</v>
      </c>
      <c r="DE49" s="79">
        <v>-0.32521021366119385</v>
      </c>
      <c r="DF49" s="79">
        <v>-0.3204517662525177</v>
      </c>
      <c r="DG49" s="79">
        <v>-0.2858765721321106</v>
      </c>
      <c r="DH49" s="79">
        <v>-0.29592666029930115</v>
      </c>
      <c r="DI49" s="79">
        <v>-0.35780802369117737</v>
      </c>
      <c r="DJ49" s="79">
        <v>-0.46265286207199097</v>
      </c>
      <c r="DK49" s="79">
        <v>-0.56744271516799927</v>
      </c>
      <c r="DL49" s="79">
        <v>-0.59826624393463135</v>
      </c>
      <c r="DM49" s="79">
        <v>-0.61458808183670044</v>
      </c>
      <c r="DN49" s="79">
        <v>-0.599861741065979</v>
      </c>
      <c r="DO49" s="79">
        <v>-0.69672554731369019</v>
      </c>
      <c r="DP49" s="79">
        <v>-0.55810880661010742</v>
      </c>
      <c r="DQ49" s="79">
        <v>-0.23083040118217468</v>
      </c>
      <c r="DR49" s="79">
        <v>0.23928113281726837</v>
      </c>
      <c r="DS49" s="79">
        <v>0.33472079038619995</v>
      </c>
      <c r="DT49" s="79">
        <v>0.19686554372310638</v>
      </c>
      <c r="DU49" s="79">
        <v>-0.38606074452400208</v>
      </c>
      <c r="DV49" s="79">
        <v>-0.40971311926841736</v>
      </c>
      <c r="DW49" s="79">
        <v>-0.34823402762413025</v>
      </c>
      <c r="DX49" s="79">
        <v>-0.38189011812210083</v>
      </c>
      <c r="DY49" s="79">
        <v>-0.32164841890335083</v>
      </c>
      <c r="DZ49" s="79">
        <v>-0.30745723843574524</v>
      </c>
      <c r="EA49" s="79">
        <v>-0.27584969997406006</v>
      </c>
      <c r="EB49" s="79">
        <v>-0.3000069260597229</v>
      </c>
      <c r="EC49" s="79">
        <v>-0.25532227754592896</v>
      </c>
      <c r="ED49" s="79">
        <v>-0.24710935354232788</v>
      </c>
      <c r="EE49" s="79">
        <v>-0.20878212153911591</v>
      </c>
      <c r="EF49" s="79">
        <v>-0.21265128254890442</v>
      </c>
      <c r="EG49" s="79">
        <v>-0.27383193373680115</v>
      </c>
      <c r="EH49" s="79">
        <v>-0.3789689838886261</v>
      </c>
      <c r="EI49" s="79">
        <v>-0.48442757129669189</v>
      </c>
      <c r="EJ49" s="79">
        <v>-0.51341545581817627</v>
      </c>
      <c r="EK49" s="79">
        <v>-0.52740186452865601</v>
      </c>
      <c r="EL49" s="79">
        <v>-0.50869548320770264</v>
      </c>
      <c r="EM49" s="79">
        <v>-0.59910345077514648</v>
      </c>
      <c r="EN49" s="79">
        <v>-0.45691478252410889</v>
      </c>
      <c r="EO49" s="79">
        <v>-0.12654136121273041</v>
      </c>
      <c r="EP49" s="79">
        <v>0.34188944101333618</v>
      </c>
      <c r="EQ49" s="79">
        <v>0.43619030714035034</v>
      </c>
      <c r="ER49" s="79">
        <v>0.29511886835098267</v>
      </c>
      <c r="ES49" s="79">
        <v>-0.28891602158546448</v>
      </c>
      <c r="ET49" s="79">
        <v>-0.31523609161376953</v>
      </c>
      <c r="EU49" s="79">
        <v>-0.25825688242912292</v>
      </c>
      <c r="EV49" s="79">
        <v>-0.29638472199440002</v>
      </c>
      <c r="EW49" s="79">
        <v>61.697967529296875</v>
      </c>
      <c r="EX49" s="79">
        <v>60.204986572265625</v>
      </c>
      <c r="EY49" s="79">
        <v>58.931045532226563</v>
      </c>
      <c r="EZ49" s="79">
        <v>57.822788238525391</v>
      </c>
      <c r="FA49" s="79">
        <v>56.824512481689453</v>
      </c>
      <c r="FB49" s="79">
        <v>55.624988555908203</v>
      </c>
      <c r="FC49" s="79">
        <v>55.127288818359375</v>
      </c>
      <c r="FD49" s="79">
        <v>54.919902801513672</v>
      </c>
      <c r="FE49" s="79">
        <v>56.518653869628906</v>
      </c>
      <c r="FF49" s="79">
        <v>61.863864898681641</v>
      </c>
      <c r="FG49" s="79">
        <v>66.636238098144531</v>
      </c>
      <c r="FH49" s="79">
        <v>70.045936584472656</v>
      </c>
      <c r="FI49" s="79">
        <v>73.814445495605469</v>
      </c>
      <c r="FJ49" s="79">
        <v>76.813880920410156</v>
      </c>
      <c r="FK49" s="79">
        <v>79.047531127929688</v>
      </c>
      <c r="FL49" s="79">
        <v>79.998527526855469</v>
      </c>
      <c r="FM49" s="79">
        <v>79.696456909179688</v>
      </c>
      <c r="FN49" s="79">
        <v>77.464103698730469</v>
      </c>
      <c r="FO49" s="79">
        <v>73.513885498046875</v>
      </c>
      <c r="FP49" s="79">
        <v>69.617515563964844</v>
      </c>
      <c r="FQ49" s="79">
        <v>66.754257202148438</v>
      </c>
      <c r="FR49" s="79">
        <v>63.998771667480469</v>
      </c>
      <c r="FS49" s="79">
        <v>62.831756591796875</v>
      </c>
      <c r="FT49" s="79">
        <v>62.126461029052734</v>
      </c>
      <c r="FU49" s="79">
        <v>8.1818036735057831E-2</v>
      </c>
      <c r="FV49" s="79">
        <v>0.122810959815979</v>
      </c>
      <c r="FW49" s="79">
        <v>8.0593295395374298E-2</v>
      </c>
      <c r="FX49" s="79">
        <v>0</v>
      </c>
      <c r="FY49" s="79">
        <v>1568.6190185546875</v>
      </c>
      <c r="FZ49" s="79">
        <v>1</v>
      </c>
    </row>
    <row r="50" spans="1:182" x14ac:dyDescent="0.2">
      <c r="A50" t="s">
        <v>186</v>
      </c>
      <c r="B50" t="s">
        <v>245</v>
      </c>
      <c r="C50" t="s">
        <v>2</v>
      </c>
      <c r="D50" t="s">
        <v>202</v>
      </c>
      <c r="E50" t="s">
        <v>210</v>
      </c>
      <c r="F50" t="s">
        <v>179</v>
      </c>
      <c r="G50" t="s">
        <v>1</v>
      </c>
      <c r="H50" s="79">
        <v>927</v>
      </c>
      <c r="I50" s="79">
        <v>1.788358211517334</v>
      </c>
      <c r="J50" s="79">
        <v>1.5965161323547363</v>
      </c>
      <c r="K50" s="79">
        <v>1.4213844537734985</v>
      </c>
      <c r="L50" s="79">
        <v>1.3461815118789673</v>
      </c>
      <c r="M50" s="79">
        <v>1.2923725843429565</v>
      </c>
      <c r="N50" s="79">
        <v>1.3638138771057129</v>
      </c>
      <c r="O50" s="79">
        <v>1.3934314250946045</v>
      </c>
      <c r="P50" s="79">
        <v>1.4415402412414551</v>
      </c>
      <c r="Q50" s="79">
        <v>1.534369945526123</v>
      </c>
      <c r="R50" s="79">
        <v>1.6582101583480835</v>
      </c>
      <c r="S50" s="79">
        <v>1.7788236141204834</v>
      </c>
      <c r="T50" s="79">
        <v>2.0306286811828613</v>
      </c>
      <c r="U50" s="79">
        <v>2.2863023281097412</v>
      </c>
      <c r="V50" s="79">
        <v>2.5352182388305664</v>
      </c>
      <c r="W50" s="79">
        <v>2.7750880718231201</v>
      </c>
      <c r="X50" s="79">
        <v>2.907289981842041</v>
      </c>
      <c r="Y50" s="79">
        <v>3.0346853733062744</v>
      </c>
      <c r="Z50" s="79">
        <v>3.0308220386505127</v>
      </c>
      <c r="AA50" s="79">
        <v>3.0362956523895264</v>
      </c>
      <c r="AB50" s="79">
        <v>2.8638551235198975</v>
      </c>
      <c r="AC50" s="79">
        <v>2.7972464561462402</v>
      </c>
      <c r="AD50" s="79">
        <v>2.550908088684082</v>
      </c>
      <c r="AE50" s="79">
        <v>2.2378222942352295</v>
      </c>
      <c r="AF50" s="79">
        <v>1.9674297571182251</v>
      </c>
      <c r="AG50" s="79">
        <v>-0.32570812106132507</v>
      </c>
      <c r="AH50" s="79">
        <v>-0.29401779174804688</v>
      </c>
      <c r="AI50" s="79">
        <v>-0.32664743065834045</v>
      </c>
      <c r="AJ50" s="79">
        <v>-0.3175833523273468</v>
      </c>
      <c r="AK50" s="79">
        <v>-0.33303037285804749</v>
      </c>
      <c r="AL50" s="79">
        <v>-0.28062424063682556</v>
      </c>
      <c r="AM50" s="79">
        <v>-0.3377855122089386</v>
      </c>
      <c r="AN50" s="79">
        <v>-0.32226988673210144</v>
      </c>
      <c r="AO50" s="79">
        <v>-0.24937020242214203</v>
      </c>
      <c r="AP50" s="79">
        <v>-0.22215235233306885</v>
      </c>
      <c r="AQ50" s="79">
        <v>-0.21041481196880341</v>
      </c>
      <c r="AR50" s="79">
        <v>-0.17197422683238983</v>
      </c>
      <c r="AS50" s="79">
        <v>-0.20453165471553802</v>
      </c>
      <c r="AT50" s="79">
        <v>-0.22560223937034607</v>
      </c>
      <c r="AU50" s="79">
        <v>-0.18386729061603546</v>
      </c>
      <c r="AV50" s="79">
        <v>-0.29433199763298035</v>
      </c>
      <c r="AW50" s="79">
        <v>-0.28849297761917114</v>
      </c>
      <c r="AX50" s="79">
        <v>-0.18791279196739197</v>
      </c>
      <c r="AY50" s="79">
        <v>-6.9275587797164917E-2</v>
      </c>
      <c r="AZ50" s="79">
        <v>-0.21594659984111786</v>
      </c>
      <c r="BA50" s="79">
        <v>-0.24901583790779114</v>
      </c>
      <c r="BB50" s="79">
        <v>-0.28562262654304504</v>
      </c>
      <c r="BC50" s="79">
        <v>-0.30885440111160278</v>
      </c>
      <c r="BD50" s="79">
        <v>-0.31304123997688293</v>
      </c>
      <c r="BE50" s="79">
        <v>-0.25545936822891235</v>
      </c>
      <c r="BF50" s="79">
        <v>-0.22833994030952454</v>
      </c>
      <c r="BG50" s="79">
        <v>-0.26295509934425354</v>
      </c>
      <c r="BH50" s="79">
        <v>-0.25606879591941833</v>
      </c>
      <c r="BI50" s="79">
        <v>-0.27032968401908875</v>
      </c>
      <c r="BJ50" s="79">
        <v>-0.22230070829391479</v>
      </c>
      <c r="BK50" s="79">
        <v>-0.27831816673278809</v>
      </c>
      <c r="BL50" s="79">
        <v>-0.2682972252368927</v>
      </c>
      <c r="BM50" s="79">
        <v>-0.19995127618312836</v>
      </c>
      <c r="BN50" s="79">
        <v>-0.16463662683963776</v>
      </c>
      <c r="BO50" s="79">
        <v>-0.14485983550548553</v>
      </c>
      <c r="BP50" s="79">
        <v>-9.7834587097167969E-2</v>
      </c>
      <c r="BQ50" s="79">
        <v>-0.12166259437799454</v>
      </c>
      <c r="BR50" s="79">
        <v>-0.13671194016933441</v>
      </c>
      <c r="BS50" s="79">
        <v>-9.3691021203994751E-2</v>
      </c>
      <c r="BT50" s="79">
        <v>-0.20502547919750214</v>
      </c>
      <c r="BU50" s="79">
        <v>-0.20569437742233276</v>
      </c>
      <c r="BV50" s="79">
        <v>-0.10749508440494537</v>
      </c>
      <c r="BW50" s="79">
        <v>9.9626099690794945E-3</v>
      </c>
      <c r="BX50" s="79">
        <v>-0.1363396942615509</v>
      </c>
      <c r="BY50" s="79">
        <v>-0.17015215754508972</v>
      </c>
      <c r="BZ50" s="79">
        <v>-0.20918643474578857</v>
      </c>
      <c r="CA50" s="79">
        <v>-0.23171043395996094</v>
      </c>
      <c r="CB50" s="79">
        <v>-0.24006687104701996</v>
      </c>
      <c r="CC50" s="79">
        <v>-0.2068052738904953</v>
      </c>
      <c r="CD50" s="79">
        <v>-0.18285165727138519</v>
      </c>
      <c r="CE50" s="79">
        <v>-0.21884195506572723</v>
      </c>
      <c r="CF50" s="79">
        <v>-0.21346399188041687</v>
      </c>
      <c r="CG50" s="79">
        <v>-0.22690336406230927</v>
      </c>
      <c r="CH50" s="79">
        <v>-0.18190601468086243</v>
      </c>
      <c r="CI50" s="79">
        <v>-0.23713125288486481</v>
      </c>
      <c r="CJ50" s="79">
        <v>-0.23091591894626617</v>
      </c>
      <c r="CK50" s="79">
        <v>-0.16572387516498566</v>
      </c>
      <c r="CL50" s="79">
        <v>-0.124801404774189</v>
      </c>
      <c r="CM50" s="79">
        <v>-9.9456652998924255E-2</v>
      </c>
      <c r="CN50" s="79">
        <v>-4.6485699713230133E-2</v>
      </c>
      <c r="CO50" s="79">
        <v>-6.4267739653587341E-2</v>
      </c>
      <c r="CP50" s="79">
        <v>-7.5146779417991638E-2</v>
      </c>
      <c r="CQ50" s="79">
        <v>-3.1235214322805405E-2</v>
      </c>
      <c r="CR50" s="79">
        <v>-0.14317204058170319</v>
      </c>
      <c r="CS50" s="79">
        <v>-0.14834831655025482</v>
      </c>
      <c r="CT50" s="79">
        <v>-5.1798023283481598E-2</v>
      </c>
      <c r="CU50" s="79">
        <v>6.4842745661735535E-2</v>
      </c>
      <c r="CV50" s="79">
        <v>-8.1204183399677277E-2</v>
      </c>
      <c r="CW50" s="79">
        <v>-0.11553141474723816</v>
      </c>
      <c r="CX50" s="79">
        <v>-0.15624696016311646</v>
      </c>
      <c r="CY50" s="79">
        <v>-0.17828075587749481</v>
      </c>
      <c r="CZ50" s="79">
        <v>-0.18952503800392151</v>
      </c>
      <c r="DA50" s="79">
        <v>-0.15815119445323944</v>
      </c>
      <c r="DB50" s="79">
        <v>-0.13736337423324585</v>
      </c>
      <c r="DC50" s="79">
        <v>-0.17472882568836212</v>
      </c>
      <c r="DD50" s="79">
        <v>-0.1708592027425766</v>
      </c>
      <c r="DE50" s="79">
        <v>-0.18347704410552979</v>
      </c>
      <c r="DF50" s="79">
        <v>-0.14151132106781006</v>
      </c>
      <c r="DG50" s="79">
        <v>-0.19594433903694153</v>
      </c>
      <c r="DH50" s="79">
        <v>-0.19353461265563965</v>
      </c>
      <c r="DI50" s="79">
        <v>-0.13149647414684296</v>
      </c>
      <c r="DJ50" s="79">
        <v>-8.4966190159320831E-2</v>
      </c>
      <c r="DK50" s="79">
        <v>-5.4053474217653275E-2</v>
      </c>
      <c r="DL50" s="79">
        <v>4.8631890676915646E-3</v>
      </c>
      <c r="DM50" s="79">
        <v>-6.872884463518858E-3</v>
      </c>
      <c r="DN50" s="79">
        <v>-1.3581623323261738E-2</v>
      </c>
      <c r="DO50" s="79">
        <v>3.1220592558383942E-2</v>
      </c>
      <c r="DP50" s="79">
        <v>-8.1318609416484833E-2</v>
      </c>
      <c r="DQ50" s="79">
        <v>-9.100225567817688E-2</v>
      </c>
      <c r="DR50" s="79">
        <v>3.8990376051515341E-3</v>
      </c>
      <c r="DS50" s="79">
        <v>0.119722880423069</v>
      </c>
      <c r="DT50" s="79">
        <v>-2.6068679988384247E-2</v>
      </c>
      <c r="DU50" s="79">
        <v>-6.0910671949386597E-2</v>
      </c>
      <c r="DV50" s="79">
        <v>-0.10330748558044434</v>
      </c>
      <c r="DW50" s="79">
        <v>-0.12485107779502869</v>
      </c>
      <c r="DX50" s="79">
        <v>-0.13898320496082306</v>
      </c>
      <c r="DY50" s="79">
        <v>-8.7902411818504333E-2</v>
      </c>
      <c r="DZ50" s="79">
        <v>-7.1685530245304108E-2</v>
      </c>
      <c r="EA50" s="79">
        <v>-0.11103647202253342</v>
      </c>
      <c r="EB50" s="79">
        <v>-0.10934463888406754</v>
      </c>
      <c r="EC50" s="79">
        <v>-0.12077634781599045</v>
      </c>
      <c r="ED50" s="79">
        <v>-8.3187796175479889E-2</v>
      </c>
      <c r="EE50" s="79">
        <v>-0.13647699356079102</v>
      </c>
      <c r="EF50" s="79">
        <v>-0.13956195116043091</v>
      </c>
      <c r="EG50" s="79">
        <v>-8.2077547907829285E-2</v>
      </c>
      <c r="EH50" s="79">
        <v>-2.7450460940599442E-2</v>
      </c>
      <c r="EI50" s="79">
        <v>1.1501505970954895E-2</v>
      </c>
      <c r="EJ50" s="79">
        <v>7.9002827405929565E-2</v>
      </c>
      <c r="EK50" s="79">
        <v>7.5996167957782745E-2</v>
      </c>
      <c r="EL50" s="79">
        <v>7.5308680534362793E-2</v>
      </c>
      <c r="EM50" s="79">
        <v>0.12139686197042465</v>
      </c>
      <c r="EN50" s="79">
        <v>7.9879285767674446E-3</v>
      </c>
      <c r="EO50" s="79">
        <v>-8.203643374145031E-3</v>
      </c>
      <c r="EP50" s="79">
        <v>8.4316745400428772E-2</v>
      </c>
      <c r="EQ50" s="79">
        <v>0.19896107912063599</v>
      </c>
      <c r="ER50" s="79">
        <v>5.3538229316473007E-2</v>
      </c>
      <c r="ES50" s="79">
        <v>1.7953010275959969E-2</v>
      </c>
      <c r="ET50" s="79">
        <v>-2.6871293783187866E-2</v>
      </c>
      <c r="EU50" s="79">
        <v>-4.7707103192806244E-2</v>
      </c>
      <c r="EV50" s="79">
        <v>-6.6008828580379486E-2</v>
      </c>
      <c r="EW50" s="79">
        <v>73.832504272460938</v>
      </c>
      <c r="EX50" s="79">
        <v>71.994796752929688</v>
      </c>
      <c r="EY50" s="79">
        <v>70.725982666015625</v>
      </c>
      <c r="EZ50" s="79">
        <v>69.537322998046875</v>
      </c>
      <c r="FA50" s="79">
        <v>68.344520568847656</v>
      </c>
      <c r="FB50" s="79">
        <v>66.82684326171875</v>
      </c>
      <c r="FC50" s="79">
        <v>65.815025329589844</v>
      </c>
      <c r="FD50" s="79">
        <v>65.607818603515625</v>
      </c>
      <c r="FE50" s="79">
        <v>67.702644348144531</v>
      </c>
      <c r="FF50" s="79">
        <v>71.826881408691406</v>
      </c>
      <c r="FG50" s="79">
        <v>76.935401916503906</v>
      </c>
      <c r="FH50" s="79">
        <v>81.40667724609375</v>
      </c>
      <c r="FI50" s="79">
        <v>84.944625854492188</v>
      </c>
      <c r="FJ50" s="79">
        <v>87.819442749023438</v>
      </c>
      <c r="FK50" s="79">
        <v>90.0826416015625</v>
      </c>
      <c r="FL50" s="79">
        <v>91.505172729492188</v>
      </c>
      <c r="FM50" s="79">
        <v>92.264900207519531</v>
      </c>
      <c r="FN50" s="79">
        <v>91.617401123046875</v>
      </c>
      <c r="FO50" s="79">
        <v>89.776031494140625</v>
      </c>
      <c r="FP50" s="79">
        <v>85.818077087402344</v>
      </c>
      <c r="FQ50" s="79">
        <v>82.500778198242188</v>
      </c>
      <c r="FR50" s="79">
        <v>80.083053588867188</v>
      </c>
      <c r="FS50" s="79">
        <v>77.838752746582031</v>
      </c>
      <c r="FT50" s="79">
        <v>75.130020141601563</v>
      </c>
      <c r="FU50" s="79">
        <v>7.2428114712238312E-2</v>
      </c>
      <c r="FV50" s="79">
        <v>9.7734488546848297E-2</v>
      </c>
      <c r="FW50" s="79">
        <v>7.1452304720878601E-2</v>
      </c>
      <c r="FX50" s="79">
        <v>0</v>
      </c>
      <c r="FY50" s="79">
        <v>168.85714721679688</v>
      </c>
      <c r="FZ50" s="79">
        <v>1</v>
      </c>
    </row>
    <row r="51" spans="1:182" x14ac:dyDescent="0.2">
      <c r="A51" t="s">
        <v>186</v>
      </c>
      <c r="B51" t="s">
        <v>245</v>
      </c>
      <c r="C51" t="s">
        <v>2</v>
      </c>
      <c r="D51" t="s">
        <v>202</v>
      </c>
      <c r="E51" t="s">
        <v>210</v>
      </c>
      <c r="F51" t="s">
        <v>180</v>
      </c>
      <c r="G51" t="s">
        <v>1</v>
      </c>
      <c r="H51" s="79">
        <v>149</v>
      </c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9"/>
      <c r="AZ51" s="79"/>
      <c r="BA51" s="79"/>
      <c r="BB51" s="79"/>
      <c r="BC51" s="79"/>
      <c r="BD51" s="79"/>
      <c r="BE51" s="79"/>
      <c r="BF51" s="79"/>
      <c r="BG51" s="79"/>
      <c r="BH51" s="79"/>
      <c r="BI51" s="79"/>
      <c r="BJ51" s="79"/>
      <c r="BK51" s="79"/>
      <c r="BL51" s="79"/>
      <c r="BM51" s="79"/>
      <c r="BN51" s="79"/>
      <c r="BO51" s="79"/>
      <c r="BP51" s="79"/>
      <c r="BQ51" s="79"/>
      <c r="BR51" s="79"/>
      <c r="BS51" s="79"/>
      <c r="BT51" s="79"/>
      <c r="BU51" s="79"/>
      <c r="BV51" s="79"/>
      <c r="BW51" s="79"/>
      <c r="BX51" s="79"/>
      <c r="BY51" s="79"/>
      <c r="BZ51" s="79"/>
      <c r="CA51" s="79"/>
      <c r="CB51" s="79"/>
      <c r="CC51" s="79"/>
      <c r="CD51" s="79"/>
      <c r="CE51" s="79"/>
      <c r="CF51" s="79"/>
      <c r="CG51" s="79"/>
      <c r="CH51" s="79"/>
      <c r="CI51" s="79"/>
      <c r="CJ51" s="79"/>
      <c r="CK51" s="79"/>
      <c r="CL51" s="79"/>
      <c r="CM51" s="79"/>
      <c r="CN51" s="79"/>
      <c r="CO51" s="79"/>
      <c r="CP51" s="79"/>
      <c r="CQ51" s="79"/>
      <c r="CR51" s="79"/>
      <c r="CS51" s="79"/>
      <c r="CT51" s="79"/>
      <c r="CU51" s="79"/>
      <c r="CV51" s="79"/>
      <c r="CW51" s="79"/>
      <c r="CX51" s="79"/>
      <c r="CY51" s="79"/>
      <c r="CZ51" s="79"/>
      <c r="DA51" s="79"/>
      <c r="DB51" s="79"/>
      <c r="DC51" s="79"/>
      <c r="DD51" s="79"/>
      <c r="DE51" s="79"/>
      <c r="DF51" s="79"/>
      <c r="DG51" s="79"/>
      <c r="DH51" s="79"/>
      <c r="DI51" s="79"/>
      <c r="DJ51" s="79"/>
      <c r="DK51" s="79"/>
      <c r="DL51" s="79"/>
      <c r="DM51" s="79"/>
      <c r="DN51" s="79"/>
      <c r="DO51" s="79"/>
      <c r="DP51" s="79"/>
      <c r="DQ51" s="79"/>
      <c r="DR51" s="79"/>
      <c r="DS51" s="79"/>
      <c r="DT51" s="79"/>
      <c r="DU51" s="79"/>
      <c r="DV51" s="79"/>
      <c r="DW51" s="79"/>
      <c r="DX51" s="79"/>
      <c r="DY51" s="79"/>
      <c r="DZ51" s="79"/>
      <c r="EA51" s="79"/>
      <c r="EB51" s="79"/>
      <c r="EC51" s="79"/>
      <c r="ED51" s="79"/>
      <c r="EE51" s="79"/>
      <c r="EF51" s="79"/>
      <c r="EG51" s="79"/>
      <c r="EH51" s="79"/>
      <c r="EI51" s="79"/>
      <c r="EJ51" s="79"/>
      <c r="EK51" s="79"/>
      <c r="EL51" s="79"/>
      <c r="EM51" s="79"/>
      <c r="EN51" s="79"/>
      <c r="EO51" s="79"/>
      <c r="EP51" s="79"/>
      <c r="EQ51" s="79"/>
      <c r="ER51" s="79"/>
      <c r="ES51" s="79"/>
      <c r="ET51" s="79"/>
      <c r="EU51" s="79"/>
      <c r="EV51" s="79"/>
      <c r="EW51" s="79"/>
      <c r="EX51" s="79"/>
      <c r="EY51" s="79"/>
      <c r="EZ51" s="79"/>
      <c r="FA51" s="79"/>
      <c r="FB51" s="79"/>
      <c r="FC51" s="79"/>
      <c r="FD51" s="79"/>
      <c r="FE51" s="79"/>
      <c r="FF51" s="79"/>
      <c r="FG51" s="79"/>
      <c r="FH51" s="79"/>
      <c r="FI51" s="79"/>
      <c r="FJ51" s="79"/>
      <c r="FK51" s="79"/>
      <c r="FL51" s="79"/>
      <c r="FM51" s="79"/>
      <c r="FN51" s="79"/>
      <c r="FO51" s="79"/>
      <c r="FP51" s="79"/>
      <c r="FQ51" s="79"/>
      <c r="FR51" s="79"/>
      <c r="FS51" s="79"/>
      <c r="FT51" s="79"/>
      <c r="FU51" s="79"/>
      <c r="FV51" s="79"/>
      <c r="FW51" s="79"/>
      <c r="FX51" s="79">
        <v>0</v>
      </c>
      <c r="FY51" s="79">
        <v>28.619047164916992</v>
      </c>
      <c r="FZ51" s="79">
        <v>0</v>
      </c>
    </row>
    <row r="52" spans="1:182" x14ac:dyDescent="0.2">
      <c r="A52" t="s">
        <v>186</v>
      </c>
      <c r="B52" t="s">
        <v>245</v>
      </c>
      <c r="C52" t="s">
        <v>2</v>
      </c>
      <c r="D52" t="s">
        <v>202</v>
      </c>
      <c r="E52" t="s">
        <v>210</v>
      </c>
      <c r="F52" t="s">
        <v>181</v>
      </c>
      <c r="G52" t="s">
        <v>1</v>
      </c>
      <c r="H52" s="79">
        <v>318</v>
      </c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79"/>
      <c r="BL52" s="79"/>
      <c r="BM52" s="79"/>
      <c r="BN52" s="79"/>
      <c r="BO52" s="79"/>
      <c r="BP52" s="79"/>
      <c r="BQ52" s="79"/>
      <c r="BR52" s="79"/>
      <c r="BS52" s="79"/>
      <c r="BT52" s="79"/>
      <c r="BU52" s="79"/>
      <c r="BV52" s="79"/>
      <c r="BW52" s="79"/>
      <c r="BX52" s="79"/>
      <c r="BY52" s="79"/>
      <c r="BZ52" s="79"/>
      <c r="CA52" s="79"/>
      <c r="CB52" s="79"/>
      <c r="CC52" s="79"/>
      <c r="CD52" s="79"/>
      <c r="CE52" s="79"/>
      <c r="CF52" s="79"/>
      <c r="CG52" s="79"/>
      <c r="CH52" s="79"/>
      <c r="CI52" s="79"/>
      <c r="CJ52" s="79"/>
      <c r="CK52" s="79"/>
      <c r="CL52" s="79"/>
      <c r="CM52" s="79"/>
      <c r="CN52" s="79"/>
      <c r="CO52" s="79"/>
      <c r="CP52" s="79"/>
      <c r="CQ52" s="79"/>
      <c r="CR52" s="79"/>
      <c r="CS52" s="79"/>
      <c r="CT52" s="79"/>
      <c r="CU52" s="79"/>
      <c r="CV52" s="79"/>
      <c r="CW52" s="79"/>
      <c r="CX52" s="79"/>
      <c r="CY52" s="79"/>
      <c r="CZ52" s="79"/>
      <c r="DA52" s="79"/>
      <c r="DB52" s="79"/>
      <c r="DC52" s="79"/>
      <c r="DD52" s="79"/>
      <c r="DE52" s="79"/>
      <c r="DF52" s="79"/>
      <c r="DG52" s="79"/>
      <c r="DH52" s="79"/>
      <c r="DI52" s="79"/>
      <c r="DJ52" s="79"/>
      <c r="DK52" s="79"/>
      <c r="DL52" s="79"/>
      <c r="DM52" s="79"/>
      <c r="DN52" s="79"/>
      <c r="DO52" s="79"/>
      <c r="DP52" s="79"/>
      <c r="DQ52" s="79"/>
      <c r="DR52" s="79"/>
      <c r="DS52" s="79"/>
      <c r="DT52" s="79"/>
      <c r="DU52" s="79"/>
      <c r="DV52" s="79"/>
      <c r="DW52" s="79"/>
      <c r="DX52" s="79"/>
      <c r="DY52" s="79"/>
      <c r="DZ52" s="79"/>
      <c r="EA52" s="79"/>
      <c r="EB52" s="79"/>
      <c r="EC52" s="79"/>
      <c r="ED52" s="79"/>
      <c r="EE52" s="79"/>
      <c r="EF52" s="79"/>
      <c r="EG52" s="79"/>
      <c r="EH52" s="79"/>
      <c r="EI52" s="79"/>
      <c r="EJ52" s="79"/>
      <c r="EK52" s="79"/>
      <c r="EL52" s="79"/>
      <c r="EM52" s="79"/>
      <c r="EN52" s="79"/>
      <c r="EO52" s="79"/>
      <c r="EP52" s="79"/>
      <c r="EQ52" s="79"/>
      <c r="ER52" s="79"/>
      <c r="ES52" s="79"/>
      <c r="ET52" s="79"/>
      <c r="EU52" s="79"/>
      <c r="EV52" s="79"/>
      <c r="EW52" s="79"/>
      <c r="EX52" s="79"/>
      <c r="EY52" s="79"/>
      <c r="EZ52" s="79"/>
      <c r="FA52" s="79"/>
      <c r="FB52" s="79"/>
      <c r="FC52" s="79"/>
      <c r="FD52" s="79"/>
      <c r="FE52" s="79"/>
      <c r="FF52" s="79"/>
      <c r="FG52" s="79"/>
      <c r="FH52" s="79"/>
      <c r="FI52" s="79"/>
      <c r="FJ52" s="79"/>
      <c r="FK52" s="79"/>
      <c r="FL52" s="79"/>
      <c r="FM52" s="79"/>
      <c r="FN52" s="79"/>
      <c r="FO52" s="79"/>
      <c r="FP52" s="79"/>
      <c r="FQ52" s="79"/>
      <c r="FR52" s="79"/>
      <c r="FS52" s="79"/>
      <c r="FT52" s="79"/>
      <c r="FU52" s="79"/>
      <c r="FV52" s="79"/>
      <c r="FW52" s="79"/>
      <c r="FX52" s="79">
        <v>0</v>
      </c>
      <c r="FY52" s="79">
        <v>44.142856597900391</v>
      </c>
      <c r="FZ52" s="79">
        <v>0</v>
      </c>
    </row>
    <row r="53" spans="1:182" x14ac:dyDescent="0.2">
      <c r="A53" t="s">
        <v>186</v>
      </c>
      <c r="B53" t="s">
        <v>245</v>
      </c>
      <c r="C53" t="s">
        <v>2</v>
      </c>
      <c r="D53" t="s">
        <v>202</v>
      </c>
      <c r="E53" t="s">
        <v>210</v>
      </c>
      <c r="F53" t="s">
        <v>182</v>
      </c>
      <c r="G53" t="s">
        <v>1</v>
      </c>
      <c r="H53" s="79">
        <v>899</v>
      </c>
      <c r="I53" s="79">
        <v>1.2459136247634888</v>
      </c>
      <c r="J53" s="79">
        <v>1.1457695960998535</v>
      </c>
      <c r="K53" s="79">
        <v>1.101676344871521</v>
      </c>
      <c r="L53" s="79">
        <v>1.0742688179016113</v>
      </c>
      <c r="M53" s="79">
        <v>1.072142481803894</v>
      </c>
      <c r="N53" s="79">
        <v>1.1516999006271362</v>
      </c>
      <c r="O53" s="79">
        <v>1.270676851272583</v>
      </c>
      <c r="P53" s="79">
        <v>1.4438986778259277</v>
      </c>
      <c r="Q53" s="79">
        <v>1.5271644592285156</v>
      </c>
      <c r="R53" s="79">
        <v>1.570145845413208</v>
      </c>
      <c r="S53" s="79">
        <v>1.6619467735290527</v>
      </c>
      <c r="T53" s="79">
        <v>1.7403111457824707</v>
      </c>
      <c r="U53" s="79">
        <v>1.7887187004089355</v>
      </c>
      <c r="V53" s="79">
        <v>1.8098745346069336</v>
      </c>
      <c r="W53" s="79">
        <v>1.8812062740325928</v>
      </c>
      <c r="X53" s="79">
        <v>1.9739748239517212</v>
      </c>
      <c r="Y53" s="79">
        <v>2.0772807598114014</v>
      </c>
      <c r="Z53" s="79">
        <v>2.0943737030029297</v>
      </c>
      <c r="AA53" s="79">
        <v>2.0781848430633545</v>
      </c>
      <c r="AB53" s="79">
        <v>2.0746142864227295</v>
      </c>
      <c r="AC53" s="79">
        <v>2.0238239765167236</v>
      </c>
      <c r="AD53" s="79">
        <v>1.8352893590927124</v>
      </c>
      <c r="AE53" s="79">
        <v>1.5916619300842285</v>
      </c>
      <c r="AF53" s="79">
        <v>1.3804275989532471</v>
      </c>
      <c r="AG53" s="79">
        <v>-0.16840632259845734</v>
      </c>
      <c r="AH53" s="79">
        <v>-0.22715243697166443</v>
      </c>
      <c r="AI53" s="79">
        <v>-0.21704304218292236</v>
      </c>
      <c r="AJ53" s="79">
        <v>-0.23572273552417755</v>
      </c>
      <c r="AK53" s="79">
        <v>-0.23924838006496429</v>
      </c>
      <c r="AL53" s="79">
        <v>-0.23392750322818756</v>
      </c>
      <c r="AM53" s="79">
        <v>-0.24226170778274536</v>
      </c>
      <c r="AN53" s="79">
        <v>-0.22439959645271301</v>
      </c>
      <c r="AO53" s="79">
        <v>-0.29586467146873474</v>
      </c>
      <c r="AP53" s="79">
        <v>-0.32062599062919617</v>
      </c>
      <c r="AQ53" s="79">
        <v>-0.2968955934047699</v>
      </c>
      <c r="AR53" s="79">
        <v>-0.29950940608978271</v>
      </c>
      <c r="AS53" s="79">
        <v>-0.32738447189331055</v>
      </c>
      <c r="AT53" s="79">
        <v>-0.32995671033859253</v>
      </c>
      <c r="AU53" s="79">
        <v>-0.28666123747825623</v>
      </c>
      <c r="AV53" s="79">
        <v>-0.24171674251556396</v>
      </c>
      <c r="AW53" s="79">
        <v>-0.17207145690917969</v>
      </c>
      <c r="AX53" s="79">
        <v>-9.3034230172634125E-2</v>
      </c>
      <c r="AY53" s="79">
        <v>-6.5285615622997284E-2</v>
      </c>
      <c r="AZ53" s="79">
        <v>-7.9978778958320618E-2</v>
      </c>
      <c r="BA53" s="79">
        <v>-0.15935926139354706</v>
      </c>
      <c r="BB53" s="79">
        <v>-0.1727462112903595</v>
      </c>
      <c r="BC53" s="79">
        <v>-0.19357319176197052</v>
      </c>
      <c r="BD53" s="79">
        <v>-0.18145890533924103</v>
      </c>
      <c r="BE53" s="79">
        <v>-0.12671494483947754</v>
      </c>
      <c r="BF53" s="79">
        <v>-0.17904667556285858</v>
      </c>
      <c r="BG53" s="79">
        <v>-0.1669580340385437</v>
      </c>
      <c r="BH53" s="79">
        <v>-0.18548333644866943</v>
      </c>
      <c r="BI53" s="79">
        <v>-0.1898675262928009</v>
      </c>
      <c r="BJ53" s="79">
        <v>-0.18089458346366882</v>
      </c>
      <c r="BK53" s="79">
        <v>-0.18799649178981781</v>
      </c>
      <c r="BL53" s="79">
        <v>-0.17052435874938965</v>
      </c>
      <c r="BM53" s="79">
        <v>-0.23947300016880035</v>
      </c>
      <c r="BN53" s="79">
        <v>-0.26576852798461914</v>
      </c>
      <c r="BO53" s="79">
        <v>-0.24357271194458008</v>
      </c>
      <c r="BP53" s="79">
        <v>-0.2452675998210907</v>
      </c>
      <c r="BQ53" s="79">
        <v>-0.27205348014831543</v>
      </c>
      <c r="BR53" s="79">
        <v>-0.28082704544067383</v>
      </c>
      <c r="BS53" s="79">
        <v>-0.23895765841007233</v>
      </c>
      <c r="BT53" s="79">
        <v>-0.19303995370864868</v>
      </c>
      <c r="BU53" s="79">
        <v>-0.11927878111600876</v>
      </c>
      <c r="BV53" s="79">
        <v>-4.0541063994169235E-2</v>
      </c>
      <c r="BW53" s="79">
        <v>-1.7780093476176262E-2</v>
      </c>
      <c r="BX53" s="79">
        <v>-3.2534632831811905E-2</v>
      </c>
      <c r="BY53" s="79">
        <v>-0.10969145596027374</v>
      </c>
      <c r="BZ53" s="79">
        <v>-0.12745815515518188</v>
      </c>
      <c r="CA53" s="79">
        <v>-0.14988867938518524</v>
      </c>
      <c r="CB53" s="79">
        <v>-0.13983985781669617</v>
      </c>
      <c r="CC53" s="79">
        <v>-9.7839631140232086E-2</v>
      </c>
      <c r="CD53" s="79">
        <v>-0.14572876691818237</v>
      </c>
      <c r="CE53" s="79">
        <v>-0.13226932287216187</v>
      </c>
      <c r="CF53" s="79">
        <v>-0.15068767964839935</v>
      </c>
      <c r="CG53" s="79">
        <v>-0.15566648542881012</v>
      </c>
      <c r="CH53" s="79">
        <v>-0.14416415989398956</v>
      </c>
      <c r="CI53" s="79">
        <v>-0.15041257441043854</v>
      </c>
      <c r="CJ53" s="79">
        <v>-0.13321053981781006</v>
      </c>
      <c r="CK53" s="79">
        <v>-0.20041629672050476</v>
      </c>
      <c r="CL53" s="79">
        <v>-0.22777439653873444</v>
      </c>
      <c r="CM53" s="79">
        <v>-0.20664146542549133</v>
      </c>
      <c r="CN53" s="79">
        <v>-0.20769989490509033</v>
      </c>
      <c r="CO53" s="79">
        <v>-0.23373140394687653</v>
      </c>
      <c r="CP53" s="79">
        <v>-0.24679999053478241</v>
      </c>
      <c r="CQ53" s="79">
        <v>-0.20591829717159271</v>
      </c>
      <c r="CR53" s="79">
        <v>-0.15932655334472656</v>
      </c>
      <c r="CS53" s="79">
        <v>-8.2714736461639404E-2</v>
      </c>
      <c r="CT53" s="79">
        <v>-4.1844560764729977E-3</v>
      </c>
      <c r="CU53" s="79">
        <v>1.5122084878385067E-2</v>
      </c>
      <c r="CV53" s="79">
        <v>3.250389127060771E-4</v>
      </c>
      <c r="CW53" s="79">
        <v>-7.529168576002121E-2</v>
      </c>
      <c r="CX53" s="79">
        <v>-9.6091791987419128E-2</v>
      </c>
      <c r="CY53" s="79">
        <v>-0.11963292956352234</v>
      </c>
      <c r="CZ53" s="79">
        <v>-0.11101462692022324</v>
      </c>
      <c r="DA53" s="79">
        <v>-6.8964317440986633E-2</v>
      </c>
      <c r="DB53" s="79">
        <v>-0.11241086572408676</v>
      </c>
      <c r="DC53" s="79">
        <v>-9.7580604255199432E-2</v>
      </c>
      <c r="DD53" s="79">
        <v>-0.11589202284812927</v>
      </c>
      <c r="DE53" s="79">
        <v>-0.12146545201539993</v>
      </c>
      <c r="DF53" s="79">
        <v>-0.10743372887372971</v>
      </c>
      <c r="DG53" s="79">
        <v>-0.11282864958047867</v>
      </c>
      <c r="DH53" s="79">
        <v>-9.5896720886230469E-2</v>
      </c>
      <c r="DI53" s="79">
        <v>-0.16135959327220917</v>
      </c>
      <c r="DJ53" s="79">
        <v>-0.18978027999401093</v>
      </c>
      <c r="DK53" s="79">
        <v>-0.16971021890640259</v>
      </c>
      <c r="DL53" s="79">
        <v>-0.17013218998908997</v>
      </c>
      <c r="DM53" s="79">
        <v>-0.19540932774543762</v>
      </c>
      <c r="DN53" s="79">
        <v>-0.21277293562889099</v>
      </c>
      <c r="DO53" s="79">
        <v>-0.1728789359331131</v>
      </c>
      <c r="DP53" s="79">
        <v>-0.12561315298080444</v>
      </c>
      <c r="DQ53" s="79">
        <v>-4.615069180727005E-2</v>
      </c>
      <c r="DR53" s="79">
        <v>3.2172150909900665E-2</v>
      </c>
      <c r="DS53" s="79">
        <v>4.8024263232946396E-2</v>
      </c>
      <c r="DT53" s="79">
        <v>3.3184710890054703E-2</v>
      </c>
      <c r="DU53" s="79">
        <v>-4.0891919285058975E-2</v>
      </c>
      <c r="DV53" s="79">
        <v>-6.4725421369075775E-2</v>
      </c>
      <c r="DW53" s="79">
        <v>-8.9377172291278839E-2</v>
      </c>
      <c r="DX53" s="79">
        <v>-8.2189403474330902E-2</v>
      </c>
      <c r="DY53" s="79">
        <v>-2.7272943407297134E-2</v>
      </c>
      <c r="DZ53" s="79">
        <v>-6.4305104315280914E-2</v>
      </c>
      <c r="EA53" s="79">
        <v>-4.7495607286691666E-2</v>
      </c>
      <c r="EB53" s="79">
        <v>-6.5652623772621155E-2</v>
      </c>
      <c r="EC53" s="79">
        <v>-7.2084590792655945E-2</v>
      </c>
      <c r="ED53" s="79">
        <v>-5.4400824010372162E-2</v>
      </c>
      <c r="EE53" s="79">
        <v>-5.8563441038131714E-2</v>
      </c>
      <c r="EF53" s="79">
        <v>-4.2021486908197403E-2</v>
      </c>
      <c r="EG53" s="79">
        <v>-0.10496792942285538</v>
      </c>
      <c r="EH53" s="79">
        <v>-0.13492280244827271</v>
      </c>
      <c r="EI53" s="79">
        <v>-0.11638734489679337</v>
      </c>
      <c r="EJ53" s="79">
        <v>-0.11589039117097855</v>
      </c>
      <c r="EK53" s="79">
        <v>-0.1400783360004425</v>
      </c>
      <c r="EL53" s="79">
        <v>-0.16364327073097229</v>
      </c>
      <c r="EM53" s="79">
        <v>-0.12517534196376801</v>
      </c>
      <c r="EN53" s="79">
        <v>-7.693636417388916E-2</v>
      </c>
      <c r="EO53" s="79">
        <v>6.6419853828847408E-3</v>
      </c>
      <c r="EP53" s="79">
        <v>8.4665320813655853E-2</v>
      </c>
      <c r="EQ53" s="79">
        <v>9.552977979183197E-2</v>
      </c>
      <c r="ER53" s="79">
        <v>8.0628857016563416E-2</v>
      </c>
      <c r="ES53" s="79">
        <v>8.7758833542466164E-3</v>
      </c>
      <c r="ET53" s="79">
        <v>-1.9437370821833611E-2</v>
      </c>
      <c r="EU53" s="79">
        <v>-4.5692667365074158E-2</v>
      </c>
      <c r="EV53" s="79">
        <v>-4.0570355951786041E-2</v>
      </c>
      <c r="EW53" s="79">
        <v>61.491531372070313</v>
      </c>
      <c r="EX53" s="79">
        <v>60.409095764160156</v>
      </c>
      <c r="EY53" s="79">
        <v>59.581684112548828</v>
      </c>
      <c r="EZ53" s="79">
        <v>58.761253356933594</v>
      </c>
      <c r="FA53" s="79">
        <v>58.141803741455078</v>
      </c>
      <c r="FB53" s="79">
        <v>57.680492401123047</v>
      </c>
      <c r="FC53" s="79">
        <v>57.338294982910156</v>
      </c>
      <c r="FD53" s="79">
        <v>56.950160980224609</v>
      </c>
      <c r="FE53" s="79">
        <v>58.967063903808594</v>
      </c>
      <c r="FF53" s="79">
        <v>62.232685089111328</v>
      </c>
      <c r="FG53" s="79">
        <v>66.144012451171875</v>
      </c>
      <c r="FH53" s="79">
        <v>70.876754760742188</v>
      </c>
      <c r="FI53" s="79">
        <v>75.099006652832031</v>
      </c>
      <c r="FJ53" s="79">
        <v>78.87615966796875</v>
      </c>
      <c r="FK53" s="79">
        <v>82.006393432617188</v>
      </c>
      <c r="FL53" s="79">
        <v>83.475830078125</v>
      </c>
      <c r="FM53" s="79">
        <v>82.899879455566406</v>
      </c>
      <c r="FN53" s="79">
        <v>80.634544372558594</v>
      </c>
      <c r="FO53" s="79">
        <v>76.438446044921875</v>
      </c>
      <c r="FP53" s="79">
        <v>71.544700622558594</v>
      </c>
      <c r="FQ53" s="79">
        <v>67.870140075683594</v>
      </c>
      <c r="FR53" s="79">
        <v>65.702842712402344</v>
      </c>
      <c r="FS53" s="79">
        <v>63.788894653320313</v>
      </c>
      <c r="FT53" s="79">
        <v>62.358333587646484</v>
      </c>
      <c r="FU53" s="79">
        <v>5.3458847105503082E-2</v>
      </c>
      <c r="FV53" s="79">
        <v>6.0961417853832245E-2</v>
      </c>
      <c r="FW53" s="79">
        <v>5.4654896259307861E-2</v>
      </c>
      <c r="FX53" s="79">
        <v>0</v>
      </c>
      <c r="FY53" s="79">
        <v>346.57144165039063</v>
      </c>
      <c r="FZ53" s="79">
        <v>1</v>
      </c>
    </row>
    <row r="54" spans="1:182" x14ac:dyDescent="0.2">
      <c r="A54" t="s">
        <v>186</v>
      </c>
      <c r="B54" t="s">
        <v>245</v>
      </c>
      <c r="C54" t="s">
        <v>2</v>
      </c>
      <c r="D54" t="s">
        <v>202</v>
      </c>
      <c r="E54" t="s">
        <v>210</v>
      </c>
      <c r="F54" t="s">
        <v>183</v>
      </c>
      <c r="G54" t="s">
        <v>1</v>
      </c>
      <c r="H54" s="79">
        <v>1417</v>
      </c>
      <c r="I54" s="79">
        <v>2.3251898288726807</v>
      </c>
      <c r="J54" s="79">
        <v>2.0984110832214355</v>
      </c>
      <c r="K54" s="79">
        <v>2.0078043937683105</v>
      </c>
      <c r="L54" s="79">
        <v>1.941089391708374</v>
      </c>
      <c r="M54" s="79">
        <v>1.9494668245315552</v>
      </c>
      <c r="N54" s="79">
        <v>2.0530624389648438</v>
      </c>
      <c r="O54" s="79">
        <v>2.2389402389526367</v>
      </c>
      <c r="P54" s="79">
        <v>2.3519363403320313</v>
      </c>
      <c r="Q54" s="79">
        <v>2.4247839450836182</v>
      </c>
      <c r="R54" s="79">
        <v>2.511812686920166</v>
      </c>
      <c r="S54" s="79">
        <v>2.6369130611419678</v>
      </c>
      <c r="T54" s="79">
        <v>2.8944330215454102</v>
      </c>
      <c r="U54" s="79">
        <v>3.1723110675811768</v>
      </c>
      <c r="V54" s="79">
        <v>3.5028610229492188</v>
      </c>
      <c r="W54" s="79">
        <v>3.8295044898986816</v>
      </c>
      <c r="X54" s="79">
        <v>4.178046703338623</v>
      </c>
      <c r="Y54" s="79">
        <v>4.3635654449462891</v>
      </c>
      <c r="Z54" s="79">
        <v>4.3602128028869629</v>
      </c>
      <c r="AA54" s="79">
        <v>4.169318675994873</v>
      </c>
      <c r="AB54" s="79">
        <v>4.026329517364502</v>
      </c>
      <c r="AC54" s="79">
        <v>3.7942142486572266</v>
      </c>
      <c r="AD54" s="79">
        <v>3.4683082103729248</v>
      </c>
      <c r="AE54" s="79">
        <v>2.9742615222930908</v>
      </c>
      <c r="AF54" s="79">
        <v>2.5794332027435303</v>
      </c>
      <c r="AG54" s="79">
        <v>-0.36866161227226257</v>
      </c>
      <c r="AH54" s="79">
        <v>-0.3815360963344574</v>
      </c>
      <c r="AI54" s="79">
        <v>-0.30599769949913025</v>
      </c>
      <c r="AJ54" s="79">
        <v>-0.35971447825431824</v>
      </c>
      <c r="AK54" s="79">
        <v>-0.35607185959815979</v>
      </c>
      <c r="AL54" s="79">
        <v>-0.34937593340873718</v>
      </c>
      <c r="AM54" s="79">
        <v>-0.35714998841285706</v>
      </c>
      <c r="AN54" s="79">
        <v>-0.36835554242134094</v>
      </c>
      <c r="AO54" s="79">
        <v>-0.35442972183227539</v>
      </c>
      <c r="AP54" s="79">
        <v>-0.32904639840126038</v>
      </c>
      <c r="AQ54" s="79">
        <v>-0.42604482173919678</v>
      </c>
      <c r="AR54" s="79">
        <v>-0.40533599257469177</v>
      </c>
      <c r="AS54" s="79">
        <v>-0.36274251341819763</v>
      </c>
      <c r="AT54" s="79">
        <v>-0.36461958289146423</v>
      </c>
      <c r="AU54" s="79">
        <v>-0.32146742939949036</v>
      </c>
      <c r="AV54" s="79">
        <v>-0.28847822546958923</v>
      </c>
      <c r="AW54" s="79">
        <v>-0.16458269953727722</v>
      </c>
      <c r="AX54" s="79">
        <v>-3.2113008201122284E-2</v>
      </c>
      <c r="AY54" s="79">
        <v>-8.1756681203842163E-2</v>
      </c>
      <c r="AZ54" s="79">
        <v>-7.7298417687416077E-2</v>
      </c>
      <c r="BA54" s="79">
        <v>-0.33236858248710632</v>
      </c>
      <c r="BB54" s="79">
        <v>-0.45756524801254272</v>
      </c>
      <c r="BC54" s="79">
        <v>-0.47108522057533264</v>
      </c>
      <c r="BD54" s="79">
        <v>-0.44511401653289795</v>
      </c>
      <c r="BE54" s="79">
        <v>-0.26793277263641357</v>
      </c>
      <c r="BF54" s="79">
        <v>-0.28263229131698608</v>
      </c>
      <c r="BG54" s="79">
        <v>-0.21559746563434601</v>
      </c>
      <c r="BH54" s="79">
        <v>-0.25869384407997131</v>
      </c>
      <c r="BI54" s="79">
        <v>-0.25256961584091187</v>
      </c>
      <c r="BJ54" s="79">
        <v>-0.24699614942073822</v>
      </c>
      <c r="BK54" s="79">
        <v>-0.2504601776599884</v>
      </c>
      <c r="BL54" s="79">
        <v>-0.25801777839660645</v>
      </c>
      <c r="BM54" s="79">
        <v>-0.25003969669342041</v>
      </c>
      <c r="BN54" s="79">
        <v>-0.23613008856773376</v>
      </c>
      <c r="BO54" s="79">
        <v>-0.32919079065322876</v>
      </c>
      <c r="BP54" s="79">
        <v>-0.30407649278640747</v>
      </c>
      <c r="BQ54" s="79">
        <v>-0.26121756434440613</v>
      </c>
      <c r="BR54" s="79">
        <v>-0.25911220908164978</v>
      </c>
      <c r="BS54" s="79">
        <v>-0.2239023894071579</v>
      </c>
      <c r="BT54" s="79">
        <v>-0.17193099856376648</v>
      </c>
      <c r="BU54" s="79">
        <v>-4.8271924257278442E-2</v>
      </c>
      <c r="BV54" s="79">
        <v>7.6230570673942566E-2</v>
      </c>
      <c r="BW54" s="79">
        <v>2.3253200575709343E-2</v>
      </c>
      <c r="BX54" s="79">
        <v>2.3990990594029427E-2</v>
      </c>
      <c r="BY54" s="79">
        <v>-0.22822330892086029</v>
      </c>
      <c r="BZ54" s="79">
        <v>-0.34736645221710205</v>
      </c>
      <c r="CA54" s="79">
        <v>-0.36456885933876038</v>
      </c>
      <c r="CB54" s="79">
        <v>-0.34137848019599915</v>
      </c>
      <c r="CC54" s="79">
        <v>-0.19816829264163971</v>
      </c>
      <c r="CD54" s="79">
        <v>-0.21413178741931915</v>
      </c>
      <c r="CE54" s="79">
        <v>-0.1529865562915802</v>
      </c>
      <c r="CF54" s="79">
        <v>-0.18872722983360291</v>
      </c>
      <c r="CG54" s="79">
        <v>-0.18088428676128387</v>
      </c>
      <c r="CH54" s="79">
        <v>-0.17608822882175446</v>
      </c>
      <c r="CI54" s="79">
        <v>-0.17656716704368591</v>
      </c>
      <c r="CJ54" s="79">
        <v>-0.18159820139408112</v>
      </c>
      <c r="CK54" s="79">
        <v>-0.17773951590061188</v>
      </c>
      <c r="CL54" s="79">
        <v>-0.17177651822566986</v>
      </c>
      <c r="CM54" s="79">
        <v>-0.26210999488830566</v>
      </c>
      <c r="CN54" s="79">
        <v>-0.23394449055194855</v>
      </c>
      <c r="CO54" s="79">
        <v>-0.19090169668197632</v>
      </c>
      <c r="CP54" s="79">
        <v>-0.18603812158107758</v>
      </c>
      <c r="CQ54" s="79">
        <v>-0.15632914006710052</v>
      </c>
      <c r="CR54" s="79">
        <v>-9.1210730373859406E-2</v>
      </c>
      <c r="CS54" s="79">
        <v>3.228456899523735E-2</v>
      </c>
      <c r="CT54" s="79">
        <v>0.15126900374889374</v>
      </c>
      <c r="CU54" s="79">
        <v>9.598272293806076E-2</v>
      </c>
      <c r="CV54" s="79">
        <v>9.414372593164444E-2</v>
      </c>
      <c r="CW54" s="79">
        <v>-0.15609261393547058</v>
      </c>
      <c r="CX54" s="79">
        <v>-0.27104312181472778</v>
      </c>
      <c r="CY54" s="79">
        <v>-0.2907959520816803</v>
      </c>
      <c r="CZ54" s="79">
        <v>-0.26953154802322388</v>
      </c>
      <c r="DA54" s="79">
        <v>-0.12840381264686584</v>
      </c>
      <c r="DB54" s="79">
        <v>-0.14563129842281342</v>
      </c>
      <c r="DC54" s="79">
        <v>-9.0375639498233795E-2</v>
      </c>
      <c r="DD54" s="79">
        <v>-0.11876063048839569</v>
      </c>
      <c r="DE54" s="79">
        <v>-0.10919895023107529</v>
      </c>
      <c r="DF54" s="79">
        <v>-0.10518030822277069</v>
      </c>
      <c r="DG54" s="79">
        <v>-0.10267414152622223</v>
      </c>
      <c r="DH54" s="79">
        <v>-0.10517860949039459</v>
      </c>
      <c r="DI54" s="79">
        <v>-0.10543932020664215</v>
      </c>
      <c r="DJ54" s="79">
        <v>-0.10742295533418655</v>
      </c>
      <c r="DK54" s="79">
        <v>-0.19502918422222137</v>
      </c>
      <c r="DL54" s="79">
        <v>-0.16381247341632843</v>
      </c>
      <c r="DM54" s="79">
        <v>-0.12058582901954651</v>
      </c>
      <c r="DN54" s="79">
        <v>-0.11296402662992477</v>
      </c>
      <c r="DO54" s="79">
        <v>-8.8755890727043152E-2</v>
      </c>
      <c r="DP54" s="79">
        <v>-1.0490467771887779E-2</v>
      </c>
      <c r="DQ54" s="79">
        <v>0.11284106224775314</v>
      </c>
      <c r="DR54" s="79">
        <v>0.22630743682384491</v>
      </c>
      <c r="DS54" s="79">
        <v>0.16871224343776703</v>
      </c>
      <c r="DT54" s="79">
        <v>0.1642964631319046</v>
      </c>
      <c r="DU54" s="79">
        <v>-8.3961911499500275E-2</v>
      </c>
      <c r="DV54" s="79">
        <v>-0.19471979141235352</v>
      </c>
      <c r="DW54" s="79">
        <v>-0.21702304482460022</v>
      </c>
      <c r="DX54" s="79">
        <v>-0.19768461585044861</v>
      </c>
      <c r="DY54" s="79">
        <v>-2.7674982324242592E-2</v>
      </c>
      <c r="DZ54" s="79">
        <v>-4.6727471053600311E-2</v>
      </c>
      <c r="EA54" s="79">
        <v>2.4574534108978696E-5</v>
      </c>
      <c r="EB54" s="79">
        <v>-1.7739972099661827E-2</v>
      </c>
      <c r="EC54" s="79">
        <v>-5.6967153213918209E-3</v>
      </c>
      <c r="ED54" s="79">
        <v>-2.8005244676023722E-3</v>
      </c>
      <c r="EE54" s="79">
        <v>4.0156492032110691E-3</v>
      </c>
      <c r="EF54" s="79">
        <v>5.159138236194849E-3</v>
      </c>
      <c r="EG54" s="79">
        <v>-1.0493211448192596E-3</v>
      </c>
      <c r="EH54" s="79">
        <v>-1.4506625011563301E-2</v>
      </c>
      <c r="EI54" s="79">
        <v>-9.8175153136253357E-2</v>
      </c>
      <c r="EJ54" s="79">
        <v>-6.2552981078624725E-2</v>
      </c>
      <c r="EK54" s="79">
        <v>-1.9060885533690453E-2</v>
      </c>
      <c r="EL54" s="79">
        <v>-7.4566472321748734E-3</v>
      </c>
      <c r="EM54" s="79">
        <v>8.8091446086764336E-3</v>
      </c>
      <c r="EN54" s="79">
        <v>0.10605677217245102</v>
      </c>
      <c r="EO54" s="79">
        <v>0.22915184497833252</v>
      </c>
      <c r="EP54" s="79">
        <v>0.33465102314949036</v>
      </c>
      <c r="EQ54" s="79">
        <v>0.27372211217880249</v>
      </c>
      <c r="ER54" s="79">
        <v>0.26558586955070496</v>
      </c>
      <c r="ES54" s="79">
        <v>2.0183362066745758E-2</v>
      </c>
      <c r="ET54" s="79">
        <v>-8.4521010518074036E-2</v>
      </c>
      <c r="EU54" s="79">
        <v>-0.11050668358802795</v>
      </c>
      <c r="EV54" s="79">
        <v>-9.3949064612388611E-2</v>
      </c>
      <c r="EW54" s="79">
        <v>67.252235412597656</v>
      </c>
      <c r="EX54" s="79">
        <v>66.059158325195313</v>
      </c>
      <c r="EY54" s="79">
        <v>64.80169677734375</v>
      </c>
      <c r="EZ54" s="79">
        <v>63.962699890136719</v>
      </c>
      <c r="FA54" s="79">
        <v>62.977939605712891</v>
      </c>
      <c r="FB54" s="79">
        <v>61.846347808837891</v>
      </c>
      <c r="FC54" s="79">
        <v>60.797103881835938</v>
      </c>
      <c r="FD54" s="79">
        <v>60.104907989501953</v>
      </c>
      <c r="FE54" s="79">
        <v>62.63006591796875</v>
      </c>
      <c r="FF54" s="79">
        <v>65.945686340332031</v>
      </c>
      <c r="FG54" s="79">
        <v>71.452880859375</v>
      </c>
      <c r="FH54" s="79">
        <v>76.872322082519531</v>
      </c>
      <c r="FI54" s="79">
        <v>80.94378662109375</v>
      </c>
      <c r="FJ54" s="79">
        <v>84.304374694824219</v>
      </c>
      <c r="FK54" s="79">
        <v>86.930587768554688</v>
      </c>
      <c r="FL54" s="79">
        <v>88.046531677246094</v>
      </c>
      <c r="FM54" s="79">
        <v>87.895439147949219</v>
      </c>
      <c r="FN54" s="79">
        <v>86.578887939453125</v>
      </c>
      <c r="FO54" s="79">
        <v>83.484230041503906</v>
      </c>
      <c r="FP54" s="79">
        <v>78.760971069335938</v>
      </c>
      <c r="FQ54" s="79">
        <v>74.107719421386719</v>
      </c>
      <c r="FR54" s="79">
        <v>71.522674560546875</v>
      </c>
      <c r="FS54" s="79">
        <v>69.453865051269531</v>
      </c>
      <c r="FT54" s="79">
        <v>67.937057495117188</v>
      </c>
      <c r="FU54" s="79">
        <v>0.11429941654205322</v>
      </c>
      <c r="FV54" s="79">
        <v>0.12858186662197113</v>
      </c>
      <c r="FW54" s="79">
        <v>0.11588351428508759</v>
      </c>
      <c r="FX54" s="79">
        <v>0</v>
      </c>
      <c r="FY54" s="79">
        <v>230.33332824707031</v>
      </c>
      <c r="FZ54" s="79">
        <v>1</v>
      </c>
    </row>
    <row r="55" spans="1:182" x14ac:dyDescent="0.2">
      <c r="A55" t="s">
        <v>186</v>
      </c>
      <c r="B55" t="s">
        <v>245</v>
      </c>
      <c r="C55" t="s">
        <v>2</v>
      </c>
      <c r="D55" t="s">
        <v>202</v>
      </c>
      <c r="E55" t="s">
        <v>210</v>
      </c>
      <c r="F55" t="s">
        <v>184</v>
      </c>
      <c r="G55" t="s">
        <v>1</v>
      </c>
      <c r="H55" s="79">
        <v>926</v>
      </c>
      <c r="I55" s="79">
        <v>1.5578105449676514</v>
      </c>
      <c r="J55" s="79">
        <v>1.4104396104812622</v>
      </c>
      <c r="K55" s="79">
        <v>1.3071354627609253</v>
      </c>
      <c r="L55" s="79">
        <v>1.2603796720504761</v>
      </c>
      <c r="M55" s="79">
        <v>1.2455828189849854</v>
      </c>
      <c r="N55" s="79">
        <v>1.387694239616394</v>
      </c>
      <c r="O55" s="79">
        <v>1.4513415098190308</v>
      </c>
      <c r="P55" s="79">
        <v>1.5817656517028809</v>
      </c>
      <c r="Q55" s="79">
        <v>1.6227314472198486</v>
      </c>
      <c r="R55" s="79">
        <v>1.5767668485641479</v>
      </c>
      <c r="S55" s="79">
        <v>1.6319320201873779</v>
      </c>
      <c r="T55" s="79">
        <v>1.7378693819046021</v>
      </c>
      <c r="U55" s="79">
        <v>1.892734169960022</v>
      </c>
      <c r="V55" s="79">
        <v>2.0698928833007813</v>
      </c>
      <c r="W55" s="79">
        <v>2.2936973571777344</v>
      </c>
      <c r="X55" s="79">
        <v>2.5140635967254639</v>
      </c>
      <c r="Y55" s="79">
        <v>2.7269647121429443</v>
      </c>
      <c r="Z55" s="79">
        <v>2.8454804420471191</v>
      </c>
      <c r="AA55" s="79">
        <v>2.7633905410766602</v>
      </c>
      <c r="AB55" s="79">
        <v>2.5774693489074707</v>
      </c>
      <c r="AC55" s="79">
        <v>2.4919719696044922</v>
      </c>
      <c r="AD55" s="79">
        <v>2.2911584377288818</v>
      </c>
      <c r="AE55" s="79">
        <v>2.0474696159362793</v>
      </c>
      <c r="AF55" s="79">
        <v>1.7422822713851929</v>
      </c>
      <c r="AG55" s="79">
        <v>-0.30804824829101563</v>
      </c>
      <c r="AH55" s="79">
        <v>-0.33043715357780457</v>
      </c>
      <c r="AI55" s="79">
        <v>-0.34733518958091736</v>
      </c>
      <c r="AJ55" s="79">
        <v>-0.32941076159477234</v>
      </c>
      <c r="AK55" s="79">
        <v>-0.36353135108947754</v>
      </c>
      <c r="AL55" s="79">
        <v>-0.29086658358573914</v>
      </c>
      <c r="AM55" s="79">
        <v>-0.21130672097206116</v>
      </c>
      <c r="AN55" s="79">
        <v>-0.17474307119846344</v>
      </c>
      <c r="AO55" s="79">
        <v>-0.28371375799179077</v>
      </c>
      <c r="AP55" s="79">
        <v>-0.36147725582122803</v>
      </c>
      <c r="AQ55" s="79">
        <v>-0.43423518538475037</v>
      </c>
      <c r="AR55" s="79">
        <v>-0.45704489946365356</v>
      </c>
      <c r="AS55" s="79">
        <v>-0.44119828939437866</v>
      </c>
      <c r="AT55" s="79">
        <v>-0.46997281908988953</v>
      </c>
      <c r="AU55" s="79">
        <v>-0.43230417370796204</v>
      </c>
      <c r="AV55" s="79">
        <v>-0.43414196372032166</v>
      </c>
      <c r="AW55" s="79">
        <v>-0.35951635241508484</v>
      </c>
      <c r="AX55" s="79">
        <v>-9.1890506446361542E-2</v>
      </c>
      <c r="AY55" s="79">
        <v>-3.1259030103683472E-2</v>
      </c>
      <c r="AZ55" s="79">
        <v>-0.12539872527122498</v>
      </c>
      <c r="BA55" s="79">
        <v>-0.31008750200271606</v>
      </c>
      <c r="BB55" s="79">
        <v>-0.33058291673660278</v>
      </c>
      <c r="BC55" s="79">
        <v>-0.29121258854866028</v>
      </c>
      <c r="BD55" s="79">
        <v>-0.29445263743400574</v>
      </c>
      <c r="BE55" s="79">
        <v>-0.24602091312408447</v>
      </c>
      <c r="BF55" s="79">
        <v>-0.26687449216842651</v>
      </c>
      <c r="BG55" s="79">
        <v>-0.28261825442314148</v>
      </c>
      <c r="BH55" s="79">
        <v>-0.26497110724449158</v>
      </c>
      <c r="BI55" s="79">
        <v>-0.29679697751998901</v>
      </c>
      <c r="BJ55" s="79">
        <v>-0.21911865472793579</v>
      </c>
      <c r="BK55" s="79">
        <v>-0.148520827293396</v>
      </c>
      <c r="BL55" s="79">
        <v>-0.10423742234706879</v>
      </c>
      <c r="BM55" s="79">
        <v>-0.2102244645357132</v>
      </c>
      <c r="BN55" s="79">
        <v>-0.29932969808578491</v>
      </c>
      <c r="BO55" s="79">
        <v>-0.36565288901329041</v>
      </c>
      <c r="BP55" s="79">
        <v>-0.3860817551612854</v>
      </c>
      <c r="BQ55" s="79">
        <v>-0.37123754620552063</v>
      </c>
      <c r="BR55" s="79">
        <v>-0.39732146263122559</v>
      </c>
      <c r="BS55" s="79">
        <v>-0.36078345775604248</v>
      </c>
      <c r="BT55" s="79">
        <v>-0.36129170656204224</v>
      </c>
      <c r="BU55" s="79">
        <v>-0.28215357661247253</v>
      </c>
      <c r="BV55" s="79">
        <v>-2.106107585132122E-2</v>
      </c>
      <c r="BW55" s="79">
        <v>6.6986389458179474E-2</v>
      </c>
      <c r="BX55" s="79">
        <v>-2.9419261962175369E-2</v>
      </c>
      <c r="BY55" s="79">
        <v>-0.23407772183418274</v>
      </c>
      <c r="BZ55" s="79">
        <v>-0.25933876633644104</v>
      </c>
      <c r="CA55" s="79">
        <v>-0.22664064168930054</v>
      </c>
      <c r="CB55" s="79">
        <v>-0.23227818310260773</v>
      </c>
      <c r="CC55" s="79">
        <v>-0.20306096971035004</v>
      </c>
      <c r="CD55" s="79">
        <v>-0.22285118699073792</v>
      </c>
      <c r="CE55" s="79">
        <v>-0.23779550194740295</v>
      </c>
      <c r="CF55" s="79">
        <v>-0.22034037113189697</v>
      </c>
      <c r="CG55" s="79">
        <v>-0.25057694315910339</v>
      </c>
      <c r="CH55" s="79">
        <v>-0.16942626237869263</v>
      </c>
      <c r="CI55" s="79">
        <v>-0.10503551363945007</v>
      </c>
      <c r="CJ55" s="79">
        <v>-5.5405430495738983E-2</v>
      </c>
      <c r="CK55" s="79">
        <v>-0.15932600200176239</v>
      </c>
      <c r="CL55" s="79">
        <v>-0.25628647208213806</v>
      </c>
      <c r="CM55" s="79">
        <v>-0.3181530237197876</v>
      </c>
      <c r="CN55" s="79">
        <v>-0.33693292737007141</v>
      </c>
      <c r="CO55" s="79">
        <v>-0.32278293371200562</v>
      </c>
      <c r="CP55" s="79">
        <v>-0.34700334072113037</v>
      </c>
      <c r="CQ55" s="79">
        <v>-0.31124842166900635</v>
      </c>
      <c r="CR55" s="79">
        <v>-0.31083586812019348</v>
      </c>
      <c r="CS55" s="79">
        <v>-0.22857235372066498</v>
      </c>
      <c r="CT55" s="79">
        <v>2.7995169162750244E-2</v>
      </c>
      <c r="CU55" s="79">
        <v>0.13503086566925049</v>
      </c>
      <c r="CV55" s="79">
        <v>3.7055820226669312E-2</v>
      </c>
      <c r="CW55" s="79">
        <v>-0.18143358826637268</v>
      </c>
      <c r="CX55" s="79">
        <v>-0.20999526977539063</v>
      </c>
      <c r="CY55" s="79">
        <v>-0.18191829323768616</v>
      </c>
      <c r="CZ55" s="79">
        <v>-0.18921634554862976</v>
      </c>
      <c r="DA55" s="79">
        <v>-0.1601010262966156</v>
      </c>
      <c r="DB55" s="79">
        <v>-0.17882788181304932</v>
      </c>
      <c r="DC55" s="79">
        <v>-0.19297274947166443</v>
      </c>
      <c r="DD55" s="79">
        <v>-0.17570964992046356</v>
      </c>
      <c r="DE55" s="79">
        <v>-0.20435690879821777</v>
      </c>
      <c r="DF55" s="79">
        <v>-0.11973387002944946</v>
      </c>
      <c r="DG55" s="79">
        <v>-6.1550196260213852E-2</v>
      </c>
      <c r="DH55" s="79">
        <v>-6.5734358504414558E-3</v>
      </c>
      <c r="DI55" s="79">
        <v>-0.10842754691839218</v>
      </c>
      <c r="DJ55" s="79">
        <v>-0.2132432609796524</v>
      </c>
      <c r="DK55" s="79">
        <v>-0.27065315842628479</v>
      </c>
      <c r="DL55" s="79">
        <v>-0.28778409957885742</v>
      </c>
      <c r="DM55" s="79">
        <v>-0.2743283212184906</v>
      </c>
      <c r="DN55" s="79">
        <v>-0.29668521881103516</v>
      </c>
      <c r="DO55" s="79">
        <v>-0.26171338558197021</v>
      </c>
      <c r="DP55" s="79">
        <v>-0.26038002967834473</v>
      </c>
      <c r="DQ55" s="79">
        <v>-0.17499113082885742</v>
      </c>
      <c r="DR55" s="79">
        <v>7.7051416039466858E-2</v>
      </c>
      <c r="DS55" s="79">
        <v>0.2030753493309021</v>
      </c>
      <c r="DT55" s="79">
        <v>0.10353089869022369</v>
      </c>
      <c r="DU55" s="79">
        <v>-0.12878945469856262</v>
      </c>
      <c r="DV55" s="79">
        <v>-0.1606517881155014</v>
      </c>
      <c r="DW55" s="79">
        <v>-0.13719594478607178</v>
      </c>
      <c r="DX55" s="79">
        <v>-0.14615450799465179</v>
      </c>
      <c r="DY55" s="79">
        <v>-9.8073683679103851E-2</v>
      </c>
      <c r="DZ55" s="79">
        <v>-0.11526522785425186</v>
      </c>
      <c r="EA55" s="79">
        <v>-0.12825581431388855</v>
      </c>
      <c r="EB55" s="79">
        <v>-0.11126997321844101</v>
      </c>
      <c r="EC55" s="79">
        <v>-0.13762253522872925</v>
      </c>
      <c r="ED55" s="79">
        <v>-4.7985952347517014E-2</v>
      </c>
      <c r="EE55" s="79">
        <v>1.235691481269896E-3</v>
      </c>
      <c r="EF55" s="79">
        <v>6.3932210206985474E-2</v>
      </c>
      <c r="EG55" s="79">
        <v>-3.4938253462314606E-2</v>
      </c>
      <c r="EH55" s="79">
        <v>-0.1510956883430481</v>
      </c>
      <c r="EI55" s="79">
        <v>-0.20207086205482483</v>
      </c>
      <c r="EJ55" s="79">
        <v>-0.21682097017765045</v>
      </c>
      <c r="EK55" s="79">
        <v>-0.20436759293079376</v>
      </c>
      <c r="EL55" s="79">
        <v>-0.22403384745121002</v>
      </c>
      <c r="EM55" s="79">
        <v>-0.19019268453121185</v>
      </c>
      <c r="EN55" s="79">
        <v>-0.18752977252006531</v>
      </c>
      <c r="EO55" s="79">
        <v>-9.7628340125083923E-2</v>
      </c>
      <c r="EP55" s="79">
        <v>0.14788083732128143</v>
      </c>
      <c r="EQ55" s="79">
        <v>0.30132076144218445</v>
      </c>
      <c r="ER55" s="79">
        <v>0.1995103657245636</v>
      </c>
      <c r="ES55" s="79">
        <v>-5.2779685705900192E-2</v>
      </c>
      <c r="ET55" s="79">
        <v>-8.9407637715339661E-2</v>
      </c>
      <c r="EU55" s="79">
        <v>-7.2623990476131439E-2</v>
      </c>
      <c r="EV55" s="79">
        <v>-8.3980046212673187E-2</v>
      </c>
      <c r="EW55" s="79">
        <v>67.274055480957031</v>
      </c>
      <c r="EX55" s="79">
        <v>66.013656616210938</v>
      </c>
      <c r="EY55" s="79">
        <v>64.714088439941406</v>
      </c>
      <c r="EZ55" s="79">
        <v>63.473079681396484</v>
      </c>
      <c r="FA55" s="79">
        <v>62.934501647949219</v>
      </c>
      <c r="FB55" s="79">
        <v>62.350761413574219</v>
      </c>
      <c r="FC55" s="79">
        <v>61.730552673339844</v>
      </c>
      <c r="FD55" s="79">
        <v>61.661243438720703</v>
      </c>
      <c r="FE55" s="79">
        <v>65.732139587402344</v>
      </c>
      <c r="FF55" s="79">
        <v>71.776466369628906</v>
      </c>
      <c r="FG55" s="79">
        <v>76.776237487792969</v>
      </c>
      <c r="FH55" s="79">
        <v>80.826820373535156</v>
      </c>
      <c r="FI55" s="79">
        <v>83.74395751953125</v>
      </c>
      <c r="FJ55" s="79">
        <v>86.005683898925781</v>
      </c>
      <c r="FK55" s="79">
        <v>87.830146789550781</v>
      </c>
      <c r="FL55" s="79">
        <v>88.971443176269531</v>
      </c>
      <c r="FM55" s="79">
        <v>89.272201538085938</v>
      </c>
      <c r="FN55" s="79">
        <v>88.24017333984375</v>
      </c>
      <c r="FO55" s="79">
        <v>85.073921203613281</v>
      </c>
      <c r="FP55" s="79">
        <v>78.748855590820313</v>
      </c>
      <c r="FQ55" s="79">
        <v>73.987197875976563</v>
      </c>
      <c r="FR55" s="79">
        <v>71.003128051757813</v>
      </c>
      <c r="FS55" s="79">
        <v>68.968978881835938</v>
      </c>
      <c r="FT55" s="79">
        <v>67.564903259277344</v>
      </c>
      <c r="FU55" s="79">
        <v>6.4945995807647705E-2</v>
      </c>
      <c r="FV55" s="79">
        <v>0.10914818197488785</v>
      </c>
      <c r="FW55" s="79">
        <v>6.8035125732421875E-2</v>
      </c>
      <c r="FX55" s="79">
        <v>0</v>
      </c>
      <c r="FY55" s="79">
        <v>182.19047546386719</v>
      </c>
      <c r="FZ55" s="79">
        <v>1</v>
      </c>
    </row>
    <row r="56" spans="1:182" x14ac:dyDescent="0.2">
      <c r="A56" t="s">
        <v>186</v>
      </c>
      <c r="B56" t="s">
        <v>245</v>
      </c>
      <c r="C56" t="s">
        <v>2</v>
      </c>
      <c r="D56" t="s">
        <v>202</v>
      </c>
      <c r="E56" t="s">
        <v>210</v>
      </c>
      <c r="F56" t="s">
        <v>185</v>
      </c>
      <c r="G56" t="s">
        <v>1</v>
      </c>
      <c r="H56" s="79">
        <v>377</v>
      </c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79"/>
      <c r="BS56" s="79"/>
      <c r="BT56" s="79"/>
      <c r="BU56" s="79"/>
      <c r="BV56" s="79"/>
      <c r="BW56" s="79"/>
      <c r="BX56" s="79"/>
      <c r="BY56" s="79"/>
      <c r="BZ56" s="79"/>
      <c r="CA56" s="79"/>
      <c r="CB56" s="79"/>
      <c r="CC56" s="79"/>
      <c r="CD56" s="79"/>
      <c r="CE56" s="79"/>
      <c r="CF56" s="79"/>
      <c r="CG56" s="79"/>
      <c r="CH56" s="79"/>
      <c r="CI56" s="79"/>
      <c r="CJ56" s="79"/>
      <c r="CK56" s="79"/>
      <c r="CL56" s="79"/>
      <c r="CM56" s="79"/>
      <c r="CN56" s="79"/>
      <c r="CO56" s="79"/>
      <c r="CP56" s="79"/>
      <c r="CQ56" s="79"/>
      <c r="CR56" s="79"/>
      <c r="CS56" s="79"/>
      <c r="CT56" s="79"/>
      <c r="CU56" s="79"/>
      <c r="CV56" s="79"/>
      <c r="CW56" s="79"/>
      <c r="CX56" s="79"/>
      <c r="CY56" s="79"/>
      <c r="CZ56" s="79"/>
      <c r="DA56" s="79"/>
      <c r="DB56" s="79"/>
      <c r="DC56" s="79"/>
      <c r="DD56" s="79"/>
      <c r="DE56" s="79"/>
      <c r="DF56" s="79"/>
      <c r="DG56" s="79"/>
      <c r="DH56" s="79"/>
      <c r="DI56" s="79"/>
      <c r="DJ56" s="79"/>
      <c r="DK56" s="79"/>
      <c r="DL56" s="79"/>
      <c r="DM56" s="79"/>
      <c r="DN56" s="79"/>
      <c r="DO56" s="79"/>
      <c r="DP56" s="79"/>
      <c r="DQ56" s="79"/>
      <c r="DR56" s="79"/>
      <c r="DS56" s="79"/>
      <c r="DT56" s="79"/>
      <c r="DU56" s="79"/>
      <c r="DV56" s="79"/>
      <c r="DW56" s="79"/>
      <c r="DX56" s="79"/>
      <c r="DY56" s="79"/>
      <c r="DZ56" s="79"/>
      <c r="EA56" s="79"/>
      <c r="EB56" s="79"/>
      <c r="EC56" s="79"/>
      <c r="ED56" s="79"/>
      <c r="EE56" s="79"/>
      <c r="EF56" s="79"/>
      <c r="EG56" s="79"/>
      <c r="EH56" s="79"/>
      <c r="EI56" s="79"/>
      <c r="EJ56" s="79"/>
      <c r="EK56" s="79"/>
      <c r="EL56" s="79"/>
      <c r="EM56" s="79"/>
      <c r="EN56" s="79"/>
      <c r="EO56" s="79"/>
      <c r="EP56" s="79"/>
      <c r="EQ56" s="79"/>
      <c r="ER56" s="79"/>
      <c r="ES56" s="79"/>
      <c r="ET56" s="79"/>
      <c r="EU56" s="79"/>
      <c r="EV56" s="79"/>
      <c r="EW56" s="79"/>
      <c r="EX56" s="79"/>
      <c r="EY56" s="79"/>
      <c r="EZ56" s="79"/>
      <c r="FA56" s="79"/>
      <c r="FB56" s="79"/>
      <c r="FC56" s="79"/>
      <c r="FD56" s="79"/>
      <c r="FE56" s="79"/>
      <c r="FF56" s="79"/>
      <c r="FG56" s="79"/>
      <c r="FH56" s="79"/>
      <c r="FI56" s="79"/>
      <c r="FJ56" s="79"/>
      <c r="FK56" s="79"/>
      <c r="FL56" s="79"/>
      <c r="FM56" s="79"/>
      <c r="FN56" s="79"/>
      <c r="FO56" s="79"/>
      <c r="FP56" s="79"/>
      <c r="FQ56" s="79"/>
      <c r="FR56" s="79"/>
      <c r="FS56" s="79"/>
      <c r="FT56" s="79"/>
      <c r="FU56" s="79"/>
      <c r="FV56" s="79"/>
      <c r="FW56" s="79"/>
      <c r="FX56" s="79">
        <v>0</v>
      </c>
      <c r="FY56" s="79">
        <v>88.428573608398438</v>
      </c>
      <c r="FZ56" s="79">
        <v>0</v>
      </c>
    </row>
    <row r="57" spans="1:182" x14ac:dyDescent="0.2">
      <c r="A57" t="s">
        <v>186</v>
      </c>
      <c r="B57" t="s">
        <v>245</v>
      </c>
      <c r="C57" t="s">
        <v>2</v>
      </c>
      <c r="D57" t="s">
        <v>203</v>
      </c>
      <c r="E57" t="s">
        <v>206</v>
      </c>
      <c r="F57" t="s">
        <v>1</v>
      </c>
      <c r="G57" t="s">
        <v>198</v>
      </c>
      <c r="H57" s="79">
        <v>402</v>
      </c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Q57" s="79"/>
      <c r="AR57" s="79"/>
      <c r="AS57" s="79"/>
      <c r="AT57" s="79"/>
      <c r="AU57" s="79"/>
      <c r="AV57" s="79"/>
      <c r="AW57" s="79"/>
      <c r="AX57" s="79"/>
      <c r="AY57" s="79"/>
      <c r="AZ57" s="79"/>
      <c r="BA57" s="79"/>
      <c r="BB57" s="79"/>
      <c r="BC57" s="79"/>
      <c r="BD57" s="79"/>
      <c r="BE57" s="79"/>
      <c r="BF57" s="79"/>
      <c r="BG57" s="79"/>
      <c r="BH57" s="79"/>
      <c r="BI57" s="79"/>
      <c r="BJ57" s="79"/>
      <c r="BK57" s="79"/>
      <c r="BL57" s="79"/>
      <c r="BM57" s="79"/>
      <c r="BN57" s="79"/>
      <c r="BO57" s="79"/>
      <c r="BP57" s="79"/>
      <c r="BQ57" s="79"/>
      <c r="BR57" s="79"/>
      <c r="BS57" s="79"/>
      <c r="BT57" s="79"/>
      <c r="BU57" s="79"/>
      <c r="BV57" s="79"/>
      <c r="BW57" s="79"/>
      <c r="BX57" s="79"/>
      <c r="BY57" s="79"/>
      <c r="BZ57" s="79"/>
      <c r="CA57" s="79"/>
      <c r="CB57" s="79"/>
      <c r="CC57" s="79"/>
      <c r="CD57" s="79"/>
      <c r="CE57" s="79"/>
      <c r="CF57" s="79"/>
      <c r="CG57" s="79"/>
      <c r="CH57" s="79"/>
      <c r="CI57" s="79"/>
      <c r="CJ57" s="79"/>
      <c r="CK57" s="79"/>
      <c r="CL57" s="79"/>
      <c r="CM57" s="79"/>
      <c r="CN57" s="79"/>
      <c r="CO57" s="79"/>
      <c r="CP57" s="79"/>
      <c r="CQ57" s="79"/>
      <c r="CR57" s="79"/>
      <c r="CS57" s="79"/>
      <c r="CT57" s="79"/>
      <c r="CU57" s="79"/>
      <c r="CV57" s="79"/>
      <c r="CW57" s="79"/>
      <c r="CX57" s="79"/>
      <c r="CY57" s="79"/>
      <c r="CZ57" s="79"/>
      <c r="DA57" s="79"/>
      <c r="DB57" s="79"/>
      <c r="DC57" s="79"/>
      <c r="DD57" s="79"/>
      <c r="DE57" s="79"/>
      <c r="DF57" s="79"/>
      <c r="DG57" s="79"/>
      <c r="DH57" s="79"/>
      <c r="DI57" s="79"/>
      <c r="DJ57" s="79"/>
      <c r="DK57" s="79"/>
      <c r="DL57" s="79"/>
      <c r="DM57" s="79"/>
      <c r="DN57" s="79"/>
      <c r="DO57" s="79"/>
      <c r="DP57" s="79"/>
      <c r="DQ57" s="79"/>
      <c r="DR57" s="79"/>
      <c r="DS57" s="79"/>
      <c r="DT57" s="79"/>
      <c r="DU57" s="79"/>
      <c r="DV57" s="79"/>
      <c r="DW57" s="79"/>
      <c r="DX57" s="79"/>
      <c r="DY57" s="79"/>
      <c r="DZ57" s="79"/>
      <c r="EA57" s="79"/>
      <c r="EB57" s="79"/>
      <c r="EC57" s="79"/>
      <c r="ED57" s="79"/>
      <c r="EE57" s="79"/>
      <c r="EF57" s="79"/>
      <c r="EG57" s="79"/>
      <c r="EH57" s="79"/>
      <c r="EI57" s="79"/>
      <c r="EJ57" s="79"/>
      <c r="EK57" s="79"/>
      <c r="EL57" s="79"/>
      <c r="EM57" s="79"/>
      <c r="EN57" s="79"/>
      <c r="EO57" s="79"/>
      <c r="EP57" s="79"/>
      <c r="EQ57" s="79"/>
      <c r="ER57" s="79"/>
      <c r="ES57" s="79"/>
      <c r="ET57" s="79"/>
      <c r="EU57" s="79"/>
      <c r="EV57" s="79"/>
      <c r="EW57" s="79"/>
      <c r="EX57" s="79"/>
      <c r="EY57" s="79"/>
      <c r="EZ57" s="79"/>
      <c r="FA57" s="79"/>
      <c r="FB57" s="79"/>
      <c r="FC57" s="79"/>
      <c r="FD57" s="79"/>
      <c r="FE57" s="79"/>
      <c r="FF57" s="79"/>
      <c r="FG57" s="79"/>
      <c r="FH57" s="79"/>
      <c r="FI57" s="79"/>
      <c r="FJ57" s="79"/>
      <c r="FK57" s="79"/>
      <c r="FL57" s="79"/>
      <c r="FM57" s="79"/>
      <c r="FN57" s="79"/>
      <c r="FO57" s="79"/>
      <c r="FP57" s="79"/>
      <c r="FQ57" s="79"/>
      <c r="FR57" s="79"/>
      <c r="FS57" s="79"/>
      <c r="FT57" s="79"/>
      <c r="FU57" s="79"/>
      <c r="FV57" s="79"/>
      <c r="FW57" s="79"/>
      <c r="FX57" s="79">
        <v>0</v>
      </c>
      <c r="FY57" s="79">
        <v>57</v>
      </c>
      <c r="FZ57" s="79">
        <v>0</v>
      </c>
    </row>
    <row r="58" spans="1:182" x14ac:dyDescent="0.2">
      <c r="A58" t="s">
        <v>186</v>
      </c>
      <c r="B58" t="s">
        <v>245</v>
      </c>
      <c r="C58" t="s">
        <v>2</v>
      </c>
      <c r="D58" t="s">
        <v>203</v>
      </c>
      <c r="E58" t="s">
        <v>206</v>
      </c>
      <c r="F58" t="s">
        <v>1</v>
      </c>
      <c r="G58" t="s">
        <v>200</v>
      </c>
      <c r="H58" s="79">
        <v>83</v>
      </c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79"/>
      <c r="AD58" s="79"/>
      <c r="AE58" s="79"/>
      <c r="AF58" s="79"/>
      <c r="AG58" s="79"/>
      <c r="AH58" s="79"/>
      <c r="AI58" s="79"/>
      <c r="AJ58" s="79"/>
      <c r="AK58" s="79"/>
      <c r="AL58" s="79"/>
      <c r="AM58" s="79"/>
      <c r="AN58" s="79"/>
      <c r="AO58" s="79"/>
      <c r="AP58" s="79"/>
      <c r="AQ58" s="79"/>
      <c r="AR58" s="79"/>
      <c r="AS58" s="79"/>
      <c r="AT58" s="79"/>
      <c r="AU58" s="79"/>
      <c r="AV58" s="79"/>
      <c r="AW58" s="79"/>
      <c r="AX58" s="79"/>
      <c r="AY58" s="79"/>
      <c r="AZ58" s="79"/>
      <c r="BA58" s="79"/>
      <c r="BB58" s="79"/>
      <c r="BC58" s="79"/>
      <c r="BD58" s="79"/>
      <c r="BE58" s="79"/>
      <c r="BF58" s="79"/>
      <c r="BG58" s="79"/>
      <c r="BH58" s="79"/>
      <c r="BI58" s="79"/>
      <c r="BJ58" s="79"/>
      <c r="BK58" s="79"/>
      <c r="BL58" s="79"/>
      <c r="BM58" s="79"/>
      <c r="BN58" s="79"/>
      <c r="BO58" s="79"/>
      <c r="BP58" s="79"/>
      <c r="BQ58" s="79"/>
      <c r="BR58" s="79"/>
      <c r="BS58" s="79"/>
      <c r="BT58" s="79"/>
      <c r="BU58" s="79"/>
      <c r="BV58" s="79"/>
      <c r="BW58" s="79"/>
      <c r="BX58" s="79"/>
      <c r="BY58" s="79"/>
      <c r="BZ58" s="79"/>
      <c r="CA58" s="79"/>
      <c r="CB58" s="79"/>
      <c r="CC58" s="79"/>
      <c r="CD58" s="79"/>
      <c r="CE58" s="79"/>
      <c r="CF58" s="79"/>
      <c r="CG58" s="79"/>
      <c r="CH58" s="79"/>
      <c r="CI58" s="79"/>
      <c r="CJ58" s="79"/>
      <c r="CK58" s="79"/>
      <c r="CL58" s="79"/>
      <c r="CM58" s="79"/>
      <c r="CN58" s="79"/>
      <c r="CO58" s="79"/>
      <c r="CP58" s="79"/>
      <c r="CQ58" s="79"/>
      <c r="CR58" s="79"/>
      <c r="CS58" s="79"/>
      <c r="CT58" s="79"/>
      <c r="CU58" s="79"/>
      <c r="CV58" s="79"/>
      <c r="CW58" s="79"/>
      <c r="CX58" s="79"/>
      <c r="CY58" s="79"/>
      <c r="CZ58" s="79"/>
      <c r="DA58" s="79"/>
      <c r="DB58" s="79"/>
      <c r="DC58" s="79"/>
      <c r="DD58" s="79"/>
      <c r="DE58" s="79"/>
      <c r="DF58" s="79"/>
      <c r="DG58" s="79"/>
      <c r="DH58" s="79"/>
      <c r="DI58" s="79"/>
      <c r="DJ58" s="79"/>
      <c r="DK58" s="79"/>
      <c r="DL58" s="79"/>
      <c r="DM58" s="79"/>
      <c r="DN58" s="79"/>
      <c r="DO58" s="79"/>
      <c r="DP58" s="79"/>
      <c r="DQ58" s="79"/>
      <c r="DR58" s="79"/>
      <c r="DS58" s="79"/>
      <c r="DT58" s="79"/>
      <c r="DU58" s="79"/>
      <c r="DV58" s="79"/>
      <c r="DW58" s="79"/>
      <c r="DX58" s="79"/>
      <c r="DY58" s="79"/>
      <c r="DZ58" s="79"/>
      <c r="EA58" s="79"/>
      <c r="EB58" s="79"/>
      <c r="EC58" s="79"/>
      <c r="ED58" s="79"/>
      <c r="EE58" s="79"/>
      <c r="EF58" s="79"/>
      <c r="EG58" s="79"/>
      <c r="EH58" s="79"/>
      <c r="EI58" s="79"/>
      <c r="EJ58" s="79"/>
      <c r="EK58" s="79"/>
      <c r="EL58" s="79"/>
      <c r="EM58" s="79"/>
      <c r="EN58" s="79"/>
      <c r="EO58" s="79"/>
      <c r="EP58" s="79"/>
      <c r="EQ58" s="79"/>
      <c r="ER58" s="79"/>
      <c r="ES58" s="79"/>
      <c r="ET58" s="79"/>
      <c r="EU58" s="79"/>
      <c r="EV58" s="79"/>
      <c r="EW58" s="79"/>
      <c r="EX58" s="79"/>
      <c r="EY58" s="79"/>
      <c r="EZ58" s="79"/>
      <c r="FA58" s="79"/>
      <c r="FB58" s="79"/>
      <c r="FC58" s="79"/>
      <c r="FD58" s="79"/>
      <c r="FE58" s="79"/>
      <c r="FF58" s="79"/>
      <c r="FG58" s="79"/>
      <c r="FH58" s="79"/>
      <c r="FI58" s="79"/>
      <c r="FJ58" s="79"/>
      <c r="FK58" s="79"/>
      <c r="FL58" s="79"/>
      <c r="FM58" s="79"/>
      <c r="FN58" s="79"/>
      <c r="FO58" s="79"/>
      <c r="FP58" s="79"/>
      <c r="FQ58" s="79"/>
      <c r="FR58" s="79"/>
      <c r="FS58" s="79"/>
      <c r="FT58" s="79"/>
      <c r="FU58" s="79"/>
      <c r="FV58" s="79"/>
      <c r="FW58" s="79"/>
      <c r="FX58" s="79">
        <v>0</v>
      </c>
      <c r="FY58" s="79">
        <v>18</v>
      </c>
      <c r="FZ58" s="79">
        <v>0</v>
      </c>
    </row>
    <row r="59" spans="1:182" x14ac:dyDescent="0.2">
      <c r="A59" t="s">
        <v>186</v>
      </c>
      <c r="B59" t="s">
        <v>245</v>
      </c>
      <c r="C59" t="s">
        <v>2</v>
      </c>
      <c r="D59" t="s">
        <v>203</v>
      </c>
      <c r="E59" t="s">
        <v>206</v>
      </c>
      <c r="F59" t="s">
        <v>1</v>
      </c>
      <c r="G59" t="s">
        <v>1</v>
      </c>
      <c r="H59" s="79">
        <v>485</v>
      </c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Q59" s="79"/>
      <c r="AR59" s="79"/>
      <c r="AS59" s="79"/>
      <c r="AT59" s="79"/>
      <c r="AU59" s="79"/>
      <c r="AV59" s="79"/>
      <c r="AW59" s="79"/>
      <c r="AX59" s="79"/>
      <c r="AY59" s="79"/>
      <c r="AZ59" s="79"/>
      <c r="BA59" s="79"/>
      <c r="BB59" s="79"/>
      <c r="BC59" s="79"/>
      <c r="BD59" s="79"/>
      <c r="BE59" s="79"/>
      <c r="BF59" s="79"/>
      <c r="BG59" s="79"/>
      <c r="BH59" s="79"/>
      <c r="BI59" s="79"/>
      <c r="BJ59" s="79"/>
      <c r="BK59" s="79"/>
      <c r="BL59" s="79"/>
      <c r="BM59" s="79"/>
      <c r="BN59" s="79"/>
      <c r="BO59" s="79"/>
      <c r="BP59" s="79"/>
      <c r="BQ59" s="79"/>
      <c r="BR59" s="79"/>
      <c r="BS59" s="79"/>
      <c r="BT59" s="79"/>
      <c r="BU59" s="79"/>
      <c r="BV59" s="79"/>
      <c r="BW59" s="79"/>
      <c r="BX59" s="79"/>
      <c r="BY59" s="79"/>
      <c r="BZ59" s="79"/>
      <c r="CA59" s="79"/>
      <c r="CB59" s="79"/>
      <c r="CC59" s="79"/>
      <c r="CD59" s="79"/>
      <c r="CE59" s="79"/>
      <c r="CF59" s="79"/>
      <c r="CG59" s="79"/>
      <c r="CH59" s="79"/>
      <c r="CI59" s="79"/>
      <c r="CJ59" s="79"/>
      <c r="CK59" s="79"/>
      <c r="CL59" s="79"/>
      <c r="CM59" s="79"/>
      <c r="CN59" s="79"/>
      <c r="CO59" s="79"/>
      <c r="CP59" s="79"/>
      <c r="CQ59" s="79"/>
      <c r="CR59" s="79"/>
      <c r="CS59" s="79"/>
      <c r="CT59" s="79"/>
      <c r="CU59" s="79"/>
      <c r="CV59" s="79"/>
      <c r="CW59" s="79"/>
      <c r="CX59" s="79"/>
      <c r="CY59" s="79"/>
      <c r="CZ59" s="79"/>
      <c r="DA59" s="79"/>
      <c r="DB59" s="79"/>
      <c r="DC59" s="79"/>
      <c r="DD59" s="79"/>
      <c r="DE59" s="79"/>
      <c r="DF59" s="79"/>
      <c r="DG59" s="79"/>
      <c r="DH59" s="79"/>
      <c r="DI59" s="79"/>
      <c r="DJ59" s="79"/>
      <c r="DK59" s="79"/>
      <c r="DL59" s="79"/>
      <c r="DM59" s="79"/>
      <c r="DN59" s="79"/>
      <c r="DO59" s="79"/>
      <c r="DP59" s="79"/>
      <c r="DQ59" s="79"/>
      <c r="DR59" s="79"/>
      <c r="DS59" s="79"/>
      <c r="DT59" s="79"/>
      <c r="DU59" s="79"/>
      <c r="DV59" s="79"/>
      <c r="DW59" s="79"/>
      <c r="DX59" s="79"/>
      <c r="DY59" s="79"/>
      <c r="DZ59" s="79"/>
      <c r="EA59" s="79"/>
      <c r="EB59" s="79"/>
      <c r="EC59" s="79"/>
      <c r="ED59" s="79"/>
      <c r="EE59" s="79"/>
      <c r="EF59" s="79"/>
      <c r="EG59" s="79"/>
      <c r="EH59" s="79"/>
      <c r="EI59" s="79"/>
      <c r="EJ59" s="79"/>
      <c r="EK59" s="79"/>
      <c r="EL59" s="79"/>
      <c r="EM59" s="79"/>
      <c r="EN59" s="79"/>
      <c r="EO59" s="79"/>
      <c r="EP59" s="79"/>
      <c r="EQ59" s="79"/>
      <c r="ER59" s="79"/>
      <c r="ES59" s="79"/>
      <c r="ET59" s="79"/>
      <c r="EU59" s="79"/>
      <c r="EV59" s="79"/>
      <c r="EW59" s="79"/>
      <c r="EX59" s="79"/>
      <c r="EY59" s="79"/>
      <c r="EZ59" s="79"/>
      <c r="FA59" s="79"/>
      <c r="FB59" s="79"/>
      <c r="FC59" s="79"/>
      <c r="FD59" s="79"/>
      <c r="FE59" s="79"/>
      <c r="FF59" s="79"/>
      <c r="FG59" s="79"/>
      <c r="FH59" s="79"/>
      <c r="FI59" s="79"/>
      <c r="FJ59" s="79"/>
      <c r="FK59" s="79"/>
      <c r="FL59" s="79"/>
      <c r="FM59" s="79"/>
      <c r="FN59" s="79"/>
      <c r="FO59" s="79"/>
      <c r="FP59" s="79"/>
      <c r="FQ59" s="79"/>
      <c r="FR59" s="79"/>
      <c r="FS59" s="79"/>
      <c r="FT59" s="79"/>
      <c r="FU59" s="79"/>
      <c r="FV59" s="79"/>
      <c r="FW59" s="79"/>
      <c r="FX59" s="79">
        <v>0</v>
      </c>
      <c r="FY59" s="79">
        <v>75</v>
      </c>
      <c r="FZ59" s="79">
        <v>0</v>
      </c>
    </row>
    <row r="60" spans="1:182" x14ac:dyDescent="0.2">
      <c r="A60" t="s">
        <v>186</v>
      </c>
      <c r="B60" t="s">
        <v>245</v>
      </c>
      <c r="C60" t="s">
        <v>2</v>
      </c>
      <c r="D60" t="s">
        <v>203</v>
      </c>
      <c r="E60" t="s">
        <v>206</v>
      </c>
      <c r="F60" t="s">
        <v>178</v>
      </c>
      <c r="G60" t="s">
        <v>1</v>
      </c>
      <c r="H60" s="79">
        <v>238</v>
      </c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79"/>
      <c r="AD60" s="79"/>
      <c r="AE60" s="79"/>
      <c r="AF60" s="79"/>
      <c r="AG60" s="79"/>
      <c r="AH60" s="79"/>
      <c r="AI60" s="79"/>
      <c r="AJ60" s="79"/>
      <c r="AK60" s="79"/>
      <c r="AL60" s="79"/>
      <c r="AM60" s="79"/>
      <c r="AN60" s="79"/>
      <c r="AO60" s="79"/>
      <c r="AP60" s="79"/>
      <c r="AQ60" s="79"/>
      <c r="AR60" s="79"/>
      <c r="AS60" s="79"/>
      <c r="AT60" s="79"/>
      <c r="AU60" s="79"/>
      <c r="AV60" s="79"/>
      <c r="AW60" s="79"/>
      <c r="AX60" s="79"/>
      <c r="AY60" s="79"/>
      <c r="AZ60" s="79"/>
      <c r="BA60" s="79"/>
      <c r="BB60" s="79"/>
      <c r="BC60" s="79"/>
      <c r="BD60" s="79"/>
      <c r="BE60" s="79"/>
      <c r="BF60" s="79"/>
      <c r="BG60" s="79"/>
      <c r="BH60" s="79"/>
      <c r="BI60" s="79"/>
      <c r="BJ60" s="79"/>
      <c r="BK60" s="79"/>
      <c r="BL60" s="79"/>
      <c r="BM60" s="79"/>
      <c r="BN60" s="79"/>
      <c r="BO60" s="79"/>
      <c r="BP60" s="79"/>
      <c r="BQ60" s="79"/>
      <c r="BR60" s="79"/>
      <c r="BS60" s="79"/>
      <c r="BT60" s="79"/>
      <c r="BU60" s="79"/>
      <c r="BV60" s="79"/>
      <c r="BW60" s="79"/>
      <c r="BX60" s="79"/>
      <c r="BY60" s="79"/>
      <c r="BZ60" s="79"/>
      <c r="CA60" s="79"/>
      <c r="CB60" s="79"/>
      <c r="CC60" s="79"/>
      <c r="CD60" s="79"/>
      <c r="CE60" s="79"/>
      <c r="CF60" s="79"/>
      <c r="CG60" s="79"/>
      <c r="CH60" s="79"/>
      <c r="CI60" s="79"/>
      <c r="CJ60" s="79"/>
      <c r="CK60" s="79"/>
      <c r="CL60" s="79"/>
      <c r="CM60" s="79"/>
      <c r="CN60" s="79"/>
      <c r="CO60" s="79"/>
      <c r="CP60" s="79"/>
      <c r="CQ60" s="79"/>
      <c r="CR60" s="79"/>
      <c r="CS60" s="79"/>
      <c r="CT60" s="79"/>
      <c r="CU60" s="79"/>
      <c r="CV60" s="79"/>
      <c r="CW60" s="79"/>
      <c r="CX60" s="79"/>
      <c r="CY60" s="79"/>
      <c r="CZ60" s="79"/>
      <c r="DA60" s="79"/>
      <c r="DB60" s="79"/>
      <c r="DC60" s="79"/>
      <c r="DD60" s="79"/>
      <c r="DE60" s="79"/>
      <c r="DF60" s="79"/>
      <c r="DG60" s="79"/>
      <c r="DH60" s="79"/>
      <c r="DI60" s="79"/>
      <c r="DJ60" s="79"/>
      <c r="DK60" s="79"/>
      <c r="DL60" s="79"/>
      <c r="DM60" s="79"/>
      <c r="DN60" s="79"/>
      <c r="DO60" s="79"/>
      <c r="DP60" s="79"/>
      <c r="DQ60" s="79"/>
      <c r="DR60" s="79"/>
      <c r="DS60" s="79"/>
      <c r="DT60" s="79"/>
      <c r="DU60" s="79"/>
      <c r="DV60" s="79"/>
      <c r="DW60" s="79"/>
      <c r="DX60" s="79"/>
      <c r="DY60" s="79"/>
      <c r="DZ60" s="79"/>
      <c r="EA60" s="79"/>
      <c r="EB60" s="79"/>
      <c r="EC60" s="79"/>
      <c r="ED60" s="79"/>
      <c r="EE60" s="79"/>
      <c r="EF60" s="79"/>
      <c r="EG60" s="79"/>
      <c r="EH60" s="79"/>
      <c r="EI60" s="79"/>
      <c r="EJ60" s="79"/>
      <c r="EK60" s="79"/>
      <c r="EL60" s="79"/>
      <c r="EM60" s="79"/>
      <c r="EN60" s="79"/>
      <c r="EO60" s="79"/>
      <c r="EP60" s="79"/>
      <c r="EQ60" s="79"/>
      <c r="ER60" s="79"/>
      <c r="ES60" s="79"/>
      <c r="ET60" s="79"/>
      <c r="EU60" s="79"/>
      <c r="EV60" s="79"/>
      <c r="EW60" s="79"/>
      <c r="EX60" s="79"/>
      <c r="EY60" s="79"/>
      <c r="EZ60" s="79"/>
      <c r="FA60" s="79"/>
      <c r="FB60" s="79"/>
      <c r="FC60" s="79"/>
      <c r="FD60" s="79"/>
      <c r="FE60" s="79"/>
      <c r="FF60" s="79"/>
      <c r="FG60" s="79"/>
      <c r="FH60" s="79"/>
      <c r="FI60" s="79"/>
      <c r="FJ60" s="79"/>
      <c r="FK60" s="79"/>
      <c r="FL60" s="79"/>
      <c r="FM60" s="79"/>
      <c r="FN60" s="79"/>
      <c r="FO60" s="79"/>
      <c r="FP60" s="79"/>
      <c r="FQ60" s="79"/>
      <c r="FR60" s="79"/>
      <c r="FS60" s="79"/>
      <c r="FT60" s="79"/>
      <c r="FU60" s="79"/>
      <c r="FV60" s="79"/>
      <c r="FW60" s="79"/>
      <c r="FX60" s="79">
        <v>0</v>
      </c>
      <c r="FY60" s="79">
        <v>46</v>
      </c>
      <c r="FZ60" s="79">
        <v>0</v>
      </c>
    </row>
    <row r="61" spans="1:182" x14ac:dyDescent="0.2">
      <c r="A61" t="s">
        <v>186</v>
      </c>
      <c r="B61" t="s">
        <v>245</v>
      </c>
      <c r="C61" t="s">
        <v>2</v>
      </c>
      <c r="D61" t="s">
        <v>203</v>
      </c>
      <c r="E61" t="s">
        <v>206</v>
      </c>
      <c r="F61" t="s">
        <v>179</v>
      </c>
      <c r="G61" t="s">
        <v>1</v>
      </c>
      <c r="H61" s="79">
        <v>43</v>
      </c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  <c r="BO61" s="79"/>
      <c r="BP61" s="79"/>
      <c r="BQ61" s="79"/>
      <c r="BR61" s="79"/>
      <c r="BS61" s="79"/>
      <c r="BT61" s="79"/>
      <c r="BU61" s="79"/>
      <c r="BV61" s="79"/>
      <c r="BW61" s="79"/>
      <c r="BX61" s="79"/>
      <c r="BY61" s="79"/>
      <c r="BZ61" s="79"/>
      <c r="CA61" s="79"/>
      <c r="CB61" s="79"/>
      <c r="CC61" s="79"/>
      <c r="CD61" s="79"/>
      <c r="CE61" s="79"/>
      <c r="CF61" s="79"/>
      <c r="CG61" s="79"/>
      <c r="CH61" s="79"/>
      <c r="CI61" s="79"/>
      <c r="CJ61" s="79"/>
      <c r="CK61" s="79"/>
      <c r="CL61" s="79"/>
      <c r="CM61" s="79"/>
      <c r="CN61" s="79"/>
      <c r="CO61" s="79"/>
      <c r="CP61" s="79"/>
      <c r="CQ61" s="79"/>
      <c r="CR61" s="79"/>
      <c r="CS61" s="79"/>
      <c r="CT61" s="79"/>
      <c r="CU61" s="79"/>
      <c r="CV61" s="79"/>
      <c r="CW61" s="79"/>
      <c r="CX61" s="79"/>
      <c r="CY61" s="79"/>
      <c r="CZ61" s="79"/>
      <c r="DA61" s="79"/>
      <c r="DB61" s="79"/>
      <c r="DC61" s="79"/>
      <c r="DD61" s="79"/>
      <c r="DE61" s="79"/>
      <c r="DF61" s="79"/>
      <c r="DG61" s="79"/>
      <c r="DH61" s="79"/>
      <c r="DI61" s="79"/>
      <c r="DJ61" s="79"/>
      <c r="DK61" s="79"/>
      <c r="DL61" s="79"/>
      <c r="DM61" s="79"/>
      <c r="DN61" s="79"/>
      <c r="DO61" s="79"/>
      <c r="DP61" s="79"/>
      <c r="DQ61" s="79"/>
      <c r="DR61" s="79"/>
      <c r="DS61" s="79"/>
      <c r="DT61" s="79"/>
      <c r="DU61" s="79"/>
      <c r="DV61" s="79"/>
      <c r="DW61" s="79"/>
      <c r="DX61" s="79"/>
      <c r="DY61" s="79"/>
      <c r="DZ61" s="79"/>
      <c r="EA61" s="79"/>
      <c r="EB61" s="79"/>
      <c r="EC61" s="79"/>
      <c r="ED61" s="79"/>
      <c r="EE61" s="79"/>
      <c r="EF61" s="79"/>
      <c r="EG61" s="79"/>
      <c r="EH61" s="79"/>
      <c r="EI61" s="79"/>
      <c r="EJ61" s="79"/>
      <c r="EK61" s="79"/>
      <c r="EL61" s="79"/>
      <c r="EM61" s="79"/>
      <c r="EN61" s="79"/>
      <c r="EO61" s="79"/>
      <c r="EP61" s="79"/>
      <c r="EQ61" s="79"/>
      <c r="ER61" s="79"/>
      <c r="ES61" s="79"/>
      <c r="ET61" s="79"/>
      <c r="EU61" s="79"/>
      <c r="EV61" s="79"/>
      <c r="EW61" s="79"/>
      <c r="EX61" s="79"/>
      <c r="EY61" s="79"/>
      <c r="EZ61" s="79"/>
      <c r="FA61" s="79"/>
      <c r="FB61" s="79"/>
      <c r="FC61" s="79"/>
      <c r="FD61" s="79"/>
      <c r="FE61" s="79"/>
      <c r="FF61" s="79"/>
      <c r="FG61" s="79"/>
      <c r="FH61" s="79"/>
      <c r="FI61" s="79"/>
      <c r="FJ61" s="79"/>
      <c r="FK61" s="79"/>
      <c r="FL61" s="79"/>
      <c r="FM61" s="79"/>
      <c r="FN61" s="79"/>
      <c r="FO61" s="79"/>
      <c r="FP61" s="79"/>
      <c r="FQ61" s="79"/>
      <c r="FR61" s="79"/>
      <c r="FS61" s="79"/>
      <c r="FT61" s="79"/>
      <c r="FU61" s="79"/>
      <c r="FV61" s="79"/>
      <c r="FW61" s="79"/>
      <c r="FX61" s="79">
        <v>0</v>
      </c>
      <c r="FY61" s="79">
        <v>5</v>
      </c>
      <c r="FZ61" s="79">
        <v>0</v>
      </c>
    </row>
    <row r="62" spans="1:182" x14ac:dyDescent="0.2">
      <c r="A62" t="s">
        <v>186</v>
      </c>
      <c r="B62" t="s">
        <v>245</v>
      </c>
      <c r="C62" t="s">
        <v>2</v>
      </c>
      <c r="D62" t="s">
        <v>203</v>
      </c>
      <c r="E62" t="s">
        <v>206</v>
      </c>
      <c r="F62" t="s">
        <v>180</v>
      </c>
      <c r="G62" t="s">
        <v>1</v>
      </c>
      <c r="H62" s="79">
        <v>9</v>
      </c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79"/>
      <c r="AZ62" s="79"/>
      <c r="BA62" s="79"/>
      <c r="BB62" s="79"/>
      <c r="BC62" s="79"/>
      <c r="BD62" s="79"/>
      <c r="BE62" s="79"/>
      <c r="BF62" s="79"/>
      <c r="BG62" s="79"/>
      <c r="BH62" s="79"/>
      <c r="BI62" s="79"/>
      <c r="BJ62" s="79"/>
      <c r="BK62" s="79"/>
      <c r="BL62" s="79"/>
      <c r="BM62" s="79"/>
      <c r="BN62" s="79"/>
      <c r="BO62" s="79"/>
      <c r="BP62" s="79"/>
      <c r="BQ62" s="79"/>
      <c r="BR62" s="79"/>
      <c r="BS62" s="79"/>
      <c r="BT62" s="79"/>
      <c r="BU62" s="79"/>
      <c r="BV62" s="79"/>
      <c r="BW62" s="79"/>
      <c r="BX62" s="79"/>
      <c r="BY62" s="79"/>
      <c r="BZ62" s="79"/>
      <c r="CA62" s="79"/>
      <c r="CB62" s="79"/>
      <c r="CC62" s="79"/>
      <c r="CD62" s="79"/>
      <c r="CE62" s="79"/>
      <c r="CF62" s="79"/>
      <c r="CG62" s="79"/>
      <c r="CH62" s="79"/>
      <c r="CI62" s="79"/>
      <c r="CJ62" s="79"/>
      <c r="CK62" s="79"/>
      <c r="CL62" s="79"/>
      <c r="CM62" s="79"/>
      <c r="CN62" s="79"/>
      <c r="CO62" s="79"/>
      <c r="CP62" s="79"/>
      <c r="CQ62" s="79"/>
      <c r="CR62" s="79"/>
      <c r="CS62" s="79"/>
      <c r="CT62" s="79"/>
      <c r="CU62" s="79"/>
      <c r="CV62" s="79"/>
      <c r="CW62" s="79"/>
      <c r="CX62" s="79"/>
      <c r="CY62" s="79"/>
      <c r="CZ62" s="79"/>
      <c r="DA62" s="79"/>
      <c r="DB62" s="79"/>
      <c r="DC62" s="79"/>
      <c r="DD62" s="79"/>
      <c r="DE62" s="79"/>
      <c r="DF62" s="79"/>
      <c r="DG62" s="79"/>
      <c r="DH62" s="79"/>
      <c r="DI62" s="79"/>
      <c r="DJ62" s="79"/>
      <c r="DK62" s="79"/>
      <c r="DL62" s="79"/>
      <c r="DM62" s="79"/>
      <c r="DN62" s="79"/>
      <c r="DO62" s="79"/>
      <c r="DP62" s="79"/>
      <c r="DQ62" s="79"/>
      <c r="DR62" s="79"/>
      <c r="DS62" s="79"/>
      <c r="DT62" s="79"/>
      <c r="DU62" s="79"/>
      <c r="DV62" s="79"/>
      <c r="DW62" s="79"/>
      <c r="DX62" s="79"/>
      <c r="DY62" s="79"/>
      <c r="DZ62" s="79"/>
      <c r="EA62" s="79"/>
      <c r="EB62" s="79"/>
      <c r="EC62" s="79"/>
      <c r="ED62" s="79"/>
      <c r="EE62" s="79"/>
      <c r="EF62" s="79"/>
      <c r="EG62" s="79"/>
      <c r="EH62" s="79"/>
      <c r="EI62" s="79"/>
      <c r="EJ62" s="79"/>
      <c r="EK62" s="79"/>
      <c r="EL62" s="79"/>
      <c r="EM62" s="79"/>
      <c r="EN62" s="79"/>
      <c r="EO62" s="79"/>
      <c r="EP62" s="79"/>
      <c r="EQ62" s="79"/>
      <c r="ER62" s="79"/>
      <c r="ES62" s="79"/>
      <c r="ET62" s="79"/>
      <c r="EU62" s="79"/>
      <c r="EV62" s="79"/>
      <c r="EW62" s="79"/>
      <c r="EX62" s="79"/>
      <c r="EY62" s="79"/>
      <c r="EZ62" s="79"/>
      <c r="FA62" s="79"/>
      <c r="FB62" s="79"/>
      <c r="FC62" s="79"/>
      <c r="FD62" s="79"/>
      <c r="FE62" s="79"/>
      <c r="FF62" s="79"/>
      <c r="FG62" s="79"/>
      <c r="FH62" s="79"/>
      <c r="FI62" s="79"/>
      <c r="FJ62" s="79"/>
      <c r="FK62" s="79"/>
      <c r="FL62" s="79"/>
      <c r="FM62" s="79"/>
      <c r="FN62" s="79"/>
      <c r="FO62" s="79"/>
      <c r="FP62" s="79"/>
      <c r="FQ62" s="79"/>
      <c r="FR62" s="79"/>
      <c r="FS62" s="79"/>
      <c r="FT62" s="79"/>
      <c r="FU62" s="79"/>
      <c r="FV62" s="79"/>
      <c r="FW62" s="79"/>
      <c r="FX62" s="79">
        <v>0</v>
      </c>
      <c r="FY62" s="79">
        <v>1</v>
      </c>
      <c r="FZ62" s="79">
        <v>0</v>
      </c>
    </row>
    <row r="63" spans="1:182" x14ac:dyDescent="0.2">
      <c r="A63" t="s">
        <v>186</v>
      </c>
      <c r="B63" t="s">
        <v>245</v>
      </c>
      <c r="C63" t="s">
        <v>2</v>
      </c>
      <c r="D63" t="s">
        <v>203</v>
      </c>
      <c r="E63" t="s">
        <v>206</v>
      </c>
      <c r="F63" t="s">
        <v>181</v>
      </c>
      <c r="G63" t="s">
        <v>1</v>
      </c>
      <c r="H63" s="79">
        <v>19</v>
      </c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U63" s="79"/>
      <c r="AV63" s="79"/>
      <c r="AW63" s="79"/>
      <c r="AX63" s="79"/>
      <c r="AY63" s="79"/>
      <c r="AZ63" s="79"/>
      <c r="BA63" s="79"/>
      <c r="BB63" s="79"/>
      <c r="BC63" s="79"/>
      <c r="BD63" s="79"/>
      <c r="BE63" s="79"/>
      <c r="BF63" s="79"/>
      <c r="BG63" s="79"/>
      <c r="BH63" s="79"/>
      <c r="BI63" s="79"/>
      <c r="BJ63" s="79"/>
      <c r="BK63" s="79"/>
      <c r="BL63" s="79"/>
      <c r="BM63" s="79"/>
      <c r="BN63" s="79"/>
      <c r="BO63" s="79"/>
      <c r="BP63" s="79"/>
      <c r="BQ63" s="79"/>
      <c r="BR63" s="79"/>
      <c r="BS63" s="79"/>
      <c r="BT63" s="79"/>
      <c r="BU63" s="79"/>
      <c r="BV63" s="79"/>
      <c r="BW63" s="79"/>
      <c r="BX63" s="79"/>
      <c r="BY63" s="79"/>
      <c r="BZ63" s="79"/>
      <c r="CA63" s="79"/>
      <c r="CB63" s="79"/>
      <c r="CC63" s="79"/>
      <c r="CD63" s="79"/>
      <c r="CE63" s="79"/>
      <c r="CF63" s="79"/>
      <c r="CG63" s="79"/>
      <c r="CH63" s="79"/>
      <c r="CI63" s="79"/>
      <c r="CJ63" s="79"/>
      <c r="CK63" s="79"/>
      <c r="CL63" s="79"/>
      <c r="CM63" s="79"/>
      <c r="CN63" s="79"/>
      <c r="CO63" s="79"/>
      <c r="CP63" s="79"/>
      <c r="CQ63" s="79"/>
      <c r="CR63" s="79"/>
      <c r="CS63" s="79"/>
      <c r="CT63" s="79"/>
      <c r="CU63" s="79"/>
      <c r="CV63" s="79"/>
      <c r="CW63" s="79"/>
      <c r="CX63" s="79"/>
      <c r="CY63" s="79"/>
      <c r="CZ63" s="79"/>
      <c r="DA63" s="79"/>
      <c r="DB63" s="79"/>
      <c r="DC63" s="79"/>
      <c r="DD63" s="79"/>
      <c r="DE63" s="79"/>
      <c r="DF63" s="79"/>
      <c r="DG63" s="79"/>
      <c r="DH63" s="79"/>
      <c r="DI63" s="79"/>
      <c r="DJ63" s="79"/>
      <c r="DK63" s="79"/>
      <c r="DL63" s="79"/>
      <c r="DM63" s="79"/>
      <c r="DN63" s="79"/>
      <c r="DO63" s="79"/>
      <c r="DP63" s="79"/>
      <c r="DQ63" s="79"/>
      <c r="DR63" s="79"/>
      <c r="DS63" s="79"/>
      <c r="DT63" s="79"/>
      <c r="DU63" s="79"/>
      <c r="DV63" s="79"/>
      <c r="DW63" s="79"/>
      <c r="DX63" s="79"/>
      <c r="DY63" s="79"/>
      <c r="DZ63" s="79"/>
      <c r="EA63" s="79"/>
      <c r="EB63" s="79"/>
      <c r="EC63" s="79"/>
      <c r="ED63" s="79"/>
      <c r="EE63" s="79"/>
      <c r="EF63" s="79"/>
      <c r="EG63" s="79"/>
      <c r="EH63" s="79"/>
      <c r="EI63" s="79"/>
      <c r="EJ63" s="79"/>
      <c r="EK63" s="79"/>
      <c r="EL63" s="79"/>
      <c r="EM63" s="79"/>
      <c r="EN63" s="79"/>
      <c r="EO63" s="79"/>
      <c r="EP63" s="79"/>
      <c r="EQ63" s="79"/>
      <c r="ER63" s="79"/>
      <c r="ES63" s="79"/>
      <c r="ET63" s="79"/>
      <c r="EU63" s="79"/>
      <c r="EV63" s="79"/>
      <c r="EW63" s="79"/>
      <c r="EX63" s="79"/>
      <c r="EY63" s="79"/>
      <c r="EZ63" s="79"/>
      <c r="FA63" s="79"/>
      <c r="FB63" s="79"/>
      <c r="FC63" s="79"/>
      <c r="FD63" s="79"/>
      <c r="FE63" s="79"/>
      <c r="FF63" s="79"/>
      <c r="FG63" s="79"/>
      <c r="FH63" s="79"/>
      <c r="FI63" s="79"/>
      <c r="FJ63" s="79"/>
      <c r="FK63" s="79"/>
      <c r="FL63" s="79"/>
      <c r="FM63" s="79"/>
      <c r="FN63" s="79"/>
      <c r="FO63" s="79"/>
      <c r="FP63" s="79"/>
      <c r="FQ63" s="79"/>
      <c r="FR63" s="79"/>
      <c r="FS63" s="79"/>
      <c r="FT63" s="79"/>
      <c r="FU63" s="79"/>
      <c r="FV63" s="79"/>
      <c r="FW63" s="79"/>
      <c r="FX63" s="79">
        <v>0</v>
      </c>
      <c r="FY63" s="79">
        <v>3</v>
      </c>
      <c r="FZ63" s="79">
        <v>0</v>
      </c>
    </row>
    <row r="64" spans="1:182" x14ac:dyDescent="0.2">
      <c r="A64" t="s">
        <v>186</v>
      </c>
      <c r="B64" t="s">
        <v>245</v>
      </c>
      <c r="C64" t="s">
        <v>2</v>
      </c>
      <c r="D64" t="s">
        <v>203</v>
      </c>
      <c r="E64" t="s">
        <v>206</v>
      </c>
      <c r="F64" t="s">
        <v>182</v>
      </c>
      <c r="G64" t="s">
        <v>1</v>
      </c>
      <c r="H64" s="79">
        <v>37</v>
      </c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  <c r="BO64" s="79"/>
      <c r="BP64" s="79"/>
      <c r="BQ64" s="79"/>
      <c r="BR64" s="79"/>
      <c r="BS64" s="79"/>
      <c r="BT64" s="79"/>
      <c r="BU64" s="79"/>
      <c r="BV64" s="79"/>
      <c r="BW64" s="79"/>
      <c r="BX64" s="79"/>
      <c r="BY64" s="79"/>
      <c r="BZ64" s="79"/>
      <c r="CA64" s="79"/>
      <c r="CB64" s="79"/>
      <c r="CC64" s="79"/>
      <c r="CD64" s="79"/>
      <c r="CE64" s="79"/>
      <c r="CF64" s="79"/>
      <c r="CG64" s="79"/>
      <c r="CH64" s="79"/>
      <c r="CI64" s="79"/>
      <c r="CJ64" s="79"/>
      <c r="CK64" s="79"/>
      <c r="CL64" s="79"/>
      <c r="CM64" s="79"/>
      <c r="CN64" s="79"/>
      <c r="CO64" s="79"/>
      <c r="CP64" s="79"/>
      <c r="CQ64" s="79"/>
      <c r="CR64" s="79"/>
      <c r="CS64" s="79"/>
      <c r="CT64" s="79"/>
      <c r="CU64" s="79"/>
      <c r="CV64" s="79"/>
      <c r="CW64" s="79"/>
      <c r="CX64" s="79"/>
      <c r="CY64" s="79"/>
      <c r="CZ64" s="79"/>
      <c r="DA64" s="79"/>
      <c r="DB64" s="79"/>
      <c r="DC64" s="79"/>
      <c r="DD64" s="79"/>
      <c r="DE64" s="79"/>
      <c r="DF64" s="79"/>
      <c r="DG64" s="79"/>
      <c r="DH64" s="79"/>
      <c r="DI64" s="79"/>
      <c r="DJ64" s="79"/>
      <c r="DK64" s="79"/>
      <c r="DL64" s="79"/>
      <c r="DM64" s="79"/>
      <c r="DN64" s="79"/>
      <c r="DO64" s="79"/>
      <c r="DP64" s="79"/>
      <c r="DQ64" s="79"/>
      <c r="DR64" s="79"/>
      <c r="DS64" s="79"/>
      <c r="DT64" s="79"/>
      <c r="DU64" s="79"/>
      <c r="DV64" s="79"/>
      <c r="DW64" s="79"/>
      <c r="DX64" s="79"/>
      <c r="DY64" s="79"/>
      <c r="DZ64" s="79"/>
      <c r="EA64" s="79"/>
      <c r="EB64" s="79"/>
      <c r="EC64" s="79"/>
      <c r="ED64" s="79"/>
      <c r="EE64" s="79"/>
      <c r="EF64" s="79"/>
      <c r="EG64" s="79"/>
      <c r="EH64" s="79"/>
      <c r="EI64" s="79"/>
      <c r="EJ64" s="79"/>
      <c r="EK64" s="79"/>
      <c r="EL64" s="79"/>
      <c r="EM64" s="79"/>
      <c r="EN64" s="79"/>
      <c r="EO64" s="79"/>
      <c r="EP64" s="79"/>
      <c r="EQ64" s="79"/>
      <c r="ER64" s="79"/>
      <c r="ES64" s="79"/>
      <c r="ET64" s="79"/>
      <c r="EU64" s="79"/>
      <c r="EV64" s="79"/>
      <c r="EW64" s="79"/>
      <c r="EX64" s="79"/>
      <c r="EY64" s="79"/>
      <c r="EZ64" s="79"/>
      <c r="FA64" s="79"/>
      <c r="FB64" s="79"/>
      <c r="FC64" s="79"/>
      <c r="FD64" s="79"/>
      <c r="FE64" s="79"/>
      <c r="FF64" s="79"/>
      <c r="FG64" s="79"/>
      <c r="FH64" s="79"/>
      <c r="FI64" s="79"/>
      <c r="FJ64" s="79"/>
      <c r="FK64" s="79"/>
      <c r="FL64" s="79"/>
      <c r="FM64" s="79"/>
      <c r="FN64" s="79"/>
      <c r="FO64" s="79"/>
      <c r="FP64" s="79"/>
      <c r="FQ64" s="79"/>
      <c r="FR64" s="79"/>
      <c r="FS64" s="79"/>
      <c r="FT64" s="79"/>
      <c r="FU64" s="79"/>
      <c r="FV64" s="79"/>
      <c r="FW64" s="79"/>
      <c r="FX64" s="79">
        <v>0</v>
      </c>
      <c r="FY64" s="79">
        <v>7</v>
      </c>
      <c r="FZ64" s="79">
        <v>0</v>
      </c>
    </row>
    <row r="65" spans="1:182" x14ac:dyDescent="0.2">
      <c r="A65" t="s">
        <v>186</v>
      </c>
      <c r="B65" t="s">
        <v>245</v>
      </c>
      <c r="C65" t="s">
        <v>2</v>
      </c>
      <c r="D65" t="s">
        <v>203</v>
      </c>
      <c r="E65" t="s">
        <v>206</v>
      </c>
      <c r="F65" t="s">
        <v>183</v>
      </c>
      <c r="G65" t="s">
        <v>1</v>
      </c>
      <c r="H65" s="79">
        <v>86</v>
      </c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79"/>
      <c r="BD65" s="79"/>
      <c r="BE65" s="79"/>
      <c r="BF65" s="79"/>
      <c r="BG65" s="79"/>
      <c r="BH65" s="79"/>
      <c r="BI65" s="79"/>
      <c r="BJ65" s="79"/>
      <c r="BK65" s="79"/>
      <c r="BL65" s="79"/>
      <c r="BM65" s="79"/>
      <c r="BN65" s="79"/>
      <c r="BO65" s="79"/>
      <c r="BP65" s="79"/>
      <c r="BQ65" s="79"/>
      <c r="BR65" s="79"/>
      <c r="BS65" s="79"/>
      <c r="BT65" s="79"/>
      <c r="BU65" s="79"/>
      <c r="BV65" s="79"/>
      <c r="BW65" s="79"/>
      <c r="BX65" s="79"/>
      <c r="BY65" s="79"/>
      <c r="BZ65" s="79"/>
      <c r="CA65" s="79"/>
      <c r="CB65" s="79"/>
      <c r="CC65" s="79"/>
      <c r="CD65" s="79"/>
      <c r="CE65" s="79"/>
      <c r="CF65" s="79"/>
      <c r="CG65" s="79"/>
      <c r="CH65" s="79"/>
      <c r="CI65" s="79"/>
      <c r="CJ65" s="79"/>
      <c r="CK65" s="79"/>
      <c r="CL65" s="79"/>
      <c r="CM65" s="79"/>
      <c r="CN65" s="79"/>
      <c r="CO65" s="79"/>
      <c r="CP65" s="79"/>
      <c r="CQ65" s="79"/>
      <c r="CR65" s="79"/>
      <c r="CS65" s="79"/>
      <c r="CT65" s="79"/>
      <c r="CU65" s="79"/>
      <c r="CV65" s="79"/>
      <c r="CW65" s="79"/>
      <c r="CX65" s="79"/>
      <c r="CY65" s="79"/>
      <c r="CZ65" s="79"/>
      <c r="DA65" s="79"/>
      <c r="DB65" s="79"/>
      <c r="DC65" s="79"/>
      <c r="DD65" s="79"/>
      <c r="DE65" s="79"/>
      <c r="DF65" s="79"/>
      <c r="DG65" s="79"/>
      <c r="DH65" s="79"/>
      <c r="DI65" s="79"/>
      <c r="DJ65" s="79"/>
      <c r="DK65" s="79"/>
      <c r="DL65" s="79"/>
      <c r="DM65" s="79"/>
      <c r="DN65" s="79"/>
      <c r="DO65" s="79"/>
      <c r="DP65" s="79"/>
      <c r="DQ65" s="79"/>
      <c r="DR65" s="79"/>
      <c r="DS65" s="79"/>
      <c r="DT65" s="79"/>
      <c r="DU65" s="79"/>
      <c r="DV65" s="79"/>
      <c r="DW65" s="79"/>
      <c r="DX65" s="79"/>
      <c r="DY65" s="79"/>
      <c r="DZ65" s="79"/>
      <c r="EA65" s="79"/>
      <c r="EB65" s="79"/>
      <c r="EC65" s="79"/>
      <c r="ED65" s="79"/>
      <c r="EE65" s="79"/>
      <c r="EF65" s="79"/>
      <c r="EG65" s="79"/>
      <c r="EH65" s="79"/>
      <c r="EI65" s="79"/>
      <c r="EJ65" s="79"/>
      <c r="EK65" s="79"/>
      <c r="EL65" s="79"/>
      <c r="EM65" s="79"/>
      <c r="EN65" s="79"/>
      <c r="EO65" s="79"/>
      <c r="EP65" s="79"/>
      <c r="EQ65" s="79"/>
      <c r="ER65" s="79"/>
      <c r="ES65" s="79"/>
      <c r="ET65" s="79"/>
      <c r="EU65" s="79"/>
      <c r="EV65" s="79"/>
      <c r="EW65" s="79"/>
      <c r="EX65" s="79"/>
      <c r="EY65" s="79"/>
      <c r="EZ65" s="79"/>
      <c r="FA65" s="79"/>
      <c r="FB65" s="79"/>
      <c r="FC65" s="79"/>
      <c r="FD65" s="79"/>
      <c r="FE65" s="79"/>
      <c r="FF65" s="79"/>
      <c r="FG65" s="79"/>
      <c r="FH65" s="79"/>
      <c r="FI65" s="79"/>
      <c r="FJ65" s="79"/>
      <c r="FK65" s="79"/>
      <c r="FL65" s="79"/>
      <c r="FM65" s="79"/>
      <c r="FN65" s="79"/>
      <c r="FO65" s="79"/>
      <c r="FP65" s="79"/>
      <c r="FQ65" s="79"/>
      <c r="FR65" s="79"/>
      <c r="FS65" s="79"/>
      <c r="FT65" s="79"/>
      <c r="FU65" s="79"/>
      <c r="FV65" s="79"/>
      <c r="FW65" s="79"/>
      <c r="FX65" s="79">
        <v>0</v>
      </c>
      <c r="FY65" s="79">
        <v>5</v>
      </c>
      <c r="FZ65" s="79">
        <v>0</v>
      </c>
    </row>
    <row r="66" spans="1:182" x14ac:dyDescent="0.2">
      <c r="A66" t="s">
        <v>186</v>
      </c>
      <c r="B66" t="s">
        <v>245</v>
      </c>
      <c r="C66" t="s">
        <v>2</v>
      </c>
      <c r="D66" t="s">
        <v>203</v>
      </c>
      <c r="E66" t="s">
        <v>206</v>
      </c>
      <c r="F66" t="s">
        <v>184</v>
      </c>
      <c r="G66" t="s">
        <v>1</v>
      </c>
      <c r="H66" s="79">
        <v>32</v>
      </c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  <c r="BS66" s="79"/>
      <c r="BT66" s="79"/>
      <c r="BU66" s="79"/>
      <c r="BV66" s="79"/>
      <c r="BW66" s="79"/>
      <c r="BX66" s="79"/>
      <c r="BY66" s="79"/>
      <c r="BZ66" s="79"/>
      <c r="CA66" s="79"/>
      <c r="CB66" s="79"/>
      <c r="CC66" s="79"/>
      <c r="CD66" s="79"/>
      <c r="CE66" s="79"/>
      <c r="CF66" s="79"/>
      <c r="CG66" s="79"/>
      <c r="CH66" s="79"/>
      <c r="CI66" s="79"/>
      <c r="CJ66" s="79"/>
      <c r="CK66" s="79"/>
      <c r="CL66" s="79"/>
      <c r="CM66" s="79"/>
      <c r="CN66" s="79"/>
      <c r="CO66" s="79"/>
      <c r="CP66" s="79"/>
      <c r="CQ66" s="79"/>
      <c r="CR66" s="79"/>
      <c r="CS66" s="79"/>
      <c r="CT66" s="79"/>
      <c r="CU66" s="79"/>
      <c r="CV66" s="79"/>
      <c r="CW66" s="79"/>
      <c r="CX66" s="79"/>
      <c r="CY66" s="79"/>
      <c r="CZ66" s="79"/>
      <c r="DA66" s="79"/>
      <c r="DB66" s="79"/>
      <c r="DC66" s="79"/>
      <c r="DD66" s="79"/>
      <c r="DE66" s="79"/>
      <c r="DF66" s="79"/>
      <c r="DG66" s="79"/>
      <c r="DH66" s="79"/>
      <c r="DI66" s="79"/>
      <c r="DJ66" s="79"/>
      <c r="DK66" s="79"/>
      <c r="DL66" s="79"/>
      <c r="DM66" s="79"/>
      <c r="DN66" s="79"/>
      <c r="DO66" s="79"/>
      <c r="DP66" s="79"/>
      <c r="DQ66" s="79"/>
      <c r="DR66" s="79"/>
      <c r="DS66" s="79"/>
      <c r="DT66" s="79"/>
      <c r="DU66" s="79"/>
      <c r="DV66" s="79"/>
      <c r="DW66" s="79"/>
      <c r="DX66" s="79"/>
      <c r="DY66" s="79"/>
      <c r="DZ66" s="79"/>
      <c r="EA66" s="79"/>
      <c r="EB66" s="79"/>
      <c r="EC66" s="79"/>
      <c r="ED66" s="79"/>
      <c r="EE66" s="79"/>
      <c r="EF66" s="79"/>
      <c r="EG66" s="79"/>
      <c r="EH66" s="79"/>
      <c r="EI66" s="79"/>
      <c r="EJ66" s="79"/>
      <c r="EK66" s="79"/>
      <c r="EL66" s="79"/>
      <c r="EM66" s="79"/>
      <c r="EN66" s="79"/>
      <c r="EO66" s="79"/>
      <c r="EP66" s="79"/>
      <c r="EQ66" s="79"/>
      <c r="ER66" s="79"/>
      <c r="ES66" s="79"/>
      <c r="ET66" s="79"/>
      <c r="EU66" s="79"/>
      <c r="EV66" s="79"/>
      <c r="EW66" s="79"/>
      <c r="EX66" s="79"/>
      <c r="EY66" s="79"/>
      <c r="EZ66" s="79"/>
      <c r="FA66" s="79"/>
      <c r="FB66" s="79"/>
      <c r="FC66" s="79"/>
      <c r="FD66" s="79"/>
      <c r="FE66" s="79"/>
      <c r="FF66" s="79"/>
      <c r="FG66" s="79"/>
      <c r="FH66" s="79"/>
      <c r="FI66" s="79"/>
      <c r="FJ66" s="79"/>
      <c r="FK66" s="79"/>
      <c r="FL66" s="79"/>
      <c r="FM66" s="79"/>
      <c r="FN66" s="79"/>
      <c r="FO66" s="79"/>
      <c r="FP66" s="79"/>
      <c r="FQ66" s="79"/>
      <c r="FR66" s="79"/>
      <c r="FS66" s="79"/>
      <c r="FT66" s="79"/>
      <c r="FU66" s="79"/>
      <c r="FV66" s="79"/>
      <c r="FW66" s="79"/>
      <c r="FX66" s="79">
        <v>0</v>
      </c>
      <c r="FY66" s="79">
        <v>3</v>
      </c>
      <c r="FZ66" s="79">
        <v>0</v>
      </c>
    </row>
    <row r="67" spans="1:182" x14ac:dyDescent="0.2">
      <c r="A67" t="s">
        <v>186</v>
      </c>
      <c r="B67" t="s">
        <v>245</v>
      </c>
      <c r="C67" t="s">
        <v>2</v>
      </c>
      <c r="D67" t="s">
        <v>203</v>
      </c>
      <c r="E67" t="s">
        <v>206</v>
      </c>
      <c r="F67" t="s">
        <v>185</v>
      </c>
      <c r="G67" t="s">
        <v>1</v>
      </c>
      <c r="H67" s="79">
        <v>21</v>
      </c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  <c r="BO67" s="79"/>
      <c r="BP67" s="79"/>
      <c r="BQ67" s="79"/>
      <c r="BR67" s="79"/>
      <c r="BS67" s="79"/>
      <c r="BT67" s="79"/>
      <c r="BU67" s="79"/>
      <c r="BV67" s="79"/>
      <c r="BW67" s="79"/>
      <c r="BX67" s="79"/>
      <c r="BY67" s="79"/>
      <c r="BZ67" s="79"/>
      <c r="CA67" s="79"/>
      <c r="CB67" s="79"/>
      <c r="CC67" s="79"/>
      <c r="CD67" s="79"/>
      <c r="CE67" s="79"/>
      <c r="CF67" s="79"/>
      <c r="CG67" s="79"/>
      <c r="CH67" s="79"/>
      <c r="CI67" s="79"/>
      <c r="CJ67" s="79"/>
      <c r="CK67" s="79"/>
      <c r="CL67" s="79"/>
      <c r="CM67" s="79"/>
      <c r="CN67" s="79"/>
      <c r="CO67" s="79"/>
      <c r="CP67" s="79"/>
      <c r="CQ67" s="79"/>
      <c r="CR67" s="79"/>
      <c r="CS67" s="79"/>
      <c r="CT67" s="79"/>
      <c r="CU67" s="79"/>
      <c r="CV67" s="79"/>
      <c r="CW67" s="79"/>
      <c r="CX67" s="79"/>
      <c r="CY67" s="79"/>
      <c r="CZ67" s="79"/>
      <c r="DA67" s="79"/>
      <c r="DB67" s="79"/>
      <c r="DC67" s="79"/>
      <c r="DD67" s="79"/>
      <c r="DE67" s="79"/>
      <c r="DF67" s="79"/>
      <c r="DG67" s="79"/>
      <c r="DH67" s="79"/>
      <c r="DI67" s="79"/>
      <c r="DJ67" s="79"/>
      <c r="DK67" s="79"/>
      <c r="DL67" s="79"/>
      <c r="DM67" s="79"/>
      <c r="DN67" s="79"/>
      <c r="DO67" s="79"/>
      <c r="DP67" s="79"/>
      <c r="DQ67" s="79"/>
      <c r="DR67" s="79"/>
      <c r="DS67" s="79"/>
      <c r="DT67" s="79"/>
      <c r="DU67" s="79"/>
      <c r="DV67" s="79"/>
      <c r="DW67" s="79"/>
      <c r="DX67" s="79"/>
      <c r="DY67" s="79"/>
      <c r="DZ67" s="79"/>
      <c r="EA67" s="79"/>
      <c r="EB67" s="79"/>
      <c r="EC67" s="79"/>
      <c r="ED67" s="79"/>
      <c r="EE67" s="79"/>
      <c r="EF67" s="79"/>
      <c r="EG67" s="79"/>
      <c r="EH67" s="79"/>
      <c r="EI67" s="79"/>
      <c r="EJ67" s="79"/>
      <c r="EK67" s="79"/>
      <c r="EL67" s="79"/>
      <c r="EM67" s="79"/>
      <c r="EN67" s="79"/>
      <c r="EO67" s="79"/>
      <c r="EP67" s="79"/>
      <c r="EQ67" s="79"/>
      <c r="ER67" s="79"/>
      <c r="ES67" s="79"/>
      <c r="ET67" s="79"/>
      <c r="EU67" s="79"/>
      <c r="EV67" s="79"/>
      <c r="EW67" s="79"/>
      <c r="EX67" s="79"/>
      <c r="EY67" s="79"/>
      <c r="EZ67" s="79"/>
      <c r="FA67" s="79"/>
      <c r="FB67" s="79"/>
      <c r="FC67" s="79"/>
      <c r="FD67" s="79"/>
      <c r="FE67" s="79"/>
      <c r="FF67" s="79"/>
      <c r="FG67" s="79"/>
      <c r="FH67" s="79"/>
      <c r="FI67" s="79"/>
      <c r="FJ67" s="79"/>
      <c r="FK67" s="79"/>
      <c r="FL67" s="79"/>
      <c r="FM67" s="79"/>
      <c r="FN67" s="79"/>
      <c r="FO67" s="79"/>
      <c r="FP67" s="79"/>
      <c r="FQ67" s="79"/>
      <c r="FR67" s="79"/>
      <c r="FS67" s="79"/>
      <c r="FT67" s="79"/>
      <c r="FU67" s="79"/>
      <c r="FV67" s="79"/>
      <c r="FW67" s="79"/>
      <c r="FX67" s="79">
        <v>0</v>
      </c>
      <c r="FY67" s="79">
        <v>5</v>
      </c>
      <c r="FZ67" s="79">
        <v>0</v>
      </c>
    </row>
    <row r="68" spans="1:182" x14ac:dyDescent="0.2">
      <c r="A68" t="s">
        <v>186</v>
      </c>
      <c r="B68" t="s">
        <v>245</v>
      </c>
      <c r="C68" t="s">
        <v>2</v>
      </c>
      <c r="D68" t="s">
        <v>203</v>
      </c>
      <c r="E68" t="s">
        <v>207</v>
      </c>
      <c r="F68" t="s">
        <v>1</v>
      </c>
      <c r="G68" t="s">
        <v>198</v>
      </c>
      <c r="H68" s="79">
        <v>2016</v>
      </c>
      <c r="I68" s="79">
        <v>3.0575094223022461</v>
      </c>
      <c r="J68" s="79">
        <v>2.8198997974395752</v>
      </c>
      <c r="K68" s="79">
        <v>2.5051507949829102</v>
      </c>
      <c r="L68" s="79">
        <v>2.3375298976898193</v>
      </c>
      <c r="M68" s="79">
        <v>2.2923681735992432</v>
      </c>
      <c r="N68" s="79">
        <v>2.3853249549865723</v>
      </c>
      <c r="O68" s="79">
        <v>2.3633987903594971</v>
      </c>
      <c r="P68" s="79">
        <v>2.6758823394775391</v>
      </c>
      <c r="Q68" s="79">
        <v>3.3604300022125244</v>
      </c>
      <c r="R68" s="79">
        <v>3.9019668102264404</v>
      </c>
      <c r="S68" s="79">
        <v>4.4041666984558105</v>
      </c>
      <c r="T68" s="79">
        <v>4.7757229804992676</v>
      </c>
      <c r="U68" s="79">
        <v>5.1027908325195313</v>
      </c>
      <c r="V68" s="79">
        <v>5.9245338439941406</v>
      </c>
      <c r="W68" s="79">
        <v>6.0265350341796875</v>
      </c>
      <c r="X68" s="79">
        <v>6.2242856025695801</v>
      </c>
      <c r="Y68" s="79">
        <v>6.4681377410888672</v>
      </c>
      <c r="Z68" s="79">
        <v>6.6343069076538086</v>
      </c>
      <c r="AA68" s="79">
        <v>6.4160537719726563</v>
      </c>
      <c r="AB68" s="79">
        <v>6.2442364692687988</v>
      </c>
      <c r="AC68" s="79">
        <v>5.8823943138122559</v>
      </c>
      <c r="AD68" s="79">
        <v>5.3251528739929199</v>
      </c>
      <c r="AE68" s="79">
        <v>4.8500847816467285</v>
      </c>
      <c r="AF68" s="79">
        <v>4.1512761116027832</v>
      </c>
      <c r="AG68" s="79">
        <v>-1.3075923919677734</v>
      </c>
      <c r="AH68" s="79">
        <v>-1.0126405954360962</v>
      </c>
      <c r="AI68" s="79">
        <v>-0.80403566360473633</v>
      </c>
      <c r="AJ68" s="79">
        <v>-0.78832167387008667</v>
      </c>
      <c r="AK68" s="79">
        <v>-0.74575793743133545</v>
      </c>
      <c r="AL68" s="79">
        <v>-0.46087685227394104</v>
      </c>
      <c r="AM68" s="79">
        <v>-0.64205485582351685</v>
      </c>
      <c r="AN68" s="79">
        <v>-0.70550298690795898</v>
      </c>
      <c r="AO68" s="79">
        <v>-0.32192426919937134</v>
      </c>
      <c r="AP68" s="79">
        <v>-0.1065342128276825</v>
      </c>
      <c r="AQ68" s="79">
        <v>-0.27257710695266724</v>
      </c>
      <c r="AR68" s="79">
        <v>-0.60211676359176636</v>
      </c>
      <c r="AS68" s="79">
        <v>-0.72066682577133179</v>
      </c>
      <c r="AT68" s="79">
        <v>-0.36148765683174133</v>
      </c>
      <c r="AU68" s="79">
        <v>-0.80589073896408081</v>
      </c>
      <c r="AV68" s="79">
        <v>-0.85334080457687378</v>
      </c>
      <c r="AW68" s="79">
        <v>-0.88558059930801392</v>
      </c>
      <c r="AX68" s="79">
        <v>-0.15882806479930878</v>
      </c>
      <c r="AY68" s="79">
        <v>-0.57445275783538818</v>
      </c>
      <c r="AZ68" s="79">
        <v>-0.40288442373275757</v>
      </c>
      <c r="BA68" s="79">
        <v>-0.91815966367721558</v>
      </c>
      <c r="BB68" s="79">
        <v>-1.4492689371109009</v>
      </c>
      <c r="BC68" s="79">
        <v>-0.56082695722579956</v>
      </c>
      <c r="BD68" s="79">
        <v>-0.51335489749908447</v>
      </c>
      <c r="BE68" s="79">
        <v>-0.946300208568573</v>
      </c>
      <c r="BF68" s="79">
        <v>-0.69618755578994751</v>
      </c>
      <c r="BG68" s="79">
        <v>-0.53091025352478027</v>
      </c>
      <c r="BH68" s="79">
        <v>-0.51524275541305542</v>
      </c>
      <c r="BI68" s="79">
        <v>-0.47640019655227661</v>
      </c>
      <c r="BJ68" s="79">
        <v>-0.22929123044013977</v>
      </c>
      <c r="BK68" s="79">
        <v>-0.38621467351913452</v>
      </c>
      <c r="BL68" s="79">
        <v>-0.46281847357749939</v>
      </c>
      <c r="BM68" s="79">
        <v>-7.931239902973175E-3</v>
      </c>
      <c r="BN68" s="79">
        <v>0.19429561495780945</v>
      </c>
      <c r="BO68" s="79">
        <v>7.5152233242988586E-2</v>
      </c>
      <c r="BP68" s="79">
        <v>-0.25780686736106873</v>
      </c>
      <c r="BQ68" s="79">
        <v>-0.34409427642822266</v>
      </c>
      <c r="BR68" s="79">
        <v>5.0200402736663818E-2</v>
      </c>
      <c r="BS68" s="79">
        <v>-0.43902614712715149</v>
      </c>
      <c r="BT68" s="79">
        <v>-0.44941490888595581</v>
      </c>
      <c r="BU68" s="79">
        <v>-0.43881878256797791</v>
      </c>
      <c r="BV68" s="79">
        <v>0.24725376069545746</v>
      </c>
      <c r="BW68" s="79">
        <v>-0.13422895967960358</v>
      </c>
      <c r="BX68" s="79">
        <v>8.7165877223014832E-2</v>
      </c>
      <c r="BY68" s="79">
        <v>-0.46011391282081604</v>
      </c>
      <c r="BZ68" s="79">
        <v>-0.99872308969497681</v>
      </c>
      <c r="CA68" s="79">
        <v>-0.16073697805404663</v>
      </c>
      <c r="CB68" s="79">
        <v>-8.9413851499557495E-2</v>
      </c>
      <c r="CC68" s="79">
        <v>-0.69607031345367432</v>
      </c>
      <c r="CD68" s="79">
        <v>-0.47701311111450195</v>
      </c>
      <c r="CE68" s="79">
        <v>-0.34174439311027527</v>
      </c>
      <c r="CF68" s="79">
        <v>-0.32610911130905151</v>
      </c>
      <c r="CG68" s="79">
        <v>-0.2898438572883606</v>
      </c>
      <c r="CH68" s="79">
        <v>-6.8895749747753143E-2</v>
      </c>
      <c r="CI68" s="79">
        <v>-0.20902054011821747</v>
      </c>
      <c r="CJ68" s="79">
        <v>-0.29473593831062317</v>
      </c>
      <c r="CK68" s="79">
        <v>0.20953936874866486</v>
      </c>
      <c r="CL68" s="79">
        <v>0.40264943242073059</v>
      </c>
      <c r="CM68" s="79">
        <v>0.31598851084709167</v>
      </c>
      <c r="CN68" s="79">
        <v>-1.9338874146342278E-2</v>
      </c>
      <c r="CO68" s="79">
        <v>-8.3281248807907104E-2</v>
      </c>
      <c r="CP68" s="79">
        <v>0.33533430099487305</v>
      </c>
      <c r="CQ68" s="79">
        <v>-0.18493686616420746</v>
      </c>
      <c r="CR68" s="79">
        <v>-0.16965709626674652</v>
      </c>
      <c r="CS68" s="79">
        <v>-0.12939289212226868</v>
      </c>
      <c r="CT68" s="79">
        <v>0.52850478887557983</v>
      </c>
      <c r="CU68" s="79">
        <v>0.17066869139671326</v>
      </c>
      <c r="CV68" s="79">
        <v>0.42657321691513062</v>
      </c>
      <c r="CW68" s="79">
        <v>-0.14287285506725311</v>
      </c>
      <c r="CX68" s="79">
        <v>-0.68667632341384888</v>
      </c>
      <c r="CY68" s="79">
        <v>0.11636412888765335</v>
      </c>
      <c r="CZ68" s="79">
        <v>0.20420642197132111</v>
      </c>
      <c r="DA68" s="79">
        <v>-0.44584041833877563</v>
      </c>
      <c r="DB68" s="79">
        <v>-0.2578386664390564</v>
      </c>
      <c r="DC68" s="79">
        <v>-0.15257854759693146</v>
      </c>
      <c r="DD68" s="79">
        <v>-0.13697546720504761</v>
      </c>
      <c r="DE68" s="79">
        <v>-0.10328751057386398</v>
      </c>
      <c r="DF68" s="79">
        <v>9.1499738395214081E-2</v>
      </c>
      <c r="DG68" s="79">
        <v>-3.1826402992010117E-2</v>
      </c>
      <c r="DH68" s="79">
        <v>-0.12665338814258575</v>
      </c>
      <c r="DI68" s="79">
        <v>0.42700996994972229</v>
      </c>
      <c r="DJ68" s="79">
        <v>0.61100327968597412</v>
      </c>
      <c r="DK68" s="79">
        <v>0.55682480335235596</v>
      </c>
      <c r="DL68" s="79">
        <v>0.21912911534309387</v>
      </c>
      <c r="DM68" s="79">
        <v>0.17753177881240845</v>
      </c>
      <c r="DN68" s="79">
        <v>0.62046819925308228</v>
      </c>
      <c r="DO68" s="79">
        <v>6.9152422249317169E-2</v>
      </c>
      <c r="DP68" s="79">
        <v>0.11010073125362396</v>
      </c>
      <c r="DQ68" s="79">
        <v>0.18003298342227936</v>
      </c>
      <c r="DR68" s="79">
        <v>0.80975580215454102</v>
      </c>
      <c r="DS68" s="79">
        <v>0.47556635737419128</v>
      </c>
      <c r="DT68" s="79">
        <v>0.76598054170608521</v>
      </c>
      <c r="DU68" s="79">
        <v>0.17436821758747101</v>
      </c>
      <c r="DV68" s="79">
        <v>-0.37462958693504333</v>
      </c>
      <c r="DW68" s="79">
        <v>0.39346522092819214</v>
      </c>
      <c r="DX68" s="79">
        <v>0.49782669544219971</v>
      </c>
      <c r="DY68" s="79">
        <v>-8.454817533493042E-2</v>
      </c>
      <c r="DZ68" s="79">
        <v>5.8614417910575867E-2</v>
      </c>
      <c r="EA68" s="79">
        <v>0.12054688483476639</v>
      </c>
      <c r="EB68" s="79">
        <v>0.13610346615314484</v>
      </c>
      <c r="EC68" s="79">
        <v>0.16607023775577545</v>
      </c>
      <c r="ED68" s="79">
        <v>0.32308533787727356</v>
      </c>
      <c r="EE68" s="79">
        <v>0.2240137904882431</v>
      </c>
      <c r="EF68" s="79">
        <v>0.11603110283613205</v>
      </c>
      <c r="EG68" s="79">
        <v>0.74100297689437866</v>
      </c>
      <c r="EH68" s="79">
        <v>0.91183304786682129</v>
      </c>
      <c r="EI68" s="79">
        <v>0.90455412864685059</v>
      </c>
      <c r="EJ68" s="79">
        <v>0.5634390115737915</v>
      </c>
      <c r="EK68" s="79">
        <v>0.55410432815551758</v>
      </c>
      <c r="EL68" s="79">
        <v>1.032156229019165</v>
      </c>
      <c r="EM68" s="79">
        <v>0.43601700663566589</v>
      </c>
      <c r="EN68" s="79">
        <v>0.51402658224105835</v>
      </c>
      <c r="EO68" s="79">
        <v>0.62679481506347656</v>
      </c>
      <c r="EP68" s="79">
        <v>1.2158375978469849</v>
      </c>
      <c r="EQ68" s="79">
        <v>0.9157901406288147</v>
      </c>
      <c r="ER68" s="79">
        <v>1.256030797958374</v>
      </c>
      <c r="ES68" s="79">
        <v>0.63241392374038696</v>
      </c>
      <c r="ET68" s="79">
        <v>7.59163498878479E-2</v>
      </c>
      <c r="EU68" s="79">
        <v>0.79355520009994507</v>
      </c>
      <c r="EV68" s="79">
        <v>0.9217677116394043</v>
      </c>
      <c r="EW68" s="79">
        <v>71.336669921875</v>
      </c>
      <c r="EX68" s="79">
        <v>70.111137390136719</v>
      </c>
      <c r="EY68" s="79">
        <v>68.212417602539063</v>
      </c>
      <c r="EZ68" s="79">
        <v>67.219139099121094</v>
      </c>
      <c r="FA68" s="79">
        <v>66.161277770996094</v>
      </c>
      <c r="FB68" s="79">
        <v>65.435958862304688</v>
      </c>
      <c r="FC68" s="79">
        <v>64.987327575683594</v>
      </c>
      <c r="FD68" s="79">
        <v>69.511299133300781</v>
      </c>
      <c r="FE68" s="79">
        <v>74.197410583496094</v>
      </c>
      <c r="FF68" s="79">
        <v>78.561088562011719</v>
      </c>
      <c r="FG68" s="79">
        <v>82.564620971679688</v>
      </c>
      <c r="FH68" s="79">
        <v>86.665458679199219</v>
      </c>
      <c r="FI68" s="79">
        <v>90.662765502929688</v>
      </c>
      <c r="FJ68" s="79">
        <v>93.861785888671875</v>
      </c>
      <c r="FK68" s="79">
        <v>95.502487182617188</v>
      </c>
      <c r="FL68" s="79">
        <v>96.652915954589844</v>
      </c>
      <c r="FM68" s="79">
        <v>96.807815551757813</v>
      </c>
      <c r="FN68" s="79">
        <v>95.138153076171875</v>
      </c>
      <c r="FO68" s="79">
        <v>93.223335266113281</v>
      </c>
      <c r="FP68" s="79">
        <v>89.456466674804688</v>
      </c>
      <c r="FQ68" s="79">
        <v>83.865676879882813</v>
      </c>
      <c r="FR68" s="79">
        <v>79.935310363769531</v>
      </c>
      <c r="FS68" s="79">
        <v>75.10052490234375</v>
      </c>
      <c r="FT68" s="79">
        <v>72.983314514160156</v>
      </c>
      <c r="FU68" s="79">
        <v>0.20856539905071259</v>
      </c>
      <c r="FV68" s="79">
        <v>0.41464471817016602</v>
      </c>
      <c r="FW68" s="79">
        <v>0.20238025486469269</v>
      </c>
      <c r="FX68" s="79">
        <v>0</v>
      </c>
      <c r="FY68" s="79">
        <v>115</v>
      </c>
      <c r="FZ68" s="79">
        <v>1</v>
      </c>
    </row>
    <row r="69" spans="1:182" x14ac:dyDescent="0.2">
      <c r="A69" t="s">
        <v>186</v>
      </c>
      <c r="B69" t="s">
        <v>245</v>
      </c>
      <c r="C69" t="s">
        <v>2</v>
      </c>
      <c r="D69" t="s">
        <v>203</v>
      </c>
      <c r="E69" t="s">
        <v>207</v>
      </c>
      <c r="F69" t="s">
        <v>1</v>
      </c>
      <c r="G69" t="s">
        <v>200</v>
      </c>
      <c r="H69" s="79">
        <v>389</v>
      </c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  <c r="BO69" s="79"/>
      <c r="BP69" s="79"/>
      <c r="BQ69" s="79"/>
      <c r="BR69" s="79"/>
      <c r="BS69" s="79"/>
      <c r="BT69" s="79"/>
      <c r="BU69" s="79"/>
      <c r="BV69" s="79"/>
      <c r="BW69" s="79"/>
      <c r="BX69" s="79"/>
      <c r="BY69" s="79"/>
      <c r="BZ69" s="79"/>
      <c r="CA69" s="79"/>
      <c r="CB69" s="79"/>
      <c r="CC69" s="79"/>
      <c r="CD69" s="79"/>
      <c r="CE69" s="79"/>
      <c r="CF69" s="79"/>
      <c r="CG69" s="79"/>
      <c r="CH69" s="79"/>
      <c r="CI69" s="79"/>
      <c r="CJ69" s="79"/>
      <c r="CK69" s="79"/>
      <c r="CL69" s="79"/>
      <c r="CM69" s="79"/>
      <c r="CN69" s="79"/>
      <c r="CO69" s="79"/>
      <c r="CP69" s="79"/>
      <c r="CQ69" s="79"/>
      <c r="CR69" s="79"/>
      <c r="CS69" s="79"/>
      <c r="CT69" s="79"/>
      <c r="CU69" s="79"/>
      <c r="CV69" s="79"/>
      <c r="CW69" s="79"/>
      <c r="CX69" s="79"/>
      <c r="CY69" s="79"/>
      <c r="CZ69" s="79"/>
      <c r="DA69" s="79"/>
      <c r="DB69" s="79"/>
      <c r="DC69" s="79"/>
      <c r="DD69" s="79"/>
      <c r="DE69" s="79"/>
      <c r="DF69" s="79"/>
      <c r="DG69" s="79"/>
      <c r="DH69" s="79"/>
      <c r="DI69" s="79"/>
      <c r="DJ69" s="79"/>
      <c r="DK69" s="79"/>
      <c r="DL69" s="79"/>
      <c r="DM69" s="79"/>
      <c r="DN69" s="79"/>
      <c r="DO69" s="79"/>
      <c r="DP69" s="79"/>
      <c r="DQ69" s="79"/>
      <c r="DR69" s="79"/>
      <c r="DS69" s="79"/>
      <c r="DT69" s="79"/>
      <c r="DU69" s="79"/>
      <c r="DV69" s="79"/>
      <c r="DW69" s="79"/>
      <c r="DX69" s="79"/>
      <c r="DY69" s="79"/>
      <c r="DZ69" s="79"/>
      <c r="EA69" s="79"/>
      <c r="EB69" s="79"/>
      <c r="EC69" s="79"/>
      <c r="ED69" s="79"/>
      <c r="EE69" s="79"/>
      <c r="EF69" s="79"/>
      <c r="EG69" s="79"/>
      <c r="EH69" s="79"/>
      <c r="EI69" s="79"/>
      <c r="EJ69" s="79"/>
      <c r="EK69" s="79"/>
      <c r="EL69" s="79"/>
      <c r="EM69" s="79"/>
      <c r="EN69" s="79"/>
      <c r="EO69" s="79"/>
      <c r="EP69" s="79"/>
      <c r="EQ69" s="79"/>
      <c r="ER69" s="79"/>
      <c r="ES69" s="79"/>
      <c r="ET69" s="79"/>
      <c r="EU69" s="79"/>
      <c r="EV69" s="79"/>
      <c r="EW69" s="79"/>
      <c r="EX69" s="79"/>
      <c r="EY69" s="79"/>
      <c r="EZ69" s="79"/>
      <c r="FA69" s="79"/>
      <c r="FB69" s="79"/>
      <c r="FC69" s="79"/>
      <c r="FD69" s="79"/>
      <c r="FE69" s="79"/>
      <c r="FF69" s="79"/>
      <c r="FG69" s="79"/>
      <c r="FH69" s="79"/>
      <c r="FI69" s="79"/>
      <c r="FJ69" s="79"/>
      <c r="FK69" s="79"/>
      <c r="FL69" s="79"/>
      <c r="FM69" s="79"/>
      <c r="FN69" s="79"/>
      <c r="FO69" s="79"/>
      <c r="FP69" s="79"/>
      <c r="FQ69" s="79"/>
      <c r="FR69" s="79"/>
      <c r="FS69" s="79"/>
      <c r="FT69" s="79"/>
      <c r="FU69" s="79"/>
      <c r="FV69" s="79"/>
      <c r="FW69" s="79"/>
      <c r="FX69" s="79">
        <v>0</v>
      </c>
      <c r="FY69" s="79">
        <v>35</v>
      </c>
      <c r="FZ69" s="79">
        <v>0</v>
      </c>
    </row>
    <row r="70" spans="1:182" x14ac:dyDescent="0.2">
      <c r="A70" t="s">
        <v>186</v>
      </c>
      <c r="B70" t="s">
        <v>245</v>
      </c>
      <c r="C70" t="s">
        <v>2</v>
      </c>
      <c r="D70" t="s">
        <v>203</v>
      </c>
      <c r="E70" t="s">
        <v>207</v>
      </c>
      <c r="F70" t="s">
        <v>1</v>
      </c>
      <c r="G70" t="s">
        <v>1</v>
      </c>
      <c r="H70" s="79">
        <v>2405</v>
      </c>
      <c r="I70" s="79">
        <v>3.5777802467346191</v>
      </c>
      <c r="J70" s="79">
        <v>3.2654783725738525</v>
      </c>
      <c r="K70" s="79">
        <v>2.8798782825469971</v>
      </c>
      <c r="L70" s="79">
        <v>2.6982889175415039</v>
      </c>
      <c r="M70" s="79">
        <v>2.6319210529327393</v>
      </c>
      <c r="N70" s="79">
        <v>2.7668771743774414</v>
      </c>
      <c r="O70" s="79">
        <v>2.7471415996551514</v>
      </c>
      <c r="P70" s="79">
        <v>3.0633952617645264</v>
      </c>
      <c r="Q70" s="79">
        <v>3.8226547241210938</v>
      </c>
      <c r="R70" s="79">
        <v>4.443544864654541</v>
      </c>
      <c r="S70" s="79">
        <v>5.1428585052490234</v>
      </c>
      <c r="T70" s="79">
        <v>5.6814165115356445</v>
      </c>
      <c r="U70" s="79">
        <v>6.0387759208679199</v>
      </c>
      <c r="V70" s="79">
        <v>6.8978977203369141</v>
      </c>
      <c r="W70" s="79">
        <v>7.0349702835083008</v>
      </c>
      <c r="X70" s="79">
        <v>7.2011232376098633</v>
      </c>
      <c r="Y70" s="79">
        <v>7.5692071914672852</v>
      </c>
      <c r="Z70" s="79">
        <v>8.0658283233642578</v>
      </c>
      <c r="AA70" s="79">
        <v>7.6039061546325684</v>
      </c>
      <c r="AB70" s="79">
        <v>7.3586030006408691</v>
      </c>
      <c r="AC70" s="79">
        <v>6.9527797698974609</v>
      </c>
      <c r="AD70" s="79">
        <v>6.3434338569641113</v>
      </c>
      <c r="AE70" s="79">
        <v>5.7168560028076172</v>
      </c>
      <c r="AF70" s="79">
        <v>4.8976669311523438</v>
      </c>
      <c r="AG70" s="79">
        <v>-1.5153632164001465</v>
      </c>
      <c r="AH70" s="79">
        <v>-1.2816059589385986</v>
      </c>
      <c r="AI70" s="79">
        <v>-1.1141519546508789</v>
      </c>
      <c r="AJ70" s="79">
        <v>-1.1110742092132568</v>
      </c>
      <c r="AK70" s="79">
        <v>-1.0037223100662231</v>
      </c>
      <c r="AL70" s="79">
        <v>-0.63473045825958252</v>
      </c>
      <c r="AM70" s="79">
        <v>-0.9376368522644043</v>
      </c>
      <c r="AN70" s="79">
        <v>-1.0842380523681641</v>
      </c>
      <c r="AO70" s="79">
        <v>-0.68511617183685303</v>
      </c>
      <c r="AP70" s="79">
        <v>-0.41822972893714905</v>
      </c>
      <c r="AQ70" s="79">
        <v>-0.41118818521499634</v>
      </c>
      <c r="AR70" s="79">
        <v>-0.68205320835113525</v>
      </c>
      <c r="AS70" s="79">
        <v>-0.86053866147994995</v>
      </c>
      <c r="AT70" s="79">
        <v>-0.66639202833175659</v>
      </c>
      <c r="AU70" s="79">
        <v>-1.0940607786178589</v>
      </c>
      <c r="AV70" s="79">
        <v>-1.1050485372543335</v>
      </c>
      <c r="AW70" s="79">
        <v>-0.99200409650802612</v>
      </c>
      <c r="AX70" s="79">
        <v>-1.3875249773263931E-2</v>
      </c>
      <c r="AY70" s="79">
        <v>-0.55439156293869019</v>
      </c>
      <c r="AZ70" s="79">
        <v>-0.52437824010848999</v>
      </c>
      <c r="BA70" s="79">
        <v>-0.99002188444137573</v>
      </c>
      <c r="BB70" s="79">
        <v>-1.3680506944656372</v>
      </c>
      <c r="BC70" s="79">
        <v>-0.65161240100860596</v>
      </c>
      <c r="BD70" s="79">
        <v>-0.56519043445587158</v>
      </c>
      <c r="BE70" s="79">
        <v>-1.1373453140258789</v>
      </c>
      <c r="BF70" s="79">
        <v>-0.95440578460693359</v>
      </c>
      <c r="BG70" s="79">
        <v>-0.82869869470596313</v>
      </c>
      <c r="BH70" s="79">
        <v>-0.8204416036605835</v>
      </c>
      <c r="BI70" s="79">
        <v>-0.72010982036590576</v>
      </c>
      <c r="BJ70" s="79">
        <v>-0.37943613529205322</v>
      </c>
      <c r="BK70" s="79">
        <v>-0.66256815195083618</v>
      </c>
      <c r="BL70" s="79">
        <v>-0.80264538526535034</v>
      </c>
      <c r="BM70" s="79">
        <v>-0.34918686747550964</v>
      </c>
      <c r="BN70" s="79">
        <v>-0.10875075310468674</v>
      </c>
      <c r="BO70" s="79">
        <v>-4.181959480047226E-2</v>
      </c>
      <c r="BP70" s="79">
        <v>-0.30357694625854492</v>
      </c>
      <c r="BQ70" s="79">
        <v>-0.46753153204917908</v>
      </c>
      <c r="BR70" s="79">
        <v>-0.23957015573978424</v>
      </c>
      <c r="BS70" s="79">
        <v>-0.69875967502593994</v>
      </c>
      <c r="BT70" s="79">
        <v>-0.68586105108261108</v>
      </c>
      <c r="BU70" s="79">
        <v>-0.52994024753570557</v>
      </c>
      <c r="BV70" s="79">
        <v>0.46529102325439453</v>
      </c>
      <c r="BW70" s="79">
        <v>-0.10091239959001541</v>
      </c>
      <c r="BX70" s="79">
        <v>-1.9628740847110748E-2</v>
      </c>
      <c r="BY70" s="79">
        <v>-0.51834523677825928</v>
      </c>
      <c r="BZ70" s="79">
        <v>-0.89928066730499268</v>
      </c>
      <c r="CA70" s="79">
        <v>-0.22856298089027405</v>
      </c>
      <c r="CB70" s="79">
        <v>-0.12695586681365967</v>
      </c>
      <c r="CC70" s="79">
        <v>-0.87553119659423828</v>
      </c>
      <c r="CD70" s="79">
        <v>-0.72778797149658203</v>
      </c>
      <c r="CE70" s="79">
        <v>-0.63099461793899536</v>
      </c>
      <c r="CF70" s="79">
        <v>-0.61915040016174316</v>
      </c>
      <c r="CG70" s="79">
        <v>-0.52368068695068359</v>
      </c>
      <c r="CH70" s="79">
        <v>-0.20262007415294647</v>
      </c>
      <c r="CI70" s="79">
        <v>-0.47205644845962524</v>
      </c>
      <c r="CJ70" s="79">
        <v>-0.60761517286300659</v>
      </c>
      <c r="CK70" s="79">
        <v>-0.11652322858572006</v>
      </c>
      <c r="CL70" s="79">
        <v>0.10559345036745071</v>
      </c>
      <c r="CM70" s="79">
        <v>0.21400396525859833</v>
      </c>
      <c r="CN70" s="79">
        <v>-4.1445482522249222E-2</v>
      </c>
      <c r="CO70" s="79">
        <v>-0.19533595442771912</v>
      </c>
      <c r="CP70" s="79">
        <v>5.6045375764369965E-2</v>
      </c>
      <c r="CQ70" s="79">
        <v>-0.42497530579566956</v>
      </c>
      <c r="CR70" s="79">
        <v>-0.39553311467170715</v>
      </c>
      <c r="CS70" s="79">
        <v>-0.20991626381874084</v>
      </c>
      <c r="CT70" s="79">
        <v>0.79716014862060547</v>
      </c>
      <c r="CU70" s="79">
        <v>0.21316589415073395</v>
      </c>
      <c r="CV70" s="79">
        <v>0.3299592137336731</v>
      </c>
      <c r="CW70" s="79">
        <v>-0.191663458943367</v>
      </c>
      <c r="CX70" s="79">
        <v>-0.57461196184158325</v>
      </c>
      <c r="CY70" s="79">
        <v>6.4439758658409119E-2</v>
      </c>
      <c r="CZ70" s="79">
        <v>0.17656406760215759</v>
      </c>
      <c r="DA70" s="79">
        <v>-0.61371707916259766</v>
      </c>
      <c r="DB70" s="79">
        <v>-0.50117015838623047</v>
      </c>
      <c r="DC70" s="79">
        <v>-0.43329054117202759</v>
      </c>
      <c r="DD70" s="79">
        <v>-0.41785916686058044</v>
      </c>
      <c r="DE70" s="79">
        <v>-0.32725155353546143</v>
      </c>
      <c r="DF70" s="79">
        <v>-2.5804018601775169E-2</v>
      </c>
      <c r="DG70" s="79">
        <v>-0.28154471516609192</v>
      </c>
      <c r="DH70" s="79">
        <v>-0.41258493065834045</v>
      </c>
      <c r="DI70" s="79">
        <v>0.11614039540290833</v>
      </c>
      <c r="DJ70" s="79">
        <v>0.31993764638900757</v>
      </c>
      <c r="DK70" s="79">
        <v>0.46982753276824951</v>
      </c>
      <c r="DL70" s="79">
        <v>0.22068598866462708</v>
      </c>
      <c r="DM70" s="79">
        <v>7.6859608292579651E-2</v>
      </c>
      <c r="DN70" s="79">
        <v>0.35166090726852417</v>
      </c>
      <c r="DO70" s="79">
        <v>-0.15119096636772156</v>
      </c>
      <c r="DP70" s="79">
        <v>-0.10520515590906143</v>
      </c>
      <c r="DQ70" s="79">
        <v>0.11010774224996567</v>
      </c>
      <c r="DR70" s="79">
        <v>1.1290292739868164</v>
      </c>
      <c r="DS70" s="79">
        <v>0.5272442102432251</v>
      </c>
      <c r="DT70" s="79">
        <v>0.67954719066619873</v>
      </c>
      <c r="DU70" s="79">
        <v>0.13501833379268646</v>
      </c>
      <c r="DV70" s="79">
        <v>-0.24994324147701263</v>
      </c>
      <c r="DW70" s="79">
        <v>0.35744249820709229</v>
      </c>
      <c r="DX70" s="79">
        <v>0.48008400201797485</v>
      </c>
      <c r="DY70" s="79">
        <v>-0.2356991171836853</v>
      </c>
      <c r="DZ70" s="79">
        <v>-0.17396995425224304</v>
      </c>
      <c r="EA70" s="79">
        <v>-0.14783723652362823</v>
      </c>
      <c r="EB70" s="79">
        <v>-0.12722662091255188</v>
      </c>
      <c r="EC70" s="79">
        <v>-4.3639067560434341E-2</v>
      </c>
      <c r="ED70" s="79">
        <v>0.22949028015136719</v>
      </c>
      <c r="EE70" s="79">
        <v>-6.4760306850075722E-3</v>
      </c>
      <c r="EF70" s="79">
        <v>-0.13099227845668793</v>
      </c>
      <c r="EG70" s="79">
        <v>0.4520697295665741</v>
      </c>
      <c r="EH70" s="79">
        <v>0.62941664457321167</v>
      </c>
      <c r="EI70" s="79">
        <v>0.83919614553451538</v>
      </c>
      <c r="EJ70" s="79">
        <v>0.59916222095489502</v>
      </c>
      <c r="EK70" s="79">
        <v>0.46986678242683411</v>
      </c>
      <c r="EL70" s="79">
        <v>0.77848279476165771</v>
      </c>
      <c r="EM70" s="79">
        <v>0.24411015212535858</v>
      </c>
      <c r="EN70" s="79">
        <v>0.31398230791091919</v>
      </c>
      <c r="EO70" s="79">
        <v>0.57217156887054443</v>
      </c>
      <c r="EP70" s="79">
        <v>1.6081955432891846</v>
      </c>
      <c r="EQ70" s="79">
        <v>0.98072338104248047</v>
      </c>
      <c r="ER70" s="79">
        <v>1.1842966079711914</v>
      </c>
      <c r="ES70" s="79">
        <v>0.60669493675231934</v>
      </c>
      <c r="ET70" s="79">
        <v>0.21882681548595428</v>
      </c>
      <c r="EU70" s="79">
        <v>0.78049194812774658</v>
      </c>
      <c r="EV70" s="79">
        <v>0.91831856966018677</v>
      </c>
      <c r="EW70" s="79">
        <v>71.370918273925781</v>
      </c>
      <c r="EX70" s="79">
        <v>70.329841613769531</v>
      </c>
      <c r="EY70" s="79">
        <v>68.399818420410156</v>
      </c>
      <c r="EZ70" s="79">
        <v>67.374137878417969</v>
      </c>
      <c r="FA70" s="79">
        <v>66.205024719238281</v>
      </c>
      <c r="FB70" s="79">
        <v>65.395401000976563</v>
      </c>
      <c r="FC70" s="79">
        <v>65.134613037109375</v>
      </c>
      <c r="FD70" s="79">
        <v>69.606597900390625</v>
      </c>
      <c r="FE70" s="79">
        <v>74.56756591796875</v>
      </c>
      <c r="FF70" s="79">
        <v>78.957931518554688</v>
      </c>
      <c r="FG70" s="79">
        <v>82.865020751953125</v>
      </c>
      <c r="FH70" s="79">
        <v>86.879745483398438</v>
      </c>
      <c r="FI70" s="79">
        <v>90.844024658203125</v>
      </c>
      <c r="FJ70" s="79">
        <v>93.990402221679688</v>
      </c>
      <c r="FK70" s="79">
        <v>95.765419006347656</v>
      </c>
      <c r="FL70" s="79">
        <v>96.884918212890625</v>
      </c>
      <c r="FM70" s="79">
        <v>97.036201477050781</v>
      </c>
      <c r="FN70" s="79">
        <v>95.3760986328125</v>
      </c>
      <c r="FO70" s="79">
        <v>93.393043518066406</v>
      </c>
      <c r="FP70" s="79">
        <v>89.796279907226563</v>
      </c>
      <c r="FQ70" s="79">
        <v>84.222152709960938</v>
      </c>
      <c r="FR70" s="79">
        <v>80.111679077148438</v>
      </c>
      <c r="FS70" s="79">
        <v>75.444869995117188</v>
      </c>
      <c r="FT70" s="79">
        <v>73.263641357421875</v>
      </c>
      <c r="FU70" s="79">
        <v>0.21976679563522339</v>
      </c>
      <c r="FV70" s="79">
        <v>0.43230870366096497</v>
      </c>
      <c r="FW70" s="79">
        <v>0.21398960053920746</v>
      </c>
      <c r="FX70" s="79">
        <v>0</v>
      </c>
      <c r="FY70" s="79">
        <v>150</v>
      </c>
      <c r="FZ70" s="79">
        <v>1</v>
      </c>
    </row>
    <row r="71" spans="1:182" x14ac:dyDescent="0.2">
      <c r="A71" t="s">
        <v>186</v>
      </c>
      <c r="B71" t="s">
        <v>245</v>
      </c>
      <c r="C71" t="s">
        <v>2</v>
      </c>
      <c r="D71" t="s">
        <v>203</v>
      </c>
      <c r="E71" t="s">
        <v>207</v>
      </c>
      <c r="F71" t="s">
        <v>178</v>
      </c>
      <c r="G71" t="s">
        <v>1</v>
      </c>
      <c r="H71" s="79">
        <v>1138</v>
      </c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  <c r="BO71" s="79"/>
      <c r="BP71" s="79"/>
      <c r="BQ71" s="79"/>
      <c r="BR71" s="79"/>
      <c r="BS71" s="79"/>
      <c r="BT71" s="79"/>
      <c r="BU71" s="79"/>
      <c r="BV71" s="79"/>
      <c r="BW71" s="79"/>
      <c r="BX71" s="79"/>
      <c r="BY71" s="79"/>
      <c r="BZ71" s="79"/>
      <c r="CA71" s="79"/>
      <c r="CB71" s="79"/>
      <c r="CC71" s="79"/>
      <c r="CD71" s="79"/>
      <c r="CE71" s="79"/>
      <c r="CF71" s="79"/>
      <c r="CG71" s="79"/>
      <c r="CH71" s="79"/>
      <c r="CI71" s="79"/>
      <c r="CJ71" s="79"/>
      <c r="CK71" s="79"/>
      <c r="CL71" s="79"/>
      <c r="CM71" s="79"/>
      <c r="CN71" s="79"/>
      <c r="CO71" s="79"/>
      <c r="CP71" s="79"/>
      <c r="CQ71" s="79"/>
      <c r="CR71" s="79"/>
      <c r="CS71" s="79"/>
      <c r="CT71" s="79"/>
      <c r="CU71" s="79"/>
      <c r="CV71" s="79"/>
      <c r="CW71" s="79"/>
      <c r="CX71" s="79"/>
      <c r="CY71" s="79"/>
      <c r="CZ71" s="79"/>
      <c r="DA71" s="79"/>
      <c r="DB71" s="79"/>
      <c r="DC71" s="79"/>
      <c r="DD71" s="79"/>
      <c r="DE71" s="79"/>
      <c r="DF71" s="79"/>
      <c r="DG71" s="79"/>
      <c r="DH71" s="79"/>
      <c r="DI71" s="79"/>
      <c r="DJ71" s="79"/>
      <c r="DK71" s="79"/>
      <c r="DL71" s="79"/>
      <c r="DM71" s="79"/>
      <c r="DN71" s="79"/>
      <c r="DO71" s="79"/>
      <c r="DP71" s="79"/>
      <c r="DQ71" s="79"/>
      <c r="DR71" s="79"/>
      <c r="DS71" s="79"/>
      <c r="DT71" s="79"/>
      <c r="DU71" s="79"/>
      <c r="DV71" s="79"/>
      <c r="DW71" s="79"/>
      <c r="DX71" s="79"/>
      <c r="DY71" s="79"/>
      <c r="DZ71" s="79"/>
      <c r="EA71" s="79"/>
      <c r="EB71" s="79"/>
      <c r="EC71" s="79"/>
      <c r="ED71" s="79"/>
      <c r="EE71" s="79"/>
      <c r="EF71" s="79"/>
      <c r="EG71" s="79"/>
      <c r="EH71" s="79"/>
      <c r="EI71" s="79"/>
      <c r="EJ71" s="79"/>
      <c r="EK71" s="79"/>
      <c r="EL71" s="79"/>
      <c r="EM71" s="79"/>
      <c r="EN71" s="79"/>
      <c r="EO71" s="79"/>
      <c r="EP71" s="79"/>
      <c r="EQ71" s="79"/>
      <c r="ER71" s="79"/>
      <c r="ES71" s="79"/>
      <c r="ET71" s="79"/>
      <c r="EU71" s="79"/>
      <c r="EV71" s="79"/>
      <c r="EW71" s="79"/>
      <c r="EX71" s="79"/>
      <c r="EY71" s="79"/>
      <c r="EZ71" s="79"/>
      <c r="FA71" s="79"/>
      <c r="FB71" s="79"/>
      <c r="FC71" s="79"/>
      <c r="FD71" s="79"/>
      <c r="FE71" s="79"/>
      <c r="FF71" s="79"/>
      <c r="FG71" s="79"/>
      <c r="FH71" s="79"/>
      <c r="FI71" s="79"/>
      <c r="FJ71" s="79"/>
      <c r="FK71" s="79"/>
      <c r="FL71" s="79"/>
      <c r="FM71" s="79"/>
      <c r="FN71" s="79"/>
      <c r="FO71" s="79"/>
      <c r="FP71" s="79"/>
      <c r="FQ71" s="79"/>
      <c r="FR71" s="79"/>
      <c r="FS71" s="79"/>
      <c r="FT71" s="79"/>
      <c r="FU71" s="79"/>
      <c r="FV71" s="79"/>
      <c r="FW71" s="79"/>
      <c r="FX71" s="79">
        <v>0</v>
      </c>
      <c r="FY71" s="79">
        <v>84</v>
      </c>
      <c r="FZ71" s="79">
        <v>0</v>
      </c>
    </row>
    <row r="72" spans="1:182" x14ac:dyDescent="0.2">
      <c r="A72" t="s">
        <v>186</v>
      </c>
      <c r="B72" t="s">
        <v>245</v>
      </c>
      <c r="C72" t="s">
        <v>2</v>
      </c>
      <c r="D72" t="s">
        <v>203</v>
      </c>
      <c r="E72" t="s">
        <v>207</v>
      </c>
      <c r="F72" t="s">
        <v>179</v>
      </c>
      <c r="G72" t="s">
        <v>1</v>
      </c>
      <c r="H72" s="79">
        <v>236</v>
      </c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  <c r="BS72" s="79"/>
      <c r="BT72" s="79"/>
      <c r="BU72" s="79"/>
      <c r="BV72" s="79"/>
      <c r="BW72" s="79"/>
      <c r="BX72" s="79"/>
      <c r="BY72" s="79"/>
      <c r="BZ72" s="79"/>
      <c r="CA72" s="79"/>
      <c r="CB72" s="79"/>
      <c r="CC72" s="79"/>
      <c r="CD72" s="79"/>
      <c r="CE72" s="79"/>
      <c r="CF72" s="79"/>
      <c r="CG72" s="79"/>
      <c r="CH72" s="79"/>
      <c r="CI72" s="79"/>
      <c r="CJ72" s="79"/>
      <c r="CK72" s="79"/>
      <c r="CL72" s="79"/>
      <c r="CM72" s="79"/>
      <c r="CN72" s="79"/>
      <c r="CO72" s="79"/>
      <c r="CP72" s="79"/>
      <c r="CQ72" s="79"/>
      <c r="CR72" s="79"/>
      <c r="CS72" s="79"/>
      <c r="CT72" s="79"/>
      <c r="CU72" s="79"/>
      <c r="CV72" s="79"/>
      <c r="CW72" s="79"/>
      <c r="CX72" s="79"/>
      <c r="CY72" s="79"/>
      <c r="CZ72" s="79"/>
      <c r="DA72" s="79"/>
      <c r="DB72" s="79"/>
      <c r="DC72" s="79"/>
      <c r="DD72" s="79"/>
      <c r="DE72" s="79"/>
      <c r="DF72" s="79"/>
      <c r="DG72" s="79"/>
      <c r="DH72" s="79"/>
      <c r="DI72" s="79"/>
      <c r="DJ72" s="79"/>
      <c r="DK72" s="79"/>
      <c r="DL72" s="79"/>
      <c r="DM72" s="79"/>
      <c r="DN72" s="79"/>
      <c r="DO72" s="79"/>
      <c r="DP72" s="79"/>
      <c r="DQ72" s="79"/>
      <c r="DR72" s="79"/>
      <c r="DS72" s="79"/>
      <c r="DT72" s="79"/>
      <c r="DU72" s="79"/>
      <c r="DV72" s="79"/>
      <c r="DW72" s="79"/>
      <c r="DX72" s="79"/>
      <c r="DY72" s="79"/>
      <c r="DZ72" s="79"/>
      <c r="EA72" s="79"/>
      <c r="EB72" s="79"/>
      <c r="EC72" s="79"/>
      <c r="ED72" s="79"/>
      <c r="EE72" s="79"/>
      <c r="EF72" s="79"/>
      <c r="EG72" s="79"/>
      <c r="EH72" s="79"/>
      <c r="EI72" s="79"/>
      <c r="EJ72" s="79"/>
      <c r="EK72" s="79"/>
      <c r="EL72" s="79"/>
      <c r="EM72" s="79"/>
      <c r="EN72" s="79"/>
      <c r="EO72" s="79"/>
      <c r="EP72" s="79"/>
      <c r="EQ72" s="79"/>
      <c r="ER72" s="79"/>
      <c r="ES72" s="79"/>
      <c r="ET72" s="79"/>
      <c r="EU72" s="79"/>
      <c r="EV72" s="79"/>
      <c r="EW72" s="79"/>
      <c r="EX72" s="79"/>
      <c r="EY72" s="79"/>
      <c r="EZ72" s="79"/>
      <c r="FA72" s="79"/>
      <c r="FB72" s="79"/>
      <c r="FC72" s="79"/>
      <c r="FD72" s="79"/>
      <c r="FE72" s="79"/>
      <c r="FF72" s="79"/>
      <c r="FG72" s="79"/>
      <c r="FH72" s="79"/>
      <c r="FI72" s="79"/>
      <c r="FJ72" s="79"/>
      <c r="FK72" s="79"/>
      <c r="FL72" s="79"/>
      <c r="FM72" s="79"/>
      <c r="FN72" s="79"/>
      <c r="FO72" s="79"/>
      <c r="FP72" s="79"/>
      <c r="FQ72" s="79"/>
      <c r="FR72" s="79"/>
      <c r="FS72" s="79"/>
      <c r="FT72" s="79"/>
      <c r="FU72" s="79"/>
      <c r="FV72" s="79"/>
      <c r="FW72" s="79"/>
      <c r="FX72" s="79">
        <v>0</v>
      </c>
      <c r="FY72" s="79">
        <v>13</v>
      </c>
      <c r="FZ72" s="79">
        <v>0</v>
      </c>
    </row>
    <row r="73" spans="1:182" x14ac:dyDescent="0.2">
      <c r="A73" t="s">
        <v>186</v>
      </c>
      <c r="B73" t="s">
        <v>245</v>
      </c>
      <c r="C73" t="s">
        <v>2</v>
      </c>
      <c r="D73" t="s">
        <v>203</v>
      </c>
      <c r="E73" t="s">
        <v>207</v>
      </c>
      <c r="F73" t="s">
        <v>180</v>
      </c>
      <c r="G73" t="s">
        <v>1</v>
      </c>
      <c r="H73" s="79">
        <v>42</v>
      </c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  <c r="BS73" s="79"/>
      <c r="BT73" s="79"/>
      <c r="BU73" s="79"/>
      <c r="BV73" s="79"/>
      <c r="BW73" s="79"/>
      <c r="BX73" s="79"/>
      <c r="BY73" s="79"/>
      <c r="BZ73" s="79"/>
      <c r="CA73" s="79"/>
      <c r="CB73" s="79"/>
      <c r="CC73" s="79"/>
      <c r="CD73" s="79"/>
      <c r="CE73" s="79"/>
      <c r="CF73" s="79"/>
      <c r="CG73" s="79"/>
      <c r="CH73" s="79"/>
      <c r="CI73" s="79"/>
      <c r="CJ73" s="79"/>
      <c r="CK73" s="79"/>
      <c r="CL73" s="79"/>
      <c r="CM73" s="79"/>
      <c r="CN73" s="79"/>
      <c r="CO73" s="79"/>
      <c r="CP73" s="79"/>
      <c r="CQ73" s="79"/>
      <c r="CR73" s="79"/>
      <c r="CS73" s="79"/>
      <c r="CT73" s="79"/>
      <c r="CU73" s="79"/>
      <c r="CV73" s="79"/>
      <c r="CW73" s="79"/>
      <c r="CX73" s="79"/>
      <c r="CY73" s="79"/>
      <c r="CZ73" s="79"/>
      <c r="DA73" s="79"/>
      <c r="DB73" s="79"/>
      <c r="DC73" s="79"/>
      <c r="DD73" s="79"/>
      <c r="DE73" s="79"/>
      <c r="DF73" s="79"/>
      <c r="DG73" s="79"/>
      <c r="DH73" s="79"/>
      <c r="DI73" s="79"/>
      <c r="DJ73" s="79"/>
      <c r="DK73" s="79"/>
      <c r="DL73" s="79"/>
      <c r="DM73" s="79"/>
      <c r="DN73" s="79"/>
      <c r="DO73" s="79"/>
      <c r="DP73" s="79"/>
      <c r="DQ73" s="79"/>
      <c r="DR73" s="79"/>
      <c r="DS73" s="79"/>
      <c r="DT73" s="79"/>
      <c r="DU73" s="79"/>
      <c r="DV73" s="79"/>
      <c r="DW73" s="79"/>
      <c r="DX73" s="79"/>
      <c r="DY73" s="79"/>
      <c r="DZ73" s="79"/>
      <c r="EA73" s="79"/>
      <c r="EB73" s="79"/>
      <c r="EC73" s="79"/>
      <c r="ED73" s="79"/>
      <c r="EE73" s="79"/>
      <c r="EF73" s="79"/>
      <c r="EG73" s="79"/>
      <c r="EH73" s="79"/>
      <c r="EI73" s="79"/>
      <c r="EJ73" s="79"/>
      <c r="EK73" s="79"/>
      <c r="EL73" s="79"/>
      <c r="EM73" s="79"/>
      <c r="EN73" s="79"/>
      <c r="EO73" s="79"/>
      <c r="EP73" s="79"/>
      <c r="EQ73" s="79"/>
      <c r="ER73" s="79"/>
      <c r="ES73" s="79"/>
      <c r="ET73" s="79"/>
      <c r="EU73" s="79"/>
      <c r="EV73" s="79"/>
      <c r="EW73" s="79"/>
      <c r="EX73" s="79"/>
      <c r="EY73" s="79"/>
      <c r="EZ73" s="79"/>
      <c r="FA73" s="79"/>
      <c r="FB73" s="79"/>
      <c r="FC73" s="79"/>
      <c r="FD73" s="79"/>
      <c r="FE73" s="79"/>
      <c r="FF73" s="79"/>
      <c r="FG73" s="79"/>
      <c r="FH73" s="79"/>
      <c r="FI73" s="79"/>
      <c r="FJ73" s="79"/>
      <c r="FK73" s="79"/>
      <c r="FL73" s="79"/>
      <c r="FM73" s="79"/>
      <c r="FN73" s="79"/>
      <c r="FO73" s="79"/>
      <c r="FP73" s="79"/>
      <c r="FQ73" s="79"/>
      <c r="FR73" s="79"/>
      <c r="FS73" s="79"/>
      <c r="FT73" s="79"/>
      <c r="FU73" s="79"/>
      <c r="FV73" s="79"/>
      <c r="FW73" s="79"/>
      <c r="FX73" s="79">
        <v>0</v>
      </c>
      <c r="FY73" s="79">
        <v>3</v>
      </c>
      <c r="FZ73" s="79">
        <v>0</v>
      </c>
    </row>
    <row r="74" spans="1:182" x14ac:dyDescent="0.2">
      <c r="A74" t="s">
        <v>186</v>
      </c>
      <c r="B74" t="s">
        <v>245</v>
      </c>
      <c r="C74" t="s">
        <v>2</v>
      </c>
      <c r="D74" t="s">
        <v>203</v>
      </c>
      <c r="E74" t="s">
        <v>207</v>
      </c>
      <c r="F74" t="s">
        <v>181</v>
      </c>
      <c r="G74" t="s">
        <v>1</v>
      </c>
      <c r="H74" s="79">
        <v>71</v>
      </c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  <c r="BP74" s="79"/>
      <c r="BQ74" s="79"/>
      <c r="BR74" s="79"/>
      <c r="BS74" s="79"/>
      <c r="BT74" s="79"/>
      <c r="BU74" s="79"/>
      <c r="BV74" s="79"/>
      <c r="BW74" s="79"/>
      <c r="BX74" s="79"/>
      <c r="BY74" s="79"/>
      <c r="BZ74" s="79"/>
      <c r="CA74" s="79"/>
      <c r="CB74" s="79"/>
      <c r="CC74" s="79"/>
      <c r="CD74" s="79"/>
      <c r="CE74" s="79"/>
      <c r="CF74" s="79"/>
      <c r="CG74" s="79"/>
      <c r="CH74" s="79"/>
      <c r="CI74" s="79"/>
      <c r="CJ74" s="79"/>
      <c r="CK74" s="79"/>
      <c r="CL74" s="79"/>
      <c r="CM74" s="79"/>
      <c r="CN74" s="79"/>
      <c r="CO74" s="79"/>
      <c r="CP74" s="79"/>
      <c r="CQ74" s="79"/>
      <c r="CR74" s="79"/>
      <c r="CS74" s="79"/>
      <c r="CT74" s="79"/>
      <c r="CU74" s="79"/>
      <c r="CV74" s="79"/>
      <c r="CW74" s="79"/>
      <c r="CX74" s="79"/>
      <c r="CY74" s="79"/>
      <c r="CZ74" s="79"/>
      <c r="DA74" s="79"/>
      <c r="DB74" s="79"/>
      <c r="DC74" s="79"/>
      <c r="DD74" s="79"/>
      <c r="DE74" s="79"/>
      <c r="DF74" s="79"/>
      <c r="DG74" s="79"/>
      <c r="DH74" s="79"/>
      <c r="DI74" s="79"/>
      <c r="DJ74" s="79"/>
      <c r="DK74" s="79"/>
      <c r="DL74" s="79"/>
      <c r="DM74" s="79"/>
      <c r="DN74" s="79"/>
      <c r="DO74" s="79"/>
      <c r="DP74" s="79"/>
      <c r="DQ74" s="79"/>
      <c r="DR74" s="79"/>
      <c r="DS74" s="79"/>
      <c r="DT74" s="79"/>
      <c r="DU74" s="79"/>
      <c r="DV74" s="79"/>
      <c r="DW74" s="79"/>
      <c r="DX74" s="79"/>
      <c r="DY74" s="79"/>
      <c r="DZ74" s="79"/>
      <c r="EA74" s="79"/>
      <c r="EB74" s="79"/>
      <c r="EC74" s="79"/>
      <c r="ED74" s="79"/>
      <c r="EE74" s="79"/>
      <c r="EF74" s="79"/>
      <c r="EG74" s="79"/>
      <c r="EH74" s="79"/>
      <c r="EI74" s="79"/>
      <c r="EJ74" s="79"/>
      <c r="EK74" s="79"/>
      <c r="EL74" s="79"/>
      <c r="EM74" s="79"/>
      <c r="EN74" s="79"/>
      <c r="EO74" s="79"/>
      <c r="EP74" s="79"/>
      <c r="EQ74" s="79"/>
      <c r="ER74" s="79"/>
      <c r="ES74" s="79"/>
      <c r="ET74" s="79"/>
      <c r="EU74" s="79"/>
      <c r="EV74" s="79"/>
      <c r="EW74" s="79"/>
      <c r="EX74" s="79"/>
      <c r="EY74" s="79"/>
      <c r="EZ74" s="79"/>
      <c r="FA74" s="79"/>
      <c r="FB74" s="79"/>
      <c r="FC74" s="79"/>
      <c r="FD74" s="79"/>
      <c r="FE74" s="79"/>
      <c r="FF74" s="79"/>
      <c r="FG74" s="79"/>
      <c r="FH74" s="79"/>
      <c r="FI74" s="79"/>
      <c r="FJ74" s="79"/>
      <c r="FK74" s="79"/>
      <c r="FL74" s="79"/>
      <c r="FM74" s="79"/>
      <c r="FN74" s="79"/>
      <c r="FO74" s="79"/>
      <c r="FP74" s="79"/>
      <c r="FQ74" s="79"/>
      <c r="FR74" s="79"/>
      <c r="FS74" s="79"/>
      <c r="FT74" s="79"/>
      <c r="FU74" s="79"/>
      <c r="FV74" s="79"/>
      <c r="FW74" s="79"/>
      <c r="FX74" s="79">
        <v>0</v>
      </c>
      <c r="FY74" s="79">
        <v>5</v>
      </c>
      <c r="FZ74" s="79">
        <v>0</v>
      </c>
    </row>
    <row r="75" spans="1:182" x14ac:dyDescent="0.2">
      <c r="A75" t="s">
        <v>186</v>
      </c>
      <c r="B75" t="s">
        <v>245</v>
      </c>
      <c r="C75" t="s">
        <v>2</v>
      </c>
      <c r="D75" t="s">
        <v>203</v>
      </c>
      <c r="E75" t="s">
        <v>207</v>
      </c>
      <c r="F75" t="s">
        <v>182</v>
      </c>
      <c r="G75" t="s">
        <v>1</v>
      </c>
      <c r="H75" s="79">
        <v>225</v>
      </c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  <c r="BH75" s="79"/>
      <c r="BI75" s="79"/>
      <c r="BJ75" s="79"/>
      <c r="BK75" s="79"/>
      <c r="BL75" s="79"/>
      <c r="BM75" s="79"/>
      <c r="BN75" s="79"/>
      <c r="BO75" s="79"/>
      <c r="BP75" s="79"/>
      <c r="BQ75" s="79"/>
      <c r="BR75" s="79"/>
      <c r="BS75" s="79"/>
      <c r="BT75" s="79"/>
      <c r="BU75" s="79"/>
      <c r="BV75" s="79"/>
      <c r="BW75" s="79"/>
      <c r="BX75" s="79"/>
      <c r="BY75" s="79"/>
      <c r="BZ75" s="79"/>
      <c r="CA75" s="79"/>
      <c r="CB75" s="79"/>
      <c r="CC75" s="79"/>
      <c r="CD75" s="79"/>
      <c r="CE75" s="79"/>
      <c r="CF75" s="79"/>
      <c r="CG75" s="79"/>
      <c r="CH75" s="79"/>
      <c r="CI75" s="79"/>
      <c r="CJ75" s="79"/>
      <c r="CK75" s="79"/>
      <c r="CL75" s="79"/>
      <c r="CM75" s="79"/>
      <c r="CN75" s="79"/>
      <c r="CO75" s="79"/>
      <c r="CP75" s="79"/>
      <c r="CQ75" s="79"/>
      <c r="CR75" s="79"/>
      <c r="CS75" s="79"/>
      <c r="CT75" s="79"/>
      <c r="CU75" s="79"/>
      <c r="CV75" s="79"/>
      <c r="CW75" s="79"/>
      <c r="CX75" s="79"/>
      <c r="CY75" s="79"/>
      <c r="CZ75" s="79"/>
      <c r="DA75" s="79"/>
      <c r="DB75" s="79"/>
      <c r="DC75" s="79"/>
      <c r="DD75" s="79"/>
      <c r="DE75" s="79"/>
      <c r="DF75" s="79"/>
      <c r="DG75" s="79"/>
      <c r="DH75" s="79"/>
      <c r="DI75" s="79"/>
      <c r="DJ75" s="79"/>
      <c r="DK75" s="79"/>
      <c r="DL75" s="79"/>
      <c r="DM75" s="79"/>
      <c r="DN75" s="79"/>
      <c r="DO75" s="79"/>
      <c r="DP75" s="79"/>
      <c r="DQ75" s="79"/>
      <c r="DR75" s="79"/>
      <c r="DS75" s="79"/>
      <c r="DT75" s="79"/>
      <c r="DU75" s="79"/>
      <c r="DV75" s="79"/>
      <c r="DW75" s="79"/>
      <c r="DX75" s="79"/>
      <c r="DY75" s="79"/>
      <c r="DZ75" s="79"/>
      <c r="EA75" s="79"/>
      <c r="EB75" s="79"/>
      <c r="EC75" s="79"/>
      <c r="ED75" s="79"/>
      <c r="EE75" s="79"/>
      <c r="EF75" s="79"/>
      <c r="EG75" s="79"/>
      <c r="EH75" s="79"/>
      <c r="EI75" s="79"/>
      <c r="EJ75" s="79"/>
      <c r="EK75" s="79"/>
      <c r="EL75" s="79"/>
      <c r="EM75" s="79"/>
      <c r="EN75" s="79"/>
      <c r="EO75" s="79"/>
      <c r="EP75" s="79"/>
      <c r="EQ75" s="79"/>
      <c r="ER75" s="79"/>
      <c r="ES75" s="79"/>
      <c r="ET75" s="79"/>
      <c r="EU75" s="79"/>
      <c r="EV75" s="79"/>
      <c r="EW75" s="79"/>
      <c r="EX75" s="79"/>
      <c r="EY75" s="79"/>
      <c r="EZ75" s="79"/>
      <c r="FA75" s="79"/>
      <c r="FB75" s="79"/>
      <c r="FC75" s="79"/>
      <c r="FD75" s="79"/>
      <c r="FE75" s="79"/>
      <c r="FF75" s="79"/>
      <c r="FG75" s="79"/>
      <c r="FH75" s="79"/>
      <c r="FI75" s="79"/>
      <c r="FJ75" s="79"/>
      <c r="FK75" s="79"/>
      <c r="FL75" s="79"/>
      <c r="FM75" s="79"/>
      <c r="FN75" s="79"/>
      <c r="FO75" s="79"/>
      <c r="FP75" s="79"/>
      <c r="FQ75" s="79"/>
      <c r="FR75" s="79"/>
      <c r="FS75" s="79"/>
      <c r="FT75" s="79"/>
      <c r="FU75" s="79"/>
      <c r="FV75" s="79"/>
      <c r="FW75" s="79"/>
      <c r="FX75" s="79">
        <v>0</v>
      </c>
      <c r="FY75" s="79">
        <v>18</v>
      </c>
      <c r="FZ75" s="79">
        <v>0</v>
      </c>
    </row>
    <row r="76" spans="1:182" x14ac:dyDescent="0.2">
      <c r="A76" t="s">
        <v>186</v>
      </c>
      <c r="B76" t="s">
        <v>245</v>
      </c>
      <c r="C76" t="s">
        <v>2</v>
      </c>
      <c r="D76" t="s">
        <v>203</v>
      </c>
      <c r="E76" t="s">
        <v>207</v>
      </c>
      <c r="F76" t="s">
        <v>183</v>
      </c>
      <c r="G76" t="s">
        <v>1</v>
      </c>
      <c r="H76" s="79">
        <v>435</v>
      </c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E76" s="79"/>
      <c r="BF76" s="79"/>
      <c r="BG76" s="79"/>
      <c r="BH76" s="79"/>
      <c r="BI76" s="79"/>
      <c r="BJ76" s="79"/>
      <c r="BK76" s="79"/>
      <c r="BL76" s="79"/>
      <c r="BM76" s="79"/>
      <c r="BN76" s="79"/>
      <c r="BO76" s="79"/>
      <c r="BP76" s="79"/>
      <c r="BQ76" s="79"/>
      <c r="BR76" s="79"/>
      <c r="BS76" s="79"/>
      <c r="BT76" s="79"/>
      <c r="BU76" s="79"/>
      <c r="BV76" s="79"/>
      <c r="BW76" s="79"/>
      <c r="BX76" s="79"/>
      <c r="BY76" s="79"/>
      <c r="BZ76" s="79"/>
      <c r="CA76" s="79"/>
      <c r="CB76" s="79"/>
      <c r="CC76" s="79"/>
      <c r="CD76" s="79"/>
      <c r="CE76" s="79"/>
      <c r="CF76" s="79"/>
      <c r="CG76" s="79"/>
      <c r="CH76" s="79"/>
      <c r="CI76" s="79"/>
      <c r="CJ76" s="79"/>
      <c r="CK76" s="79"/>
      <c r="CL76" s="79"/>
      <c r="CM76" s="79"/>
      <c r="CN76" s="79"/>
      <c r="CO76" s="79"/>
      <c r="CP76" s="79"/>
      <c r="CQ76" s="79"/>
      <c r="CR76" s="79"/>
      <c r="CS76" s="79"/>
      <c r="CT76" s="79"/>
      <c r="CU76" s="79"/>
      <c r="CV76" s="79"/>
      <c r="CW76" s="79"/>
      <c r="CX76" s="79"/>
      <c r="CY76" s="79"/>
      <c r="CZ76" s="79"/>
      <c r="DA76" s="79"/>
      <c r="DB76" s="79"/>
      <c r="DC76" s="79"/>
      <c r="DD76" s="79"/>
      <c r="DE76" s="79"/>
      <c r="DF76" s="79"/>
      <c r="DG76" s="79"/>
      <c r="DH76" s="79"/>
      <c r="DI76" s="79"/>
      <c r="DJ76" s="79"/>
      <c r="DK76" s="79"/>
      <c r="DL76" s="79"/>
      <c r="DM76" s="79"/>
      <c r="DN76" s="79"/>
      <c r="DO76" s="79"/>
      <c r="DP76" s="79"/>
      <c r="DQ76" s="79"/>
      <c r="DR76" s="79"/>
      <c r="DS76" s="79"/>
      <c r="DT76" s="79"/>
      <c r="DU76" s="79"/>
      <c r="DV76" s="79"/>
      <c r="DW76" s="79"/>
      <c r="DX76" s="79"/>
      <c r="DY76" s="79"/>
      <c r="DZ76" s="79"/>
      <c r="EA76" s="79"/>
      <c r="EB76" s="79"/>
      <c r="EC76" s="79"/>
      <c r="ED76" s="79"/>
      <c r="EE76" s="79"/>
      <c r="EF76" s="79"/>
      <c r="EG76" s="79"/>
      <c r="EH76" s="79"/>
      <c r="EI76" s="79"/>
      <c r="EJ76" s="79"/>
      <c r="EK76" s="79"/>
      <c r="EL76" s="79"/>
      <c r="EM76" s="79"/>
      <c r="EN76" s="79"/>
      <c r="EO76" s="79"/>
      <c r="EP76" s="79"/>
      <c r="EQ76" s="79"/>
      <c r="ER76" s="79"/>
      <c r="ES76" s="79"/>
      <c r="ET76" s="79"/>
      <c r="EU76" s="79"/>
      <c r="EV76" s="79"/>
      <c r="EW76" s="79"/>
      <c r="EX76" s="79"/>
      <c r="EY76" s="79"/>
      <c r="EZ76" s="79"/>
      <c r="FA76" s="79"/>
      <c r="FB76" s="79"/>
      <c r="FC76" s="79"/>
      <c r="FD76" s="79"/>
      <c r="FE76" s="79"/>
      <c r="FF76" s="79"/>
      <c r="FG76" s="79"/>
      <c r="FH76" s="79"/>
      <c r="FI76" s="79"/>
      <c r="FJ76" s="79"/>
      <c r="FK76" s="79"/>
      <c r="FL76" s="79"/>
      <c r="FM76" s="79"/>
      <c r="FN76" s="79"/>
      <c r="FO76" s="79"/>
      <c r="FP76" s="79"/>
      <c r="FQ76" s="79"/>
      <c r="FR76" s="79"/>
      <c r="FS76" s="79"/>
      <c r="FT76" s="79"/>
      <c r="FU76" s="79"/>
      <c r="FV76" s="79"/>
      <c r="FW76" s="79"/>
      <c r="FX76" s="79">
        <v>0</v>
      </c>
      <c r="FY76" s="79">
        <v>10</v>
      </c>
      <c r="FZ76" s="79">
        <v>0</v>
      </c>
    </row>
    <row r="77" spans="1:182" x14ac:dyDescent="0.2">
      <c r="A77" t="s">
        <v>186</v>
      </c>
      <c r="B77" t="s">
        <v>245</v>
      </c>
      <c r="C77" t="s">
        <v>2</v>
      </c>
      <c r="D77" t="s">
        <v>203</v>
      </c>
      <c r="E77" t="s">
        <v>207</v>
      </c>
      <c r="F77" t="s">
        <v>184</v>
      </c>
      <c r="G77" t="s">
        <v>1</v>
      </c>
      <c r="H77" s="79">
        <v>178</v>
      </c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  <c r="BH77" s="79"/>
      <c r="BI77" s="79"/>
      <c r="BJ77" s="79"/>
      <c r="BK77" s="79"/>
      <c r="BL77" s="79"/>
      <c r="BM77" s="79"/>
      <c r="BN77" s="79"/>
      <c r="BO77" s="79"/>
      <c r="BP77" s="79"/>
      <c r="BQ77" s="79"/>
      <c r="BR77" s="79"/>
      <c r="BS77" s="79"/>
      <c r="BT77" s="79"/>
      <c r="BU77" s="79"/>
      <c r="BV77" s="79"/>
      <c r="BW77" s="79"/>
      <c r="BX77" s="79"/>
      <c r="BY77" s="79"/>
      <c r="BZ77" s="79"/>
      <c r="CA77" s="79"/>
      <c r="CB77" s="79"/>
      <c r="CC77" s="79"/>
      <c r="CD77" s="79"/>
      <c r="CE77" s="79"/>
      <c r="CF77" s="79"/>
      <c r="CG77" s="79"/>
      <c r="CH77" s="79"/>
      <c r="CI77" s="79"/>
      <c r="CJ77" s="79"/>
      <c r="CK77" s="79"/>
      <c r="CL77" s="79"/>
      <c r="CM77" s="79"/>
      <c r="CN77" s="79"/>
      <c r="CO77" s="79"/>
      <c r="CP77" s="79"/>
      <c r="CQ77" s="79"/>
      <c r="CR77" s="79"/>
      <c r="CS77" s="79"/>
      <c r="CT77" s="79"/>
      <c r="CU77" s="79"/>
      <c r="CV77" s="79"/>
      <c r="CW77" s="79"/>
      <c r="CX77" s="79"/>
      <c r="CY77" s="79"/>
      <c r="CZ77" s="79"/>
      <c r="DA77" s="79"/>
      <c r="DB77" s="79"/>
      <c r="DC77" s="79"/>
      <c r="DD77" s="79"/>
      <c r="DE77" s="79"/>
      <c r="DF77" s="79"/>
      <c r="DG77" s="79"/>
      <c r="DH77" s="79"/>
      <c r="DI77" s="79"/>
      <c r="DJ77" s="79"/>
      <c r="DK77" s="79"/>
      <c r="DL77" s="79"/>
      <c r="DM77" s="79"/>
      <c r="DN77" s="79"/>
      <c r="DO77" s="79"/>
      <c r="DP77" s="79"/>
      <c r="DQ77" s="79"/>
      <c r="DR77" s="79"/>
      <c r="DS77" s="79"/>
      <c r="DT77" s="79"/>
      <c r="DU77" s="79"/>
      <c r="DV77" s="79"/>
      <c r="DW77" s="79"/>
      <c r="DX77" s="79"/>
      <c r="DY77" s="79"/>
      <c r="DZ77" s="79"/>
      <c r="EA77" s="79"/>
      <c r="EB77" s="79"/>
      <c r="EC77" s="79"/>
      <c r="ED77" s="79"/>
      <c r="EE77" s="79"/>
      <c r="EF77" s="79"/>
      <c r="EG77" s="79"/>
      <c r="EH77" s="79"/>
      <c r="EI77" s="79"/>
      <c r="EJ77" s="79"/>
      <c r="EK77" s="79"/>
      <c r="EL77" s="79"/>
      <c r="EM77" s="79"/>
      <c r="EN77" s="79"/>
      <c r="EO77" s="79"/>
      <c r="EP77" s="79"/>
      <c r="EQ77" s="79"/>
      <c r="ER77" s="79"/>
      <c r="ES77" s="79"/>
      <c r="ET77" s="79"/>
      <c r="EU77" s="79"/>
      <c r="EV77" s="79"/>
      <c r="EW77" s="79"/>
      <c r="EX77" s="79"/>
      <c r="EY77" s="79"/>
      <c r="EZ77" s="79"/>
      <c r="FA77" s="79"/>
      <c r="FB77" s="79"/>
      <c r="FC77" s="79"/>
      <c r="FD77" s="79"/>
      <c r="FE77" s="79"/>
      <c r="FF77" s="79"/>
      <c r="FG77" s="79"/>
      <c r="FH77" s="79"/>
      <c r="FI77" s="79"/>
      <c r="FJ77" s="79"/>
      <c r="FK77" s="79"/>
      <c r="FL77" s="79"/>
      <c r="FM77" s="79"/>
      <c r="FN77" s="79"/>
      <c r="FO77" s="79"/>
      <c r="FP77" s="79"/>
      <c r="FQ77" s="79"/>
      <c r="FR77" s="79"/>
      <c r="FS77" s="79"/>
      <c r="FT77" s="79"/>
      <c r="FU77" s="79"/>
      <c r="FV77" s="79"/>
      <c r="FW77" s="79"/>
      <c r="FX77" s="79">
        <v>0</v>
      </c>
      <c r="FY77" s="79">
        <v>7</v>
      </c>
      <c r="FZ77" s="79">
        <v>0</v>
      </c>
    </row>
    <row r="78" spans="1:182" x14ac:dyDescent="0.2">
      <c r="A78" t="s">
        <v>186</v>
      </c>
      <c r="B78" t="s">
        <v>245</v>
      </c>
      <c r="C78" t="s">
        <v>2</v>
      </c>
      <c r="D78" t="s">
        <v>203</v>
      </c>
      <c r="E78" t="s">
        <v>207</v>
      </c>
      <c r="F78" t="s">
        <v>185</v>
      </c>
      <c r="G78" t="s">
        <v>1</v>
      </c>
      <c r="H78" s="79">
        <v>80</v>
      </c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79"/>
      <c r="BD78" s="79"/>
      <c r="BE78" s="79"/>
      <c r="BF78" s="79"/>
      <c r="BG78" s="79"/>
      <c r="BH78" s="79"/>
      <c r="BI78" s="79"/>
      <c r="BJ78" s="79"/>
      <c r="BK78" s="79"/>
      <c r="BL78" s="79"/>
      <c r="BM78" s="79"/>
      <c r="BN78" s="79"/>
      <c r="BO78" s="79"/>
      <c r="BP78" s="79"/>
      <c r="BQ78" s="79"/>
      <c r="BR78" s="79"/>
      <c r="BS78" s="79"/>
      <c r="BT78" s="79"/>
      <c r="BU78" s="79"/>
      <c r="BV78" s="79"/>
      <c r="BW78" s="79"/>
      <c r="BX78" s="79"/>
      <c r="BY78" s="79"/>
      <c r="BZ78" s="79"/>
      <c r="CA78" s="79"/>
      <c r="CB78" s="79"/>
      <c r="CC78" s="79"/>
      <c r="CD78" s="79"/>
      <c r="CE78" s="79"/>
      <c r="CF78" s="79"/>
      <c r="CG78" s="79"/>
      <c r="CH78" s="79"/>
      <c r="CI78" s="79"/>
      <c r="CJ78" s="79"/>
      <c r="CK78" s="79"/>
      <c r="CL78" s="79"/>
      <c r="CM78" s="79"/>
      <c r="CN78" s="79"/>
      <c r="CO78" s="79"/>
      <c r="CP78" s="79"/>
      <c r="CQ78" s="79"/>
      <c r="CR78" s="79"/>
      <c r="CS78" s="79"/>
      <c r="CT78" s="79"/>
      <c r="CU78" s="79"/>
      <c r="CV78" s="79"/>
      <c r="CW78" s="79"/>
      <c r="CX78" s="79"/>
      <c r="CY78" s="79"/>
      <c r="CZ78" s="79"/>
      <c r="DA78" s="79"/>
      <c r="DB78" s="79"/>
      <c r="DC78" s="79"/>
      <c r="DD78" s="79"/>
      <c r="DE78" s="79"/>
      <c r="DF78" s="79"/>
      <c r="DG78" s="79"/>
      <c r="DH78" s="79"/>
      <c r="DI78" s="79"/>
      <c r="DJ78" s="79"/>
      <c r="DK78" s="79"/>
      <c r="DL78" s="79"/>
      <c r="DM78" s="79"/>
      <c r="DN78" s="79"/>
      <c r="DO78" s="79"/>
      <c r="DP78" s="79"/>
      <c r="DQ78" s="79"/>
      <c r="DR78" s="79"/>
      <c r="DS78" s="79"/>
      <c r="DT78" s="79"/>
      <c r="DU78" s="79"/>
      <c r="DV78" s="79"/>
      <c r="DW78" s="79"/>
      <c r="DX78" s="79"/>
      <c r="DY78" s="79"/>
      <c r="DZ78" s="79"/>
      <c r="EA78" s="79"/>
      <c r="EB78" s="79"/>
      <c r="EC78" s="79"/>
      <c r="ED78" s="79"/>
      <c r="EE78" s="79"/>
      <c r="EF78" s="79"/>
      <c r="EG78" s="79"/>
      <c r="EH78" s="79"/>
      <c r="EI78" s="79"/>
      <c r="EJ78" s="79"/>
      <c r="EK78" s="79"/>
      <c r="EL78" s="79"/>
      <c r="EM78" s="79"/>
      <c r="EN78" s="79"/>
      <c r="EO78" s="79"/>
      <c r="EP78" s="79"/>
      <c r="EQ78" s="79"/>
      <c r="ER78" s="79"/>
      <c r="ES78" s="79"/>
      <c r="ET78" s="79"/>
      <c r="EU78" s="79"/>
      <c r="EV78" s="79"/>
      <c r="EW78" s="79"/>
      <c r="EX78" s="79"/>
      <c r="EY78" s="79"/>
      <c r="EZ78" s="79"/>
      <c r="FA78" s="79"/>
      <c r="FB78" s="79"/>
      <c r="FC78" s="79"/>
      <c r="FD78" s="79"/>
      <c r="FE78" s="79"/>
      <c r="FF78" s="79"/>
      <c r="FG78" s="79"/>
      <c r="FH78" s="79"/>
      <c r="FI78" s="79"/>
      <c r="FJ78" s="79"/>
      <c r="FK78" s="79"/>
      <c r="FL78" s="79"/>
      <c r="FM78" s="79"/>
      <c r="FN78" s="79"/>
      <c r="FO78" s="79"/>
      <c r="FP78" s="79"/>
      <c r="FQ78" s="79"/>
      <c r="FR78" s="79"/>
      <c r="FS78" s="79"/>
      <c r="FT78" s="79"/>
      <c r="FU78" s="79"/>
      <c r="FV78" s="79"/>
      <c r="FW78" s="79"/>
      <c r="FX78" s="79">
        <v>0</v>
      </c>
      <c r="FY78" s="79">
        <v>10</v>
      </c>
      <c r="FZ78" s="79">
        <v>0</v>
      </c>
    </row>
    <row r="79" spans="1:182" x14ac:dyDescent="0.2">
      <c r="A79" t="s">
        <v>186</v>
      </c>
      <c r="B79" t="s">
        <v>245</v>
      </c>
      <c r="C79" t="s">
        <v>2</v>
      </c>
      <c r="D79" t="s">
        <v>203</v>
      </c>
      <c r="E79" t="s">
        <v>208</v>
      </c>
      <c r="F79" t="s">
        <v>1</v>
      </c>
      <c r="G79" t="s">
        <v>198</v>
      </c>
      <c r="H79" s="79">
        <v>3927</v>
      </c>
      <c r="I79" s="79">
        <v>7.4827589988708496</v>
      </c>
      <c r="J79" s="79">
        <v>6.4421048164367676</v>
      </c>
      <c r="K79" s="79">
        <v>5.8581666946411133</v>
      </c>
      <c r="L79" s="79">
        <v>5.5148768424987793</v>
      </c>
      <c r="M79" s="79">
        <v>5.2731223106384277</v>
      </c>
      <c r="N79" s="79">
        <v>5.3223576545715332</v>
      </c>
      <c r="O79" s="79">
        <v>5.4725589752197266</v>
      </c>
      <c r="P79" s="79">
        <v>6.2345547676086426</v>
      </c>
      <c r="Q79" s="79">
        <v>7.0596537590026855</v>
      </c>
      <c r="R79" s="79">
        <v>7.8747954368591309</v>
      </c>
      <c r="S79" s="79">
        <v>8.9184551239013672</v>
      </c>
      <c r="T79" s="79">
        <v>10.188564300537109</v>
      </c>
      <c r="U79" s="79">
        <v>11.798202514648438</v>
      </c>
      <c r="V79" s="79">
        <v>13.05419921875</v>
      </c>
      <c r="W79" s="79">
        <v>13.956302642822266</v>
      </c>
      <c r="X79" s="79">
        <v>14.628453254699707</v>
      </c>
      <c r="Y79" s="79">
        <v>15.114696502685547</v>
      </c>
      <c r="Z79" s="79">
        <v>15.259772300720215</v>
      </c>
      <c r="AA79" s="79">
        <v>14.720130920410156</v>
      </c>
      <c r="AB79" s="79">
        <v>13.841610908508301</v>
      </c>
      <c r="AC79" s="79">
        <v>13.072572708129883</v>
      </c>
      <c r="AD79" s="79">
        <v>11.819801330566406</v>
      </c>
      <c r="AE79" s="79">
        <v>10.702421188354492</v>
      </c>
      <c r="AF79" s="79">
        <v>9.1536455154418945</v>
      </c>
      <c r="AG79" s="79">
        <v>-1.0283994674682617</v>
      </c>
      <c r="AH79" s="79">
        <v>-1.2926051616668701</v>
      </c>
      <c r="AI79" s="79">
        <v>-1.2495323419570923</v>
      </c>
      <c r="AJ79" s="79">
        <v>-1.1833759546279907</v>
      </c>
      <c r="AK79" s="79">
        <v>-1.1233364343643188</v>
      </c>
      <c r="AL79" s="79">
        <v>-1.1900559663772583</v>
      </c>
      <c r="AM79" s="79">
        <v>-1.1598355770111084</v>
      </c>
      <c r="AN79" s="79">
        <v>-1.0004216432571411</v>
      </c>
      <c r="AO79" s="79">
        <v>-1.2501674890518188</v>
      </c>
      <c r="AP79" s="79">
        <v>-1.1860874891281128</v>
      </c>
      <c r="AQ79" s="79">
        <v>-0.74732601642608643</v>
      </c>
      <c r="AR79" s="79">
        <v>-0.4362444281578064</v>
      </c>
      <c r="AS79" s="79">
        <v>0.18730485439300537</v>
      </c>
      <c r="AT79" s="79">
        <v>0.29688483476638794</v>
      </c>
      <c r="AU79" s="79">
        <v>0.3801228404045105</v>
      </c>
      <c r="AV79" s="79">
        <v>-0.11312942951917648</v>
      </c>
      <c r="AW79" s="79">
        <v>0.35403832793235779</v>
      </c>
      <c r="AX79" s="79">
        <v>0.37614971399307251</v>
      </c>
      <c r="AY79" s="79">
        <v>0.26233416795730591</v>
      </c>
      <c r="AZ79" s="79">
        <v>0.22036856412887573</v>
      </c>
      <c r="BA79" s="79">
        <v>-0.32049161195755005</v>
      </c>
      <c r="BB79" s="79">
        <v>-1.073314905166626</v>
      </c>
      <c r="BC79" s="79">
        <v>-0.69730645418167114</v>
      </c>
      <c r="BD79" s="79">
        <v>-0.79587864875793457</v>
      </c>
      <c r="BE79" s="79">
        <v>-0.6508910059928894</v>
      </c>
      <c r="BF79" s="79">
        <v>-0.90120398998260498</v>
      </c>
      <c r="BG79" s="79">
        <v>-0.85814875364303589</v>
      </c>
      <c r="BH79" s="79">
        <v>-0.79704219102859497</v>
      </c>
      <c r="BI79" s="79">
        <v>-0.75168108940124512</v>
      </c>
      <c r="BJ79" s="79">
        <v>-0.80332863330841064</v>
      </c>
      <c r="BK79" s="79">
        <v>-0.77388089895248413</v>
      </c>
      <c r="BL79" s="79">
        <v>-0.61083394289016724</v>
      </c>
      <c r="BM79" s="79">
        <v>-0.80821478366851807</v>
      </c>
      <c r="BN79" s="79">
        <v>-0.73148214817047119</v>
      </c>
      <c r="BO79" s="79">
        <v>-0.36830675601959229</v>
      </c>
      <c r="BP79" s="79">
        <v>-6.0010090470314026E-2</v>
      </c>
      <c r="BQ79" s="79">
        <v>0.58836865425109863</v>
      </c>
      <c r="BR79" s="79">
        <v>0.74083483219146729</v>
      </c>
      <c r="BS79" s="79">
        <v>0.81734400987625122</v>
      </c>
      <c r="BT79" s="79">
        <v>0.3890240490436554</v>
      </c>
      <c r="BU79" s="79">
        <v>0.83483022451400757</v>
      </c>
      <c r="BV79" s="79">
        <v>0.87463670969009399</v>
      </c>
      <c r="BW79" s="79">
        <v>0.76540881395339966</v>
      </c>
      <c r="BX79" s="79">
        <v>0.68728244304656982</v>
      </c>
      <c r="BY79" s="79">
        <v>0.13368427753448486</v>
      </c>
      <c r="BZ79" s="79">
        <v>-0.64758414030075073</v>
      </c>
      <c r="CA79" s="79">
        <v>-0.29109913110733032</v>
      </c>
      <c r="CB79" s="79">
        <v>-0.4080977737903595</v>
      </c>
      <c r="CC79" s="79">
        <v>-0.38942983746528625</v>
      </c>
      <c r="CD79" s="79">
        <v>-0.63012075424194336</v>
      </c>
      <c r="CE79" s="79">
        <v>-0.58707767724990845</v>
      </c>
      <c r="CF79" s="79">
        <v>-0.5294685959815979</v>
      </c>
      <c r="CG79" s="79">
        <v>-0.49427366256713867</v>
      </c>
      <c r="CH79" s="79">
        <v>-0.53548246622085571</v>
      </c>
      <c r="CI79" s="79">
        <v>-0.50656992197036743</v>
      </c>
      <c r="CJ79" s="79">
        <v>-0.34100663661956787</v>
      </c>
      <c r="CK79" s="79">
        <v>-0.50211971998214722</v>
      </c>
      <c r="CL79" s="79">
        <v>-0.4166238009929657</v>
      </c>
      <c r="CM79" s="79">
        <v>-0.10579919070005417</v>
      </c>
      <c r="CN79" s="79">
        <v>0.20056866109371185</v>
      </c>
      <c r="CO79" s="79">
        <v>0.86614423990249634</v>
      </c>
      <c r="CP79" s="79">
        <v>1.0483132600784302</v>
      </c>
      <c r="CQ79" s="79">
        <v>1.1201620101928711</v>
      </c>
      <c r="CR79" s="79">
        <v>0.73681402206420898</v>
      </c>
      <c r="CS79" s="79">
        <v>1.1678252220153809</v>
      </c>
      <c r="CT79" s="79">
        <v>1.2198872566223145</v>
      </c>
      <c r="CU79" s="79">
        <v>1.1138367652893066</v>
      </c>
      <c r="CV79" s="79">
        <v>1.0106655359268188</v>
      </c>
      <c r="CW79" s="79">
        <v>0.44824510812759399</v>
      </c>
      <c r="CX79" s="79">
        <v>-0.35272437334060669</v>
      </c>
      <c r="CY79" s="79">
        <v>-9.7611863166093826E-3</v>
      </c>
      <c r="CZ79" s="79">
        <v>-0.13952191174030304</v>
      </c>
      <c r="DA79" s="79">
        <v>-0.12796863913536072</v>
      </c>
      <c r="DB79" s="79">
        <v>-0.35903751850128174</v>
      </c>
      <c r="DC79" s="79">
        <v>-0.31600663065910339</v>
      </c>
      <c r="DD79" s="79">
        <v>-0.26189497113227844</v>
      </c>
      <c r="DE79" s="79">
        <v>-0.23686625063419342</v>
      </c>
      <c r="DF79" s="79">
        <v>-0.26763629913330078</v>
      </c>
      <c r="DG79" s="79">
        <v>-0.23925893008708954</v>
      </c>
      <c r="DH79" s="79">
        <v>-7.1179352700710297E-2</v>
      </c>
      <c r="DI79" s="79">
        <v>-0.19602465629577637</v>
      </c>
      <c r="DJ79" s="79">
        <v>-0.101765476167202</v>
      </c>
      <c r="DK79" s="79">
        <v>0.15670837461948395</v>
      </c>
      <c r="DL79" s="79">
        <v>0.46114739775657654</v>
      </c>
      <c r="DM79" s="79">
        <v>1.143919825553894</v>
      </c>
      <c r="DN79" s="79">
        <v>1.3557916879653931</v>
      </c>
      <c r="DO79" s="79">
        <v>1.4229800701141357</v>
      </c>
      <c r="DP79" s="79">
        <v>1.084604024887085</v>
      </c>
      <c r="DQ79" s="79">
        <v>1.5008202791213989</v>
      </c>
      <c r="DR79" s="79">
        <v>1.5651378631591797</v>
      </c>
      <c r="DS79" s="79">
        <v>1.4622647762298584</v>
      </c>
      <c r="DT79" s="79">
        <v>1.3340486288070679</v>
      </c>
      <c r="DU79" s="79">
        <v>0.76280593872070313</v>
      </c>
      <c r="DV79" s="79">
        <v>-5.7864591479301453E-2</v>
      </c>
      <c r="DW79" s="79">
        <v>0.27157676219940186</v>
      </c>
      <c r="DX79" s="79">
        <v>0.12905395030975342</v>
      </c>
      <c r="DY79" s="79">
        <v>0.24953979253768921</v>
      </c>
      <c r="DZ79" s="79">
        <v>3.2363619655370712E-2</v>
      </c>
      <c r="EA79" s="79">
        <v>7.5376927852630615E-2</v>
      </c>
      <c r="EB79" s="79">
        <v>0.1244388222694397</v>
      </c>
      <c r="EC79" s="79">
        <v>0.13478915393352509</v>
      </c>
      <c r="ED79" s="79">
        <v>0.11909098923206329</v>
      </c>
      <c r="EE79" s="79">
        <v>0.14669568836688995</v>
      </c>
      <c r="EF79" s="79">
        <v>0.31840839982032776</v>
      </c>
      <c r="EG79" s="79">
        <v>0.24592800438404083</v>
      </c>
      <c r="EH79" s="79">
        <v>0.35283994674682617</v>
      </c>
      <c r="EI79" s="79">
        <v>0.53572762012481689</v>
      </c>
      <c r="EJ79" s="79">
        <v>0.83738172054290771</v>
      </c>
      <c r="EK79" s="79">
        <v>1.5449836254119873</v>
      </c>
      <c r="EL79" s="79">
        <v>1.7997416257858276</v>
      </c>
      <c r="EM79" s="79">
        <v>1.8602012395858765</v>
      </c>
      <c r="EN79" s="79">
        <v>1.5867574214935303</v>
      </c>
      <c r="EO79" s="79">
        <v>1.9816120862960815</v>
      </c>
      <c r="EP79" s="79">
        <v>2.0636248588562012</v>
      </c>
      <c r="EQ79" s="79">
        <v>1.9653393030166626</v>
      </c>
      <c r="ER79" s="79">
        <v>1.8009624481201172</v>
      </c>
      <c r="ES79" s="79">
        <v>1.2169817686080933</v>
      </c>
      <c r="ET79" s="79">
        <v>0.36786609888076782</v>
      </c>
      <c r="EU79" s="79">
        <v>0.67778408527374268</v>
      </c>
      <c r="EV79" s="79">
        <v>0.51683485507965088</v>
      </c>
      <c r="EW79" s="79">
        <v>70.349090576171875</v>
      </c>
      <c r="EX79" s="79">
        <v>68.621124267578125</v>
      </c>
      <c r="EY79" s="79">
        <v>66.486198425292969</v>
      </c>
      <c r="EZ79" s="79">
        <v>64.927017211914063</v>
      </c>
      <c r="FA79" s="79">
        <v>63.609004974365234</v>
      </c>
      <c r="FB79" s="79">
        <v>62.372379302978516</v>
      </c>
      <c r="FC79" s="79">
        <v>61.922168731689453</v>
      </c>
      <c r="FD79" s="79">
        <v>65.931747436523438</v>
      </c>
      <c r="FE79" s="79">
        <v>70.791336059570313</v>
      </c>
      <c r="FF79" s="79">
        <v>75.265716552734375</v>
      </c>
      <c r="FG79" s="79">
        <v>80.077415466308594</v>
      </c>
      <c r="FH79" s="79">
        <v>84.595497131347656</v>
      </c>
      <c r="FI79" s="79">
        <v>88.0030517578125</v>
      </c>
      <c r="FJ79" s="79">
        <v>91.301437377929688</v>
      </c>
      <c r="FK79" s="79">
        <v>93.846038818359375</v>
      </c>
      <c r="FL79" s="79">
        <v>95.83184814453125</v>
      </c>
      <c r="FM79" s="79">
        <v>95.683326721191406</v>
      </c>
      <c r="FN79" s="79">
        <v>94.436798095703125</v>
      </c>
      <c r="FO79" s="79">
        <v>92.390892028808594</v>
      </c>
      <c r="FP79" s="79">
        <v>88.86981201171875</v>
      </c>
      <c r="FQ79" s="79">
        <v>83.680770874023438</v>
      </c>
      <c r="FR79" s="79">
        <v>78.793838500976563</v>
      </c>
      <c r="FS79" s="79">
        <v>75.711036682128906</v>
      </c>
      <c r="FT79" s="79">
        <v>73.690666198730469</v>
      </c>
      <c r="FU79" s="79">
        <v>0.26862025260925293</v>
      </c>
      <c r="FV79" s="79">
        <v>0.46287840604782104</v>
      </c>
      <c r="FW79" s="79">
        <v>0.26583060622215271</v>
      </c>
      <c r="FX79" s="79">
        <v>0</v>
      </c>
      <c r="FY79" s="79">
        <v>697</v>
      </c>
      <c r="FZ79" s="79">
        <v>1</v>
      </c>
    </row>
    <row r="80" spans="1:182" x14ac:dyDescent="0.2">
      <c r="A80" t="s">
        <v>186</v>
      </c>
      <c r="B80" t="s">
        <v>245</v>
      </c>
      <c r="C80" t="s">
        <v>2</v>
      </c>
      <c r="D80" t="s">
        <v>203</v>
      </c>
      <c r="E80" t="s">
        <v>208</v>
      </c>
      <c r="F80" t="s">
        <v>1</v>
      </c>
      <c r="G80" t="s">
        <v>200</v>
      </c>
      <c r="H80" s="79">
        <v>916</v>
      </c>
      <c r="I80" s="79">
        <v>2.0316264629364014</v>
      </c>
      <c r="J80" s="79">
        <v>1.884270191192627</v>
      </c>
      <c r="K80" s="79">
        <v>1.634380578994751</v>
      </c>
      <c r="L80" s="79">
        <v>1.4815245866775513</v>
      </c>
      <c r="M80" s="79">
        <v>1.3073208332061768</v>
      </c>
      <c r="N80" s="79">
        <v>1.2702546119689941</v>
      </c>
      <c r="O80" s="79">
        <v>1.3017838001251221</v>
      </c>
      <c r="P80" s="79">
        <v>1.5684809684753418</v>
      </c>
      <c r="Q80" s="79">
        <v>1.7461785078048706</v>
      </c>
      <c r="R80" s="79">
        <v>1.8905658721923828</v>
      </c>
      <c r="S80" s="79">
        <v>2.2095999717712402</v>
      </c>
      <c r="T80" s="79">
        <v>2.5963790416717529</v>
      </c>
      <c r="U80" s="79">
        <v>2.7908170223236084</v>
      </c>
      <c r="V80" s="79">
        <v>3.0095255374908447</v>
      </c>
      <c r="W80" s="79">
        <v>3.1881194114685059</v>
      </c>
      <c r="X80" s="79">
        <v>3.4247019290924072</v>
      </c>
      <c r="Y80" s="79">
        <v>3.3203866481781006</v>
      </c>
      <c r="Z80" s="79">
        <v>3.3188002109527588</v>
      </c>
      <c r="AA80" s="79">
        <v>3.3901209831237793</v>
      </c>
      <c r="AB80" s="79">
        <v>3.2498869895935059</v>
      </c>
      <c r="AC80" s="79">
        <v>2.9987106323242188</v>
      </c>
      <c r="AD80" s="79">
        <v>2.9334630966186523</v>
      </c>
      <c r="AE80" s="79">
        <v>2.5742332935333252</v>
      </c>
      <c r="AF80" s="79">
        <v>2.2960717678070068</v>
      </c>
      <c r="AG80" s="79">
        <v>-0.1111702173948288</v>
      </c>
      <c r="AH80" s="79">
        <v>3.4172078594565392E-3</v>
      </c>
      <c r="AI80" s="79">
        <v>-0.1428380161523819</v>
      </c>
      <c r="AJ80" s="79">
        <v>-0.21753688156604767</v>
      </c>
      <c r="AK80" s="79">
        <v>-0.19643086194992065</v>
      </c>
      <c r="AL80" s="79">
        <v>-0.15125963091850281</v>
      </c>
      <c r="AM80" s="79">
        <v>-0.15134897828102112</v>
      </c>
      <c r="AN80" s="79">
        <v>1.7406169325113297E-2</v>
      </c>
      <c r="AO80" s="79">
        <v>4.5930538326501846E-2</v>
      </c>
      <c r="AP80" s="79">
        <v>-0.13444279134273529</v>
      </c>
      <c r="AQ80" s="79">
        <v>-0.24381907284259796</v>
      </c>
      <c r="AR80" s="79">
        <v>-0.25973927974700928</v>
      </c>
      <c r="AS80" s="79">
        <v>-0.38161680102348328</v>
      </c>
      <c r="AT80" s="79">
        <v>-0.34538403153419495</v>
      </c>
      <c r="AU80" s="79">
        <v>-0.25831314921379089</v>
      </c>
      <c r="AV80" s="79">
        <v>-9.5478340983390808E-2</v>
      </c>
      <c r="AW80" s="79">
        <v>-0.27454379200935364</v>
      </c>
      <c r="AX80" s="79">
        <v>-0.29610025882720947</v>
      </c>
      <c r="AY80" s="79">
        <v>-0.18195776641368866</v>
      </c>
      <c r="AZ80" s="79">
        <v>-0.25861755013465881</v>
      </c>
      <c r="BA80" s="79">
        <v>-0.20747630298137665</v>
      </c>
      <c r="BB80" s="79">
        <v>-0.13776107132434845</v>
      </c>
      <c r="BC80" s="79">
        <v>-0.19714736938476563</v>
      </c>
      <c r="BD80" s="79">
        <v>-0.11674973368644714</v>
      </c>
      <c r="BE80" s="79">
        <v>2.156856469810009E-2</v>
      </c>
      <c r="BF80" s="79">
        <v>0.12535953521728516</v>
      </c>
      <c r="BG80" s="79">
        <v>-3.1250104308128357E-2</v>
      </c>
      <c r="BH80" s="79">
        <v>-0.10288135707378387</v>
      </c>
      <c r="BI80" s="79">
        <v>-8.5697576403617859E-2</v>
      </c>
      <c r="BJ80" s="79">
        <v>-4.1746664792299271E-2</v>
      </c>
      <c r="BK80" s="79">
        <v>-3.5917628556489944E-2</v>
      </c>
      <c r="BL80" s="79">
        <v>0.13422763347625732</v>
      </c>
      <c r="BM80" s="79">
        <v>0.15215207636356354</v>
      </c>
      <c r="BN80" s="79">
        <v>-5.2435910329222679E-3</v>
      </c>
      <c r="BO80" s="79">
        <v>-9.8288603127002716E-2</v>
      </c>
      <c r="BP80" s="79">
        <v>-9.8645254969596863E-2</v>
      </c>
      <c r="BQ80" s="79">
        <v>-0.22719983756542206</v>
      </c>
      <c r="BR80" s="79">
        <v>-0.18817766010761261</v>
      </c>
      <c r="BS80" s="79">
        <v>-7.670053094625473E-2</v>
      </c>
      <c r="BT80" s="79">
        <v>9.2946141958236694E-2</v>
      </c>
      <c r="BU80" s="79">
        <v>-9.613896906375885E-2</v>
      </c>
      <c r="BV80" s="79">
        <v>-0.1147422268986702</v>
      </c>
      <c r="BW80" s="79">
        <v>4.8079900443553925E-4</v>
      </c>
      <c r="BX80" s="79">
        <v>-7.0016227662563324E-2</v>
      </c>
      <c r="BY80" s="79">
        <v>-3.4624539315700531E-2</v>
      </c>
      <c r="BZ80" s="79">
        <v>3.2699830830097198E-2</v>
      </c>
      <c r="CA80" s="79">
        <v>-4.3280035257339478E-2</v>
      </c>
      <c r="CB80" s="79">
        <v>2.6160601526498795E-2</v>
      </c>
      <c r="CC80" s="79">
        <v>0.11350303888320923</v>
      </c>
      <c r="CD80" s="79">
        <v>0.20981641113758087</v>
      </c>
      <c r="CE80" s="79">
        <v>4.6035338193178177E-2</v>
      </c>
      <c r="CF80" s="79">
        <v>-2.3471292108297348E-2</v>
      </c>
      <c r="CG80" s="79">
        <v>-9.0040378272533417E-3</v>
      </c>
      <c r="CH80" s="79">
        <v>3.4101687371730804E-2</v>
      </c>
      <c r="CI80" s="79">
        <v>4.4029772281646729E-2</v>
      </c>
      <c r="CJ80" s="79">
        <v>0.21513782441616058</v>
      </c>
      <c r="CK80" s="79">
        <v>0.22572077810764313</v>
      </c>
      <c r="CL80" s="79">
        <v>8.4239378571510315E-2</v>
      </c>
      <c r="CM80" s="79">
        <v>2.5053566787391901E-3</v>
      </c>
      <c r="CN80" s="79">
        <v>1.2927979230880737E-2</v>
      </c>
      <c r="CO80" s="79">
        <v>-0.1202511191368103</v>
      </c>
      <c r="CP80" s="79">
        <v>-7.9296998679637909E-2</v>
      </c>
      <c r="CQ80" s="79">
        <v>4.908381775021553E-2</v>
      </c>
      <c r="CR80" s="79">
        <v>0.22344836592674255</v>
      </c>
      <c r="CS80" s="79">
        <v>2.74236761033535E-2</v>
      </c>
      <c r="CT80" s="79">
        <v>1.0865793563425541E-2</v>
      </c>
      <c r="CU80" s="79">
        <v>0.12683719396591187</v>
      </c>
      <c r="CV80" s="79">
        <v>6.0608483850955963E-2</v>
      </c>
      <c r="CW80" s="79">
        <v>8.5092067718505859E-2</v>
      </c>
      <c r="CX80" s="79">
        <v>0.15076053142547607</v>
      </c>
      <c r="CY80" s="79">
        <v>6.3288010656833649E-2</v>
      </c>
      <c r="CZ80" s="79">
        <v>0.12513986229896545</v>
      </c>
      <c r="DA80" s="79">
        <v>0.20543751120567322</v>
      </c>
      <c r="DB80" s="79">
        <v>0.29427328705787659</v>
      </c>
      <c r="DC80" s="79">
        <v>0.12332078069448471</v>
      </c>
      <c r="DD80" s="79">
        <v>5.5938772857189178E-2</v>
      </c>
      <c r="DE80" s="79">
        <v>6.7689500749111176E-2</v>
      </c>
      <c r="DF80" s="79">
        <v>0.10995003581047058</v>
      </c>
      <c r="DG80" s="79">
        <v>0.1239771768450737</v>
      </c>
      <c r="DH80" s="79">
        <v>0.29604801535606384</v>
      </c>
      <c r="DI80" s="79">
        <v>0.29928949475288391</v>
      </c>
      <c r="DJ80" s="79">
        <v>0.17372234165668488</v>
      </c>
      <c r="DK80" s="79">
        <v>0.10329931229352951</v>
      </c>
      <c r="DL80" s="79">
        <v>0.12450121343135834</v>
      </c>
      <c r="DM80" s="79">
        <v>-1.3302403502166271E-2</v>
      </c>
      <c r="DN80" s="79">
        <v>2.9583657160401344E-2</v>
      </c>
      <c r="DO80" s="79">
        <v>0.17486816644668579</v>
      </c>
      <c r="DP80" s="79">
        <v>0.35395058989524841</v>
      </c>
      <c r="DQ80" s="79">
        <v>0.15098632872104645</v>
      </c>
      <c r="DR80" s="79">
        <v>0.13647381961345673</v>
      </c>
      <c r="DS80" s="79">
        <v>0.25319358706474304</v>
      </c>
      <c r="DT80" s="79">
        <v>0.19123318791389465</v>
      </c>
      <c r="DU80" s="79">
        <v>0.20480868220329285</v>
      </c>
      <c r="DV80" s="79">
        <v>0.26882123947143555</v>
      </c>
      <c r="DW80" s="79">
        <v>0.16985605657100677</v>
      </c>
      <c r="DX80" s="79">
        <v>0.22411912679672241</v>
      </c>
      <c r="DY80" s="79">
        <v>0.33817628026008606</v>
      </c>
      <c r="DZ80" s="79">
        <v>0.41621562838554382</v>
      </c>
      <c r="EA80" s="79">
        <v>0.23490868508815765</v>
      </c>
      <c r="EB80" s="79">
        <v>0.17059428989887238</v>
      </c>
      <c r="EC80" s="79">
        <v>0.17842277884483337</v>
      </c>
      <c r="ED80" s="79">
        <v>0.21946300566196442</v>
      </c>
      <c r="EE80" s="79">
        <v>0.23940852284431458</v>
      </c>
      <c r="EF80" s="79">
        <v>0.41286948323249817</v>
      </c>
      <c r="EG80" s="79">
        <v>0.40551102161407471</v>
      </c>
      <c r="EH80" s="79">
        <v>0.30292153358459473</v>
      </c>
      <c r="EI80" s="79">
        <v>0.24882978200912476</v>
      </c>
      <c r="EJ80" s="79">
        <v>0.28559523820877075</v>
      </c>
      <c r="EK80" s="79">
        <v>0.14111456274986267</v>
      </c>
      <c r="EL80" s="79">
        <v>0.18679003417491913</v>
      </c>
      <c r="EM80" s="79">
        <v>0.35648077726364136</v>
      </c>
      <c r="EN80" s="79">
        <v>0.54237508773803711</v>
      </c>
      <c r="EO80" s="79">
        <v>0.32939115166664124</v>
      </c>
      <c r="EP80" s="79">
        <v>0.31783184409141541</v>
      </c>
      <c r="EQ80" s="79">
        <v>0.43563216924667358</v>
      </c>
      <c r="ER80" s="79">
        <v>0.37983453273773193</v>
      </c>
      <c r="ES80" s="79">
        <v>0.37766045331954956</v>
      </c>
      <c r="ET80" s="79">
        <v>0.4392821192741394</v>
      </c>
      <c r="EU80" s="79">
        <v>0.32372337579727173</v>
      </c>
      <c r="EV80" s="79">
        <v>0.36702945828437805</v>
      </c>
      <c r="EW80" s="79">
        <v>76.162620544433594</v>
      </c>
      <c r="EX80" s="79">
        <v>74.541152954101563</v>
      </c>
      <c r="EY80" s="79">
        <v>72.449455261230469</v>
      </c>
      <c r="EZ80" s="79">
        <v>71.000160217285156</v>
      </c>
      <c r="FA80" s="79">
        <v>68.980033874511719</v>
      </c>
      <c r="FB80" s="79">
        <v>67.616264343261719</v>
      </c>
      <c r="FC80" s="79">
        <v>67.233245849609375</v>
      </c>
      <c r="FD80" s="79">
        <v>70.856552124023438</v>
      </c>
      <c r="FE80" s="79">
        <v>75.510246276855469</v>
      </c>
      <c r="FF80" s="79">
        <v>80.796257019042969</v>
      </c>
      <c r="FG80" s="79">
        <v>84.591194152832031</v>
      </c>
      <c r="FH80" s="79">
        <v>88.823051452636719</v>
      </c>
      <c r="FI80" s="79">
        <v>92.014930725097656</v>
      </c>
      <c r="FJ80" s="79">
        <v>95.483291625976563</v>
      </c>
      <c r="FK80" s="79">
        <v>98.234474182128906</v>
      </c>
      <c r="FL80" s="79">
        <v>100.04116058349609</v>
      </c>
      <c r="FM80" s="79">
        <v>100.74880218505859</v>
      </c>
      <c r="FN80" s="79">
        <v>100.25346374511719</v>
      </c>
      <c r="FO80" s="79">
        <v>99.021492004394531</v>
      </c>
      <c r="FP80" s="79">
        <v>96.096595764160156</v>
      </c>
      <c r="FQ80" s="79">
        <v>90.878898620605469</v>
      </c>
      <c r="FR80" s="79">
        <v>86.733467102050781</v>
      </c>
      <c r="FS80" s="79">
        <v>83.773712158203125</v>
      </c>
      <c r="FT80" s="79">
        <v>80.906654357910156</v>
      </c>
      <c r="FU80" s="79">
        <v>8.9648939669132233E-2</v>
      </c>
      <c r="FV80" s="79">
        <v>0.17285740375518799</v>
      </c>
      <c r="FW80" s="79">
        <v>8.5266143083572388E-2</v>
      </c>
      <c r="FX80" s="79">
        <v>0</v>
      </c>
      <c r="FY80" s="79">
        <v>181</v>
      </c>
      <c r="FZ80" s="79">
        <v>1</v>
      </c>
    </row>
    <row r="81" spans="1:182" x14ac:dyDescent="0.2">
      <c r="A81" t="s">
        <v>186</v>
      </c>
      <c r="B81" t="s">
        <v>245</v>
      </c>
      <c r="C81" t="s">
        <v>2</v>
      </c>
      <c r="D81" t="s">
        <v>203</v>
      </c>
      <c r="E81" t="s">
        <v>208</v>
      </c>
      <c r="F81" t="s">
        <v>1</v>
      </c>
      <c r="G81" t="s">
        <v>1</v>
      </c>
      <c r="H81" s="79">
        <v>4843</v>
      </c>
      <c r="I81" s="79">
        <v>9.5143852233886719</v>
      </c>
      <c r="J81" s="79">
        <v>8.3263750076293945</v>
      </c>
      <c r="K81" s="79">
        <v>7.4925470352172852</v>
      </c>
      <c r="L81" s="79">
        <v>6.9964017868041992</v>
      </c>
      <c r="M81" s="79">
        <v>6.5804429054260254</v>
      </c>
      <c r="N81" s="79">
        <v>6.5926122665405273</v>
      </c>
      <c r="O81" s="79">
        <v>6.7743425369262695</v>
      </c>
      <c r="P81" s="79">
        <v>7.8030357360839844</v>
      </c>
      <c r="Q81" s="79">
        <v>8.8058328628540039</v>
      </c>
      <c r="R81" s="79">
        <v>9.7653617858886719</v>
      </c>
      <c r="S81" s="79">
        <v>11.128054618835449</v>
      </c>
      <c r="T81" s="79">
        <v>12.784943580627441</v>
      </c>
      <c r="U81" s="79">
        <v>14.589019775390625</v>
      </c>
      <c r="V81" s="79">
        <v>16.063724517822266</v>
      </c>
      <c r="W81" s="79">
        <v>17.14442253112793</v>
      </c>
      <c r="X81" s="79">
        <v>18.053153991699219</v>
      </c>
      <c r="Y81" s="79">
        <v>18.435083389282227</v>
      </c>
      <c r="Z81" s="79">
        <v>18.578573226928711</v>
      </c>
      <c r="AA81" s="79">
        <v>18.110252380371094</v>
      </c>
      <c r="AB81" s="79">
        <v>17.091497421264648</v>
      </c>
      <c r="AC81" s="79">
        <v>16.071283340454102</v>
      </c>
      <c r="AD81" s="79">
        <v>14.753264427185059</v>
      </c>
      <c r="AE81" s="79">
        <v>13.276654243469238</v>
      </c>
      <c r="AF81" s="79">
        <v>11.44971752166748</v>
      </c>
      <c r="AG81" s="79">
        <v>-0.95324522256851196</v>
      </c>
      <c r="AH81" s="79">
        <v>-1.1141964197158813</v>
      </c>
      <c r="AI81" s="79">
        <v>-1.2298959493637085</v>
      </c>
      <c r="AJ81" s="79">
        <v>-1.2350369691848755</v>
      </c>
      <c r="AK81" s="79">
        <v>-1.1596684455871582</v>
      </c>
      <c r="AL81" s="79">
        <v>-1.1816933155059814</v>
      </c>
      <c r="AM81" s="79">
        <v>-1.1443970203399658</v>
      </c>
      <c r="AN81" s="79">
        <v>-0.81429165601730347</v>
      </c>
      <c r="AO81" s="79">
        <v>-1.045749306678772</v>
      </c>
      <c r="AP81" s="79">
        <v>-1.1323196887969971</v>
      </c>
      <c r="AQ81" s="79">
        <v>-0.79048550128936768</v>
      </c>
      <c r="AR81" s="79">
        <v>-0.47923588752746582</v>
      </c>
      <c r="AS81" s="79">
        <v>1.8476502969861031E-2</v>
      </c>
      <c r="AT81" s="79">
        <v>0.17186696827411652</v>
      </c>
      <c r="AU81" s="79">
        <v>0.36790266633033752</v>
      </c>
      <c r="AV81" s="79">
        <v>5.2452843636274338E-2</v>
      </c>
      <c r="AW81" s="79">
        <v>0.3272433876991272</v>
      </c>
      <c r="AX81" s="79">
        <v>0.33291053771972656</v>
      </c>
      <c r="AY81" s="79">
        <v>0.33490848541259766</v>
      </c>
      <c r="AZ81" s="79">
        <v>0.21893927454948425</v>
      </c>
      <c r="BA81" s="79">
        <v>-0.2891908586025238</v>
      </c>
      <c r="BB81" s="79">
        <v>-0.97816962003707886</v>
      </c>
      <c r="BC81" s="79">
        <v>-0.68169087171554565</v>
      </c>
      <c r="BD81" s="79">
        <v>-0.71389245986938477</v>
      </c>
      <c r="BE81" s="79">
        <v>-0.55308002233505249</v>
      </c>
      <c r="BF81" s="79">
        <v>-0.7042393684387207</v>
      </c>
      <c r="BG81" s="79">
        <v>-0.82291567325592041</v>
      </c>
      <c r="BH81" s="79">
        <v>-0.83204847574234009</v>
      </c>
      <c r="BI81" s="79">
        <v>-0.77186751365661621</v>
      </c>
      <c r="BJ81" s="79">
        <v>-0.77975916862487793</v>
      </c>
      <c r="BK81" s="79">
        <v>-0.74155044555664063</v>
      </c>
      <c r="BL81" s="79">
        <v>-0.40756586194038391</v>
      </c>
      <c r="BM81" s="79">
        <v>-0.59121084213256836</v>
      </c>
      <c r="BN81" s="79">
        <v>-0.65971142053604126</v>
      </c>
      <c r="BO81" s="79">
        <v>-0.3844870924949646</v>
      </c>
      <c r="BP81" s="79">
        <v>-6.9963887333869934E-2</v>
      </c>
      <c r="BQ81" s="79">
        <v>0.44824013113975525</v>
      </c>
      <c r="BR81" s="79">
        <v>0.64282923936843872</v>
      </c>
      <c r="BS81" s="79">
        <v>0.84134268760681152</v>
      </c>
      <c r="BT81" s="79">
        <v>0.5887940526008606</v>
      </c>
      <c r="BU81" s="79">
        <v>0.84006804227828979</v>
      </c>
      <c r="BV81" s="79">
        <v>0.86336320638656616</v>
      </c>
      <c r="BW81" s="79">
        <v>0.87004202604293823</v>
      </c>
      <c r="BX81" s="79">
        <v>0.72250556945800781</v>
      </c>
      <c r="BY81" s="79">
        <v>0.19676536321640015</v>
      </c>
      <c r="BZ81" s="79">
        <v>-0.51958096027374268</v>
      </c>
      <c r="CA81" s="79">
        <v>-0.24731831252574921</v>
      </c>
      <c r="CB81" s="79">
        <v>-0.30061602592468262</v>
      </c>
      <c r="CC81" s="79">
        <v>-0.27592679858207703</v>
      </c>
      <c r="CD81" s="79">
        <v>-0.42030435800552368</v>
      </c>
      <c r="CE81" s="79">
        <v>-0.54104238748550415</v>
      </c>
      <c r="CF81" s="79">
        <v>-0.55293989181518555</v>
      </c>
      <c r="CG81" s="79">
        <v>-0.50327771902084351</v>
      </c>
      <c r="CH81" s="79">
        <v>-0.50138074159622192</v>
      </c>
      <c r="CI81" s="79">
        <v>-0.4625401496887207</v>
      </c>
      <c r="CJ81" s="79">
        <v>-0.12586881220340729</v>
      </c>
      <c r="CK81" s="79">
        <v>-0.2763989269733429</v>
      </c>
      <c r="CL81" s="79">
        <v>-0.33238443732261658</v>
      </c>
      <c r="CM81" s="79">
        <v>-0.10329383611679077</v>
      </c>
      <c r="CN81" s="79">
        <v>0.21349664032459259</v>
      </c>
      <c r="CO81" s="79">
        <v>0.74589312076568604</v>
      </c>
      <c r="CP81" s="79">
        <v>0.96901625394821167</v>
      </c>
      <c r="CQ81" s="79">
        <v>1.1692458391189575</v>
      </c>
      <c r="CR81" s="79">
        <v>0.96026235818862915</v>
      </c>
      <c r="CS81" s="79">
        <v>1.1952488422393799</v>
      </c>
      <c r="CT81" s="79">
        <v>1.2307530641555786</v>
      </c>
      <c r="CU81" s="79">
        <v>1.2406738996505737</v>
      </c>
      <c r="CV81" s="79">
        <v>1.0712740421295166</v>
      </c>
      <c r="CW81" s="79">
        <v>0.53333717584609985</v>
      </c>
      <c r="CX81" s="79">
        <v>-0.20196385681629181</v>
      </c>
      <c r="CY81" s="79">
        <v>5.3526822477579117E-2</v>
      </c>
      <c r="CZ81" s="79">
        <v>-1.4382049441337585E-2</v>
      </c>
      <c r="DA81" s="79">
        <v>1.2264123652130365E-3</v>
      </c>
      <c r="DB81" s="79">
        <v>-0.13636936247348785</v>
      </c>
      <c r="DC81" s="79">
        <v>-0.25916910171508789</v>
      </c>
      <c r="DD81" s="79">
        <v>-0.27383130788803101</v>
      </c>
      <c r="DE81" s="79">
        <v>-0.23468793928623199</v>
      </c>
      <c r="DF81" s="79">
        <v>-0.22300234436988831</v>
      </c>
      <c r="DG81" s="79">
        <v>-0.18352983891963959</v>
      </c>
      <c r="DH81" s="79">
        <v>0.15582822263240814</v>
      </c>
      <c r="DI81" s="79">
        <v>3.8412991911172867E-2</v>
      </c>
      <c r="DJ81" s="79">
        <v>-5.0574326887726784E-3</v>
      </c>
      <c r="DK81" s="79">
        <v>0.17789942026138306</v>
      </c>
      <c r="DL81" s="79">
        <v>0.49695718288421631</v>
      </c>
      <c r="DM81" s="79">
        <v>1.0435460805892944</v>
      </c>
      <c r="DN81" s="79">
        <v>1.2952033281326294</v>
      </c>
      <c r="DO81" s="79">
        <v>1.4971489906311035</v>
      </c>
      <c r="DP81" s="79">
        <v>1.3317306041717529</v>
      </c>
      <c r="DQ81" s="79">
        <v>1.5504297018051147</v>
      </c>
      <c r="DR81" s="79">
        <v>1.5981429815292358</v>
      </c>
      <c r="DS81" s="79">
        <v>1.6113057136535645</v>
      </c>
      <c r="DT81" s="79">
        <v>1.4200425148010254</v>
      </c>
      <c r="DU81" s="79">
        <v>0.86990898847579956</v>
      </c>
      <c r="DV81" s="79">
        <v>0.11565323919057846</v>
      </c>
      <c r="DW81" s="79">
        <v>0.35437196493148804</v>
      </c>
      <c r="DX81" s="79">
        <v>0.27185192704200745</v>
      </c>
      <c r="DY81" s="79">
        <v>0.40139162540435791</v>
      </c>
      <c r="DZ81" s="79">
        <v>0.27358770370483398</v>
      </c>
      <c r="EA81" s="79">
        <v>0.14781118929386139</v>
      </c>
      <c r="EB81" s="79">
        <v>0.12915714085102081</v>
      </c>
      <c r="EC81" s="79">
        <v>0.15311305224895477</v>
      </c>
      <c r="ED81" s="79">
        <v>0.17893186211585999</v>
      </c>
      <c r="EE81" s="79">
        <v>0.21931673586368561</v>
      </c>
      <c r="EF81" s="79">
        <v>0.5625540018081665</v>
      </c>
      <c r="EG81" s="79">
        <v>0.49295139312744141</v>
      </c>
      <c r="EH81" s="79">
        <v>0.46755078434944153</v>
      </c>
      <c r="EI81" s="79">
        <v>0.58389782905578613</v>
      </c>
      <c r="EJ81" s="79">
        <v>0.90622913837432861</v>
      </c>
      <c r="EK81" s="79">
        <v>1.4733097553253174</v>
      </c>
      <c r="EL81" s="79">
        <v>1.7661654949188232</v>
      </c>
      <c r="EM81" s="79">
        <v>1.9705890417098999</v>
      </c>
      <c r="EN81" s="79">
        <v>1.8680719137191772</v>
      </c>
      <c r="EO81" s="79">
        <v>2.0632543563842773</v>
      </c>
      <c r="EP81" s="79">
        <v>2.1285955905914307</v>
      </c>
      <c r="EQ81" s="79">
        <v>2.1464393138885498</v>
      </c>
      <c r="ER81" s="79">
        <v>1.9236087799072266</v>
      </c>
      <c r="ES81" s="79">
        <v>1.3558652400970459</v>
      </c>
      <c r="ET81" s="79">
        <v>0.57424187660217285</v>
      </c>
      <c r="EU81" s="79">
        <v>0.78874456882476807</v>
      </c>
      <c r="EV81" s="79">
        <v>0.68512833118438721</v>
      </c>
      <c r="EW81" s="79">
        <v>71.488082885742188</v>
      </c>
      <c r="EX81" s="79">
        <v>69.754447937011719</v>
      </c>
      <c r="EY81" s="79">
        <v>67.665206909179688</v>
      </c>
      <c r="EZ81" s="79">
        <v>66.137725830078125</v>
      </c>
      <c r="FA81" s="79">
        <v>64.607070922851563</v>
      </c>
      <c r="FB81" s="79">
        <v>63.286144256591797</v>
      </c>
      <c r="FC81" s="79">
        <v>62.845222473144531</v>
      </c>
      <c r="FD81" s="79">
        <v>66.772331237792969</v>
      </c>
      <c r="FE81" s="79">
        <v>71.581329345703125</v>
      </c>
      <c r="FF81" s="79">
        <v>76.255043029785156</v>
      </c>
      <c r="FG81" s="79">
        <v>80.964424133300781</v>
      </c>
      <c r="FH81" s="79">
        <v>85.464263916015625</v>
      </c>
      <c r="FI81" s="79">
        <v>88.846710205078125</v>
      </c>
      <c r="FJ81" s="79">
        <v>92.15716552734375</v>
      </c>
      <c r="FK81" s="79">
        <v>94.708343505859375</v>
      </c>
      <c r="FL81" s="79">
        <v>96.620193481445313</v>
      </c>
      <c r="FM81" s="79">
        <v>96.65087890625</v>
      </c>
      <c r="FN81" s="79">
        <v>95.545936584472656</v>
      </c>
      <c r="FO81" s="79">
        <v>93.673530578613281</v>
      </c>
      <c r="FP81" s="79">
        <v>90.308509826660156</v>
      </c>
      <c r="FQ81" s="79">
        <v>85.030532836914063</v>
      </c>
      <c r="FR81" s="79">
        <v>80.271156311035156</v>
      </c>
      <c r="FS81" s="79">
        <v>77.242057800292969</v>
      </c>
      <c r="FT81" s="79">
        <v>75.057144165039063</v>
      </c>
      <c r="FU81" s="79">
        <v>0.28318506479263306</v>
      </c>
      <c r="FV81" s="79">
        <v>0.49410131573677063</v>
      </c>
      <c r="FW81" s="79">
        <v>0.27917063236236572</v>
      </c>
      <c r="FX81" s="79">
        <v>0</v>
      </c>
      <c r="FY81" s="79">
        <v>878</v>
      </c>
      <c r="FZ81" s="79">
        <v>1</v>
      </c>
    </row>
    <row r="82" spans="1:182" x14ac:dyDescent="0.2">
      <c r="A82" t="s">
        <v>186</v>
      </c>
      <c r="B82" t="s">
        <v>245</v>
      </c>
      <c r="C82" t="s">
        <v>2</v>
      </c>
      <c r="D82" t="s">
        <v>203</v>
      </c>
      <c r="E82" t="s">
        <v>208</v>
      </c>
      <c r="F82" t="s">
        <v>178</v>
      </c>
      <c r="G82" t="s">
        <v>1</v>
      </c>
      <c r="H82" s="79">
        <v>2259</v>
      </c>
      <c r="I82" s="79">
        <v>3.4108388423919678</v>
      </c>
      <c r="J82" s="79">
        <v>2.9930071830749512</v>
      </c>
      <c r="K82" s="79">
        <v>2.6627447605133057</v>
      </c>
      <c r="L82" s="79">
        <v>2.5371112823486328</v>
      </c>
      <c r="M82" s="79">
        <v>2.4475152492523193</v>
      </c>
      <c r="N82" s="79">
        <v>2.4602136611938477</v>
      </c>
      <c r="O82" s="79">
        <v>2.6130502223968506</v>
      </c>
      <c r="P82" s="79">
        <v>2.8995919227600098</v>
      </c>
      <c r="Q82" s="79">
        <v>3.2821769714355469</v>
      </c>
      <c r="R82" s="79">
        <v>3.6524460315704346</v>
      </c>
      <c r="S82" s="79">
        <v>4.1441011428833008</v>
      </c>
      <c r="T82" s="79">
        <v>4.799351692199707</v>
      </c>
      <c r="U82" s="79">
        <v>5.4971823692321777</v>
      </c>
      <c r="V82" s="79">
        <v>6.1033468246459961</v>
      </c>
      <c r="W82" s="79">
        <v>6.4833784103393555</v>
      </c>
      <c r="X82" s="79">
        <v>6.7956147193908691</v>
      </c>
      <c r="Y82" s="79">
        <v>6.9631671905517578</v>
      </c>
      <c r="Z82" s="79">
        <v>6.8996539115905762</v>
      </c>
      <c r="AA82" s="79">
        <v>6.641517162322998</v>
      </c>
      <c r="AB82" s="79">
        <v>6.442692756652832</v>
      </c>
      <c r="AC82" s="79">
        <v>5.9386997222900391</v>
      </c>
      <c r="AD82" s="79">
        <v>5.343142032623291</v>
      </c>
      <c r="AE82" s="79">
        <v>4.8473033905029297</v>
      </c>
      <c r="AF82" s="79">
        <v>4.1837482452392578</v>
      </c>
      <c r="AG82" s="79">
        <v>-0.47823441028594971</v>
      </c>
      <c r="AH82" s="79">
        <v>-0.33389246463775635</v>
      </c>
      <c r="AI82" s="79">
        <v>-0.36576876044273376</v>
      </c>
      <c r="AJ82" s="79">
        <v>-0.31720209121704102</v>
      </c>
      <c r="AK82" s="79">
        <v>-0.25817081332206726</v>
      </c>
      <c r="AL82" s="79">
        <v>-0.33886215090751648</v>
      </c>
      <c r="AM82" s="79">
        <v>-0.33223983645439148</v>
      </c>
      <c r="AN82" s="79">
        <v>-0.28961688280105591</v>
      </c>
      <c r="AO82" s="79">
        <v>-0.39158511161804199</v>
      </c>
      <c r="AP82" s="79">
        <v>-0.5388912558555603</v>
      </c>
      <c r="AQ82" s="79">
        <v>-0.58749908208847046</v>
      </c>
      <c r="AR82" s="79">
        <v>-0.37284901738166809</v>
      </c>
      <c r="AS82" s="79">
        <v>-0.14034776389598846</v>
      </c>
      <c r="AT82" s="79">
        <v>-1.5026647597551346E-2</v>
      </c>
      <c r="AU82" s="79">
        <v>-8.4031276404857635E-2</v>
      </c>
      <c r="AV82" s="79">
        <v>-0.15865486860275269</v>
      </c>
      <c r="AW82" s="79">
        <v>8.7316282093524933E-2</v>
      </c>
      <c r="AX82" s="79">
        <v>-9.2552870512008667E-2</v>
      </c>
      <c r="AY82" s="79">
        <v>-0.1850275844335556</v>
      </c>
      <c r="AZ82" s="79">
        <v>-2.2501265630125999E-2</v>
      </c>
      <c r="BA82" s="79">
        <v>-0.51687484979629517</v>
      </c>
      <c r="BB82" s="79">
        <v>-0.83722585439682007</v>
      </c>
      <c r="BC82" s="79">
        <v>-0.58029049634933472</v>
      </c>
      <c r="BD82" s="79">
        <v>-0.59929901361465454</v>
      </c>
      <c r="BE82" s="79">
        <v>-0.30893987417221069</v>
      </c>
      <c r="BF82" s="79">
        <v>-0.19005724787712097</v>
      </c>
      <c r="BG82" s="79">
        <v>-0.22706863284111023</v>
      </c>
      <c r="BH82" s="79">
        <v>-0.18490570783615112</v>
      </c>
      <c r="BI82" s="79">
        <v>-0.13996945321559906</v>
      </c>
      <c r="BJ82" s="79">
        <v>-0.20548816025257111</v>
      </c>
      <c r="BK82" s="79">
        <v>-0.19417323172092438</v>
      </c>
      <c r="BL82" s="79">
        <v>-0.13865846395492554</v>
      </c>
      <c r="BM82" s="79">
        <v>-0.23747354745864868</v>
      </c>
      <c r="BN82" s="79">
        <v>-0.37223422527313232</v>
      </c>
      <c r="BO82" s="79">
        <v>-0.39905112981796265</v>
      </c>
      <c r="BP82" s="79">
        <v>-0.17426095902919769</v>
      </c>
      <c r="BQ82" s="79">
        <v>7.5115621089935303E-2</v>
      </c>
      <c r="BR82" s="79">
        <v>0.23123785853385925</v>
      </c>
      <c r="BS82" s="79">
        <v>0.18215151131153107</v>
      </c>
      <c r="BT82" s="79">
        <v>0.12835685908794403</v>
      </c>
      <c r="BU82" s="79">
        <v>0.35132390260696411</v>
      </c>
      <c r="BV82" s="79">
        <v>0.17206758260726929</v>
      </c>
      <c r="BW82" s="79">
        <v>4.4244911521673203E-2</v>
      </c>
      <c r="BX82" s="79">
        <v>0.19792501628398895</v>
      </c>
      <c r="BY82" s="79">
        <v>-0.29314517974853516</v>
      </c>
      <c r="BZ82" s="79">
        <v>-0.61516058444976807</v>
      </c>
      <c r="CA82" s="79">
        <v>-0.37155044078826904</v>
      </c>
      <c r="CB82" s="79">
        <v>-0.41166120767593384</v>
      </c>
      <c r="CC82" s="79">
        <v>-0.19168698787689209</v>
      </c>
      <c r="CD82" s="79">
        <v>-9.0437427163124084E-2</v>
      </c>
      <c r="CE82" s="79">
        <v>-0.13100534677505493</v>
      </c>
      <c r="CF82" s="79">
        <v>-9.3277633190155029E-2</v>
      </c>
      <c r="CG82" s="79">
        <v>-5.8103553950786591E-2</v>
      </c>
      <c r="CH82" s="79">
        <v>-0.11311373859643936</v>
      </c>
      <c r="CI82" s="79">
        <v>-9.8548710346221924E-2</v>
      </c>
      <c r="CJ82" s="79">
        <v>-3.4105103462934494E-2</v>
      </c>
      <c r="CK82" s="79">
        <v>-0.13073635101318359</v>
      </c>
      <c r="CL82" s="79">
        <v>-0.25680804252624512</v>
      </c>
      <c r="CM82" s="79">
        <v>-0.26853266358375549</v>
      </c>
      <c r="CN82" s="79">
        <v>-3.6719482392072678E-2</v>
      </c>
      <c r="CO82" s="79">
        <v>0.22434490919113159</v>
      </c>
      <c r="CP82" s="79">
        <v>0.40179991722106934</v>
      </c>
      <c r="CQ82" s="79">
        <v>0.36650890111923218</v>
      </c>
      <c r="CR82" s="79">
        <v>0.32714030146598816</v>
      </c>
      <c r="CS82" s="79">
        <v>0.53417479991912842</v>
      </c>
      <c r="CT82" s="79">
        <v>0.35534289479255676</v>
      </c>
      <c r="CU82" s="79">
        <v>0.20303834974765778</v>
      </c>
      <c r="CV82" s="79">
        <v>0.35059159994125366</v>
      </c>
      <c r="CW82" s="79">
        <v>-0.13819070160388947</v>
      </c>
      <c r="CX82" s="79">
        <v>-0.46135887503623962</v>
      </c>
      <c r="CY82" s="79">
        <v>-0.22697770595550537</v>
      </c>
      <c r="CZ82" s="79">
        <v>-0.28170379996299744</v>
      </c>
      <c r="DA82" s="79">
        <v>-7.4434109032154083E-2</v>
      </c>
      <c r="DB82" s="79">
        <v>9.182400070130825E-3</v>
      </c>
      <c r="DC82" s="79">
        <v>-3.4942056983709335E-2</v>
      </c>
      <c r="DD82" s="79">
        <v>-1.6495574964210391E-3</v>
      </c>
      <c r="DE82" s="79">
        <v>2.376234158873558E-2</v>
      </c>
      <c r="DF82" s="79">
        <v>-2.0739313215017319E-2</v>
      </c>
      <c r="DG82" s="79">
        <v>-2.9241899028420448E-3</v>
      </c>
      <c r="DH82" s="79">
        <v>7.0448249578475952E-2</v>
      </c>
      <c r="DI82" s="79">
        <v>-2.3999154567718506E-2</v>
      </c>
      <c r="DJ82" s="79">
        <v>-0.1413818746805191</v>
      </c>
      <c r="DK82" s="79">
        <v>-0.13801419734954834</v>
      </c>
      <c r="DL82" s="79">
        <v>0.10082199424505234</v>
      </c>
      <c r="DM82" s="79">
        <v>0.37357419729232788</v>
      </c>
      <c r="DN82" s="79">
        <v>0.57236194610595703</v>
      </c>
      <c r="DO82" s="79">
        <v>0.55086630582809448</v>
      </c>
      <c r="DP82" s="79">
        <v>0.52592372894287109</v>
      </c>
      <c r="DQ82" s="79">
        <v>0.71702569723129272</v>
      </c>
      <c r="DR82" s="79">
        <v>0.53861820697784424</v>
      </c>
      <c r="DS82" s="79">
        <v>0.36183178424835205</v>
      </c>
      <c r="DT82" s="79">
        <v>0.50325816869735718</v>
      </c>
      <c r="DU82" s="79">
        <v>1.676378957927227E-2</v>
      </c>
      <c r="DV82" s="79">
        <v>-0.30755716562271118</v>
      </c>
      <c r="DW82" s="79">
        <v>-8.2404986023902893E-2</v>
      </c>
      <c r="DX82" s="79">
        <v>-0.15174640715122223</v>
      </c>
      <c r="DY82" s="79">
        <v>9.4860419631004333E-2</v>
      </c>
      <c r="DZ82" s="79">
        <v>0.15301761031150818</v>
      </c>
      <c r="EA82" s="79">
        <v>0.1037580817937851</v>
      </c>
      <c r="EB82" s="79">
        <v>0.13064682483673096</v>
      </c>
      <c r="EC82" s="79">
        <v>0.14196369051933289</v>
      </c>
      <c r="ED82" s="79">
        <v>0.11263468861579895</v>
      </c>
      <c r="EE82" s="79">
        <v>0.13514243066310883</v>
      </c>
      <c r="EF82" s="79">
        <v>0.22140668332576752</v>
      </c>
      <c r="EG82" s="79">
        <v>0.1301124095916748</v>
      </c>
      <c r="EH82" s="79">
        <v>2.5275189429521561E-2</v>
      </c>
      <c r="EI82" s="79">
        <v>5.0433740019798279E-2</v>
      </c>
      <c r="EJ82" s="79">
        <v>0.29941004514694214</v>
      </c>
      <c r="EK82" s="79">
        <v>0.58903759717941284</v>
      </c>
      <c r="EL82" s="79">
        <v>0.81862646341323853</v>
      </c>
      <c r="EM82" s="79">
        <v>0.81704908609390259</v>
      </c>
      <c r="EN82" s="79">
        <v>0.812935471534729</v>
      </c>
      <c r="EO82" s="79">
        <v>0.9810333251953125</v>
      </c>
      <c r="EP82" s="79">
        <v>0.8032386302947998</v>
      </c>
      <c r="EQ82" s="79">
        <v>0.59110426902770996</v>
      </c>
      <c r="ER82" s="79">
        <v>0.72368448972702026</v>
      </c>
      <c r="ES82" s="79">
        <v>0.24049346148967743</v>
      </c>
      <c r="ET82" s="79">
        <v>-8.5491910576820374E-2</v>
      </c>
      <c r="EU82" s="79">
        <v>0.12633506953716278</v>
      </c>
      <c r="EV82" s="79">
        <v>3.5891436040401459E-2</v>
      </c>
      <c r="EW82" s="79">
        <v>64.557792663574219</v>
      </c>
      <c r="EX82" s="79">
        <v>63.016948699951172</v>
      </c>
      <c r="EY82" s="79">
        <v>61.471359252929688</v>
      </c>
      <c r="EZ82" s="79">
        <v>60.006278991699219</v>
      </c>
      <c r="FA82" s="79">
        <v>59.3104248046875</v>
      </c>
      <c r="FB82" s="79">
        <v>58.54937744140625</v>
      </c>
      <c r="FC82" s="79">
        <v>58.639171600341797</v>
      </c>
      <c r="FD82" s="79">
        <v>62.3431396484375</v>
      </c>
      <c r="FE82" s="79">
        <v>65.895896911621094</v>
      </c>
      <c r="FF82" s="79">
        <v>70.135643005371094</v>
      </c>
      <c r="FG82" s="79">
        <v>74.446495056152344</v>
      </c>
      <c r="FH82" s="79">
        <v>78.919898986816406</v>
      </c>
      <c r="FI82" s="79">
        <v>82.549522399902344</v>
      </c>
      <c r="FJ82" s="79">
        <v>86.295333862304688</v>
      </c>
      <c r="FK82" s="79">
        <v>88.671485900878906</v>
      </c>
      <c r="FL82" s="79">
        <v>91.027587890625</v>
      </c>
      <c r="FM82" s="79">
        <v>89.7503662109375</v>
      </c>
      <c r="FN82" s="79">
        <v>87.307640075683594</v>
      </c>
      <c r="FO82" s="79">
        <v>84.775123596191406</v>
      </c>
      <c r="FP82" s="79">
        <v>80.955680847167969</v>
      </c>
      <c r="FQ82" s="79">
        <v>76.282638549804688</v>
      </c>
      <c r="FR82" s="79">
        <v>71.689315795898438</v>
      </c>
      <c r="FS82" s="79">
        <v>69.314247131347656</v>
      </c>
      <c r="FT82" s="79">
        <v>67.374000549316406</v>
      </c>
      <c r="FU82" s="79">
        <v>0.1135195791721344</v>
      </c>
      <c r="FV82" s="79">
        <v>0.2170986533164978</v>
      </c>
      <c r="FW82" s="79">
        <v>0.11102760583162308</v>
      </c>
      <c r="FX82" s="79">
        <v>0</v>
      </c>
      <c r="FY82" s="79">
        <v>502</v>
      </c>
      <c r="FZ82" s="79">
        <v>1</v>
      </c>
    </row>
    <row r="83" spans="1:182" x14ac:dyDescent="0.2">
      <c r="A83" t="s">
        <v>186</v>
      </c>
      <c r="B83" t="s">
        <v>245</v>
      </c>
      <c r="C83" t="s">
        <v>2</v>
      </c>
      <c r="D83" t="s">
        <v>203</v>
      </c>
      <c r="E83" t="s">
        <v>208</v>
      </c>
      <c r="F83" t="s">
        <v>179</v>
      </c>
      <c r="G83" t="s">
        <v>1</v>
      </c>
      <c r="H83" s="79">
        <v>474</v>
      </c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E83" s="79"/>
      <c r="BF83" s="79"/>
      <c r="BG83" s="79"/>
      <c r="BH83" s="79"/>
      <c r="BI83" s="79"/>
      <c r="BJ83" s="79"/>
      <c r="BK83" s="79"/>
      <c r="BL83" s="79"/>
      <c r="BM83" s="79"/>
      <c r="BN83" s="79"/>
      <c r="BO83" s="79"/>
      <c r="BP83" s="79"/>
      <c r="BQ83" s="79"/>
      <c r="BR83" s="79"/>
      <c r="BS83" s="79"/>
      <c r="BT83" s="79"/>
      <c r="BU83" s="79"/>
      <c r="BV83" s="79"/>
      <c r="BW83" s="79"/>
      <c r="BX83" s="79"/>
      <c r="BY83" s="79"/>
      <c r="BZ83" s="79"/>
      <c r="CA83" s="79"/>
      <c r="CB83" s="79"/>
      <c r="CC83" s="79"/>
      <c r="CD83" s="79"/>
      <c r="CE83" s="79"/>
      <c r="CF83" s="79"/>
      <c r="CG83" s="79"/>
      <c r="CH83" s="79"/>
      <c r="CI83" s="79"/>
      <c r="CJ83" s="79"/>
      <c r="CK83" s="79"/>
      <c r="CL83" s="79"/>
      <c r="CM83" s="79"/>
      <c r="CN83" s="79"/>
      <c r="CO83" s="79"/>
      <c r="CP83" s="79"/>
      <c r="CQ83" s="79"/>
      <c r="CR83" s="79"/>
      <c r="CS83" s="79"/>
      <c r="CT83" s="79"/>
      <c r="CU83" s="79"/>
      <c r="CV83" s="79"/>
      <c r="CW83" s="79"/>
      <c r="CX83" s="79"/>
      <c r="CY83" s="79"/>
      <c r="CZ83" s="79"/>
      <c r="DA83" s="79"/>
      <c r="DB83" s="79"/>
      <c r="DC83" s="79"/>
      <c r="DD83" s="79"/>
      <c r="DE83" s="79"/>
      <c r="DF83" s="79"/>
      <c r="DG83" s="79"/>
      <c r="DH83" s="79"/>
      <c r="DI83" s="79"/>
      <c r="DJ83" s="79"/>
      <c r="DK83" s="79"/>
      <c r="DL83" s="79"/>
      <c r="DM83" s="79"/>
      <c r="DN83" s="79"/>
      <c r="DO83" s="79"/>
      <c r="DP83" s="79"/>
      <c r="DQ83" s="79"/>
      <c r="DR83" s="79"/>
      <c r="DS83" s="79"/>
      <c r="DT83" s="79"/>
      <c r="DU83" s="79"/>
      <c r="DV83" s="79"/>
      <c r="DW83" s="79"/>
      <c r="DX83" s="79"/>
      <c r="DY83" s="79"/>
      <c r="DZ83" s="79"/>
      <c r="EA83" s="79"/>
      <c r="EB83" s="79"/>
      <c r="EC83" s="79"/>
      <c r="ED83" s="79"/>
      <c r="EE83" s="79"/>
      <c r="EF83" s="79"/>
      <c r="EG83" s="79"/>
      <c r="EH83" s="79"/>
      <c r="EI83" s="79"/>
      <c r="EJ83" s="79"/>
      <c r="EK83" s="79"/>
      <c r="EL83" s="79"/>
      <c r="EM83" s="79"/>
      <c r="EN83" s="79"/>
      <c r="EO83" s="79"/>
      <c r="EP83" s="79"/>
      <c r="EQ83" s="79"/>
      <c r="ER83" s="79"/>
      <c r="ES83" s="79"/>
      <c r="ET83" s="79"/>
      <c r="EU83" s="79"/>
      <c r="EV83" s="79"/>
      <c r="EW83" s="79"/>
      <c r="EX83" s="79"/>
      <c r="EY83" s="79"/>
      <c r="EZ83" s="79"/>
      <c r="FA83" s="79"/>
      <c r="FB83" s="79"/>
      <c r="FC83" s="79"/>
      <c r="FD83" s="79"/>
      <c r="FE83" s="79"/>
      <c r="FF83" s="79"/>
      <c r="FG83" s="79"/>
      <c r="FH83" s="79"/>
      <c r="FI83" s="79"/>
      <c r="FJ83" s="79"/>
      <c r="FK83" s="79"/>
      <c r="FL83" s="79"/>
      <c r="FM83" s="79"/>
      <c r="FN83" s="79"/>
      <c r="FO83" s="79"/>
      <c r="FP83" s="79"/>
      <c r="FQ83" s="79"/>
      <c r="FR83" s="79"/>
      <c r="FS83" s="79"/>
      <c r="FT83" s="79"/>
      <c r="FU83" s="79"/>
      <c r="FV83" s="79"/>
      <c r="FW83" s="79"/>
      <c r="FX83" s="79">
        <v>0</v>
      </c>
      <c r="FY83" s="79">
        <v>70</v>
      </c>
      <c r="FZ83" s="79">
        <v>0</v>
      </c>
    </row>
    <row r="84" spans="1:182" x14ac:dyDescent="0.2">
      <c r="A84" t="s">
        <v>186</v>
      </c>
      <c r="B84" t="s">
        <v>245</v>
      </c>
      <c r="C84" t="s">
        <v>2</v>
      </c>
      <c r="D84" t="s">
        <v>203</v>
      </c>
      <c r="E84" t="s">
        <v>208</v>
      </c>
      <c r="F84" t="s">
        <v>180</v>
      </c>
      <c r="G84" t="s">
        <v>1</v>
      </c>
      <c r="H84" s="79">
        <v>77</v>
      </c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Q84" s="79"/>
      <c r="AR84" s="79"/>
      <c r="AS84" s="79"/>
      <c r="AT84" s="79"/>
      <c r="AU84" s="79"/>
      <c r="AV84" s="79"/>
      <c r="AW84" s="79"/>
      <c r="AX84" s="79"/>
      <c r="AY84" s="79"/>
      <c r="AZ84" s="79"/>
      <c r="BA84" s="79"/>
      <c r="BB84" s="79"/>
      <c r="BC84" s="79"/>
      <c r="BD84" s="79"/>
      <c r="BE84" s="79"/>
      <c r="BF84" s="79"/>
      <c r="BG84" s="79"/>
      <c r="BH84" s="79"/>
      <c r="BI84" s="79"/>
      <c r="BJ84" s="79"/>
      <c r="BK84" s="79"/>
      <c r="BL84" s="79"/>
      <c r="BM84" s="79"/>
      <c r="BN84" s="79"/>
      <c r="BO84" s="79"/>
      <c r="BP84" s="79"/>
      <c r="BQ84" s="79"/>
      <c r="BR84" s="79"/>
      <c r="BS84" s="79"/>
      <c r="BT84" s="79"/>
      <c r="BU84" s="79"/>
      <c r="BV84" s="79"/>
      <c r="BW84" s="79"/>
      <c r="BX84" s="79"/>
      <c r="BY84" s="79"/>
      <c r="BZ84" s="79"/>
      <c r="CA84" s="79"/>
      <c r="CB84" s="79"/>
      <c r="CC84" s="79"/>
      <c r="CD84" s="79"/>
      <c r="CE84" s="79"/>
      <c r="CF84" s="79"/>
      <c r="CG84" s="79"/>
      <c r="CH84" s="79"/>
      <c r="CI84" s="79"/>
      <c r="CJ84" s="79"/>
      <c r="CK84" s="79"/>
      <c r="CL84" s="79"/>
      <c r="CM84" s="79"/>
      <c r="CN84" s="79"/>
      <c r="CO84" s="79"/>
      <c r="CP84" s="79"/>
      <c r="CQ84" s="79"/>
      <c r="CR84" s="79"/>
      <c r="CS84" s="79"/>
      <c r="CT84" s="79"/>
      <c r="CU84" s="79"/>
      <c r="CV84" s="79"/>
      <c r="CW84" s="79"/>
      <c r="CX84" s="79"/>
      <c r="CY84" s="79"/>
      <c r="CZ84" s="79"/>
      <c r="DA84" s="79"/>
      <c r="DB84" s="79"/>
      <c r="DC84" s="79"/>
      <c r="DD84" s="79"/>
      <c r="DE84" s="79"/>
      <c r="DF84" s="79"/>
      <c r="DG84" s="79"/>
      <c r="DH84" s="79"/>
      <c r="DI84" s="79"/>
      <c r="DJ84" s="79"/>
      <c r="DK84" s="79"/>
      <c r="DL84" s="79"/>
      <c r="DM84" s="79"/>
      <c r="DN84" s="79"/>
      <c r="DO84" s="79"/>
      <c r="DP84" s="79"/>
      <c r="DQ84" s="79"/>
      <c r="DR84" s="79"/>
      <c r="DS84" s="79"/>
      <c r="DT84" s="79"/>
      <c r="DU84" s="79"/>
      <c r="DV84" s="79"/>
      <c r="DW84" s="79"/>
      <c r="DX84" s="79"/>
      <c r="DY84" s="79"/>
      <c r="DZ84" s="79"/>
      <c r="EA84" s="79"/>
      <c r="EB84" s="79"/>
      <c r="EC84" s="79"/>
      <c r="ED84" s="79"/>
      <c r="EE84" s="79"/>
      <c r="EF84" s="79"/>
      <c r="EG84" s="79"/>
      <c r="EH84" s="79"/>
      <c r="EI84" s="79"/>
      <c r="EJ84" s="79"/>
      <c r="EK84" s="79"/>
      <c r="EL84" s="79"/>
      <c r="EM84" s="79"/>
      <c r="EN84" s="79"/>
      <c r="EO84" s="79"/>
      <c r="EP84" s="79"/>
      <c r="EQ84" s="79"/>
      <c r="ER84" s="79"/>
      <c r="ES84" s="79"/>
      <c r="ET84" s="79"/>
      <c r="EU84" s="79"/>
      <c r="EV84" s="79"/>
      <c r="EW84" s="79"/>
      <c r="EX84" s="79"/>
      <c r="EY84" s="79"/>
      <c r="EZ84" s="79"/>
      <c r="FA84" s="79"/>
      <c r="FB84" s="79"/>
      <c r="FC84" s="79"/>
      <c r="FD84" s="79"/>
      <c r="FE84" s="79"/>
      <c r="FF84" s="79"/>
      <c r="FG84" s="79"/>
      <c r="FH84" s="79"/>
      <c r="FI84" s="79"/>
      <c r="FJ84" s="79"/>
      <c r="FK84" s="79"/>
      <c r="FL84" s="79"/>
      <c r="FM84" s="79"/>
      <c r="FN84" s="79"/>
      <c r="FO84" s="79"/>
      <c r="FP84" s="79"/>
      <c r="FQ84" s="79"/>
      <c r="FR84" s="79"/>
      <c r="FS84" s="79"/>
      <c r="FT84" s="79"/>
      <c r="FU84" s="79"/>
      <c r="FV84" s="79"/>
      <c r="FW84" s="79"/>
      <c r="FX84" s="79">
        <v>0</v>
      </c>
      <c r="FY84" s="79">
        <v>5</v>
      </c>
      <c r="FZ84" s="79">
        <v>0</v>
      </c>
    </row>
    <row r="85" spans="1:182" x14ac:dyDescent="0.2">
      <c r="A85" t="s">
        <v>186</v>
      </c>
      <c r="B85" t="s">
        <v>245</v>
      </c>
      <c r="C85" t="s">
        <v>2</v>
      </c>
      <c r="D85" t="s">
        <v>203</v>
      </c>
      <c r="E85" t="s">
        <v>208</v>
      </c>
      <c r="F85" t="s">
        <v>181</v>
      </c>
      <c r="G85" t="s">
        <v>1</v>
      </c>
      <c r="H85" s="79">
        <v>170</v>
      </c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9"/>
      <c r="AV85" s="79"/>
      <c r="AW85" s="79"/>
      <c r="AX85" s="79"/>
      <c r="AY85" s="79"/>
      <c r="AZ85" s="79"/>
      <c r="BA85" s="79"/>
      <c r="BB85" s="79"/>
      <c r="BC85" s="79"/>
      <c r="BD85" s="79"/>
      <c r="BE85" s="79"/>
      <c r="BF85" s="79"/>
      <c r="BG85" s="79"/>
      <c r="BH85" s="79"/>
      <c r="BI85" s="79"/>
      <c r="BJ85" s="79"/>
      <c r="BK85" s="79"/>
      <c r="BL85" s="79"/>
      <c r="BM85" s="79"/>
      <c r="BN85" s="79"/>
      <c r="BO85" s="79"/>
      <c r="BP85" s="79"/>
      <c r="BQ85" s="79"/>
      <c r="BR85" s="79"/>
      <c r="BS85" s="79"/>
      <c r="BT85" s="79"/>
      <c r="BU85" s="79"/>
      <c r="BV85" s="79"/>
      <c r="BW85" s="79"/>
      <c r="BX85" s="79"/>
      <c r="BY85" s="79"/>
      <c r="BZ85" s="79"/>
      <c r="CA85" s="79"/>
      <c r="CB85" s="79"/>
      <c r="CC85" s="79"/>
      <c r="CD85" s="79"/>
      <c r="CE85" s="79"/>
      <c r="CF85" s="79"/>
      <c r="CG85" s="79"/>
      <c r="CH85" s="79"/>
      <c r="CI85" s="79"/>
      <c r="CJ85" s="79"/>
      <c r="CK85" s="79"/>
      <c r="CL85" s="79"/>
      <c r="CM85" s="79"/>
      <c r="CN85" s="79"/>
      <c r="CO85" s="79"/>
      <c r="CP85" s="79"/>
      <c r="CQ85" s="79"/>
      <c r="CR85" s="79"/>
      <c r="CS85" s="79"/>
      <c r="CT85" s="79"/>
      <c r="CU85" s="79"/>
      <c r="CV85" s="79"/>
      <c r="CW85" s="79"/>
      <c r="CX85" s="79"/>
      <c r="CY85" s="79"/>
      <c r="CZ85" s="79"/>
      <c r="DA85" s="79"/>
      <c r="DB85" s="79"/>
      <c r="DC85" s="79"/>
      <c r="DD85" s="79"/>
      <c r="DE85" s="79"/>
      <c r="DF85" s="79"/>
      <c r="DG85" s="79"/>
      <c r="DH85" s="79"/>
      <c r="DI85" s="79"/>
      <c r="DJ85" s="79"/>
      <c r="DK85" s="79"/>
      <c r="DL85" s="79"/>
      <c r="DM85" s="79"/>
      <c r="DN85" s="79"/>
      <c r="DO85" s="79"/>
      <c r="DP85" s="79"/>
      <c r="DQ85" s="79"/>
      <c r="DR85" s="79"/>
      <c r="DS85" s="79"/>
      <c r="DT85" s="79"/>
      <c r="DU85" s="79"/>
      <c r="DV85" s="79"/>
      <c r="DW85" s="79"/>
      <c r="DX85" s="79"/>
      <c r="DY85" s="79"/>
      <c r="DZ85" s="79"/>
      <c r="EA85" s="79"/>
      <c r="EB85" s="79"/>
      <c r="EC85" s="79"/>
      <c r="ED85" s="79"/>
      <c r="EE85" s="79"/>
      <c r="EF85" s="79"/>
      <c r="EG85" s="79"/>
      <c r="EH85" s="79"/>
      <c r="EI85" s="79"/>
      <c r="EJ85" s="79"/>
      <c r="EK85" s="79"/>
      <c r="EL85" s="79"/>
      <c r="EM85" s="79"/>
      <c r="EN85" s="79"/>
      <c r="EO85" s="79"/>
      <c r="EP85" s="79"/>
      <c r="EQ85" s="79"/>
      <c r="ER85" s="79"/>
      <c r="ES85" s="79"/>
      <c r="ET85" s="79"/>
      <c r="EU85" s="79"/>
      <c r="EV85" s="79"/>
      <c r="EW85" s="79"/>
      <c r="EX85" s="79"/>
      <c r="EY85" s="79"/>
      <c r="EZ85" s="79"/>
      <c r="FA85" s="79"/>
      <c r="FB85" s="79"/>
      <c r="FC85" s="79"/>
      <c r="FD85" s="79"/>
      <c r="FE85" s="79"/>
      <c r="FF85" s="79"/>
      <c r="FG85" s="79"/>
      <c r="FH85" s="79"/>
      <c r="FI85" s="79"/>
      <c r="FJ85" s="79"/>
      <c r="FK85" s="79"/>
      <c r="FL85" s="79"/>
      <c r="FM85" s="79"/>
      <c r="FN85" s="79"/>
      <c r="FO85" s="79"/>
      <c r="FP85" s="79"/>
      <c r="FQ85" s="79"/>
      <c r="FR85" s="79"/>
      <c r="FS85" s="79"/>
      <c r="FT85" s="79"/>
      <c r="FU85" s="79"/>
      <c r="FV85" s="79"/>
      <c r="FW85" s="79"/>
      <c r="FX85" s="79">
        <v>0</v>
      </c>
      <c r="FY85" s="79">
        <v>23</v>
      </c>
      <c r="FZ85" s="79">
        <v>0</v>
      </c>
    </row>
    <row r="86" spans="1:182" x14ac:dyDescent="0.2">
      <c r="A86" t="s">
        <v>186</v>
      </c>
      <c r="B86" t="s">
        <v>245</v>
      </c>
      <c r="C86" t="s">
        <v>2</v>
      </c>
      <c r="D86" t="s">
        <v>203</v>
      </c>
      <c r="E86" t="s">
        <v>208</v>
      </c>
      <c r="F86" t="s">
        <v>182</v>
      </c>
      <c r="G86" t="s">
        <v>1</v>
      </c>
      <c r="H86" s="79">
        <v>491</v>
      </c>
      <c r="I86" s="79">
        <v>0.73976558446884155</v>
      </c>
      <c r="J86" s="79">
        <v>0.68506819009780884</v>
      </c>
      <c r="K86" s="79">
        <v>0.67017650604248047</v>
      </c>
      <c r="L86" s="79">
        <v>0.70465719699859619</v>
      </c>
      <c r="M86" s="79">
        <v>0.63765919208526611</v>
      </c>
      <c r="N86" s="79">
        <v>0.62827581167221069</v>
      </c>
      <c r="O86" s="79">
        <v>0.61264246702194214</v>
      </c>
      <c r="P86" s="79">
        <v>0.68729263544082642</v>
      </c>
      <c r="Q86" s="79">
        <v>0.7573390007019043</v>
      </c>
      <c r="R86" s="79">
        <v>0.88709115982055664</v>
      </c>
      <c r="S86" s="79">
        <v>1.0101267099380493</v>
      </c>
      <c r="T86" s="79">
        <v>1.1198019981384277</v>
      </c>
      <c r="U86" s="79">
        <v>1.2373285293579102</v>
      </c>
      <c r="V86" s="79">
        <v>1.3794537782669067</v>
      </c>
      <c r="W86" s="79">
        <v>1.4660495519638062</v>
      </c>
      <c r="X86" s="79">
        <v>1.572999119758606</v>
      </c>
      <c r="Y86" s="79">
        <v>1.615254282951355</v>
      </c>
      <c r="Z86" s="79">
        <v>1.767446756362915</v>
      </c>
      <c r="AA86" s="79">
        <v>1.7362637519836426</v>
      </c>
      <c r="AB86" s="79">
        <v>1.5308009386062622</v>
      </c>
      <c r="AC86" s="79">
        <v>1.383050799369812</v>
      </c>
      <c r="AD86" s="79">
        <v>1.2727377414703369</v>
      </c>
      <c r="AE86" s="79">
        <v>1.1082910299301147</v>
      </c>
      <c r="AF86" s="79">
        <v>0.94608050584793091</v>
      </c>
      <c r="AG86" s="79">
        <v>-0.15813177824020386</v>
      </c>
      <c r="AH86" s="79">
        <v>-0.14787200093269348</v>
      </c>
      <c r="AI86" s="79">
        <v>-0.13770502805709839</v>
      </c>
      <c r="AJ86" s="79">
        <v>-2.9780134558677673E-2</v>
      </c>
      <c r="AK86" s="79">
        <v>-4.5234013348817825E-2</v>
      </c>
      <c r="AL86" s="79">
        <v>-9.9793300032615662E-2</v>
      </c>
      <c r="AM86" s="79">
        <v>-0.13066206872463226</v>
      </c>
      <c r="AN86" s="79">
        <v>-0.10408062487840652</v>
      </c>
      <c r="AO86" s="79">
        <v>-0.16643641889095306</v>
      </c>
      <c r="AP86" s="79">
        <v>-0.10169581323862076</v>
      </c>
      <c r="AQ86" s="79">
        <v>-9.8398327827453613E-2</v>
      </c>
      <c r="AR86" s="79">
        <v>-6.2498968094587326E-2</v>
      </c>
      <c r="AS86" s="79">
        <v>-2.2057937458157539E-2</v>
      </c>
      <c r="AT86" s="79">
        <v>-5.4226923733949661E-2</v>
      </c>
      <c r="AU86" s="79">
        <v>-8.7769642472267151E-2</v>
      </c>
      <c r="AV86" s="79">
        <v>-5.3236439824104309E-2</v>
      </c>
      <c r="AW86" s="79">
        <v>-0.11265294998884201</v>
      </c>
      <c r="AX86" s="79">
        <v>0.1770244836807251</v>
      </c>
      <c r="AY86" s="79">
        <v>0.17881852388381958</v>
      </c>
      <c r="AZ86" s="79">
        <v>-4.0036407299339771E-3</v>
      </c>
      <c r="BA86" s="79">
        <v>-5.9878796339035034E-2</v>
      </c>
      <c r="BB86" s="79">
        <v>-9.5790646970272064E-2</v>
      </c>
      <c r="BC86" s="79">
        <v>-2.2232163697481155E-2</v>
      </c>
      <c r="BD86" s="79">
        <v>-4.131312295794487E-2</v>
      </c>
      <c r="BE86" s="79">
        <v>-6.8806104362010956E-2</v>
      </c>
      <c r="BF86" s="79">
        <v>-5.6154631078243256E-2</v>
      </c>
      <c r="BG86" s="79">
        <v>-4.0729701519012451E-2</v>
      </c>
      <c r="BH86" s="79">
        <v>4.523012787103653E-2</v>
      </c>
      <c r="BI86" s="79">
        <v>1.9924087449908257E-2</v>
      </c>
      <c r="BJ86" s="79">
        <v>-3.5885687917470932E-2</v>
      </c>
      <c r="BK86" s="79">
        <v>-7.1253098547458649E-2</v>
      </c>
      <c r="BL86" s="79">
        <v>-3.9644639939069748E-2</v>
      </c>
      <c r="BM86" s="79">
        <v>-0.10005210340023041</v>
      </c>
      <c r="BN86" s="79">
        <v>-3.5747580230236053E-2</v>
      </c>
      <c r="BO86" s="79">
        <v>-1.8915845081210136E-2</v>
      </c>
      <c r="BP86" s="79">
        <v>3.5527843981981277E-2</v>
      </c>
      <c r="BQ86" s="79">
        <v>9.3085944652557373E-2</v>
      </c>
      <c r="BR86" s="79">
        <v>6.5568558871746063E-2</v>
      </c>
      <c r="BS86" s="79">
        <v>3.346620500087738E-2</v>
      </c>
      <c r="BT86" s="79">
        <v>8.3447016775608063E-2</v>
      </c>
      <c r="BU86" s="79">
        <v>2.8436318039894104E-2</v>
      </c>
      <c r="BV86" s="79">
        <v>0.31762900948524475</v>
      </c>
      <c r="BW86" s="79">
        <v>0.30711433291435242</v>
      </c>
      <c r="BX86" s="79">
        <v>0.11765275150537491</v>
      </c>
      <c r="BY86" s="79">
        <v>4.5089706778526306E-2</v>
      </c>
      <c r="BZ86" s="79">
        <v>1.0781891644001007E-2</v>
      </c>
      <c r="CA86" s="79">
        <v>7.6529368758201599E-2</v>
      </c>
      <c r="CB86" s="79">
        <v>5.9019297361373901E-2</v>
      </c>
      <c r="CC86" s="79">
        <v>-6.9394218735396862E-3</v>
      </c>
      <c r="CD86" s="79">
        <v>7.3685464449226856E-3</v>
      </c>
      <c r="CE86" s="79">
        <v>2.6435114443302155E-2</v>
      </c>
      <c r="CF86" s="79">
        <v>9.7182005643844604E-2</v>
      </c>
      <c r="CG86" s="79">
        <v>6.5052390098571777E-2</v>
      </c>
      <c r="CH86" s="79">
        <v>8.3765313029289246E-3</v>
      </c>
      <c r="CI86" s="79">
        <v>-3.0106620863080025E-2</v>
      </c>
      <c r="CJ86" s="79">
        <v>4.9835275858640671E-3</v>
      </c>
      <c r="CK86" s="79">
        <v>-5.4074529558420181E-2</v>
      </c>
      <c r="CL86" s="79">
        <v>9.9279666319489479E-3</v>
      </c>
      <c r="CM86" s="79">
        <v>3.6133483052253723E-2</v>
      </c>
      <c r="CN86" s="79">
        <v>0.1034209132194519</v>
      </c>
      <c r="CO86" s="79">
        <v>0.17283424735069275</v>
      </c>
      <c r="CP86" s="79">
        <v>0.14853854477405548</v>
      </c>
      <c r="CQ86" s="79">
        <v>0.11743378639221191</v>
      </c>
      <c r="CR86" s="79">
        <v>0.17811356484889984</v>
      </c>
      <c r="CS86" s="79">
        <v>0.12615431845188141</v>
      </c>
      <c r="CT86" s="79">
        <v>0.41501125693321228</v>
      </c>
      <c r="CU86" s="79">
        <v>0.3959716260433197</v>
      </c>
      <c r="CV86" s="79">
        <v>0.20191159844398499</v>
      </c>
      <c r="CW86" s="79">
        <v>0.11779057234525681</v>
      </c>
      <c r="CX86" s="79">
        <v>8.4593705832958221E-2</v>
      </c>
      <c r="CY86" s="79">
        <v>0.14493130147457123</v>
      </c>
      <c r="CZ86" s="79">
        <v>0.12850922346115112</v>
      </c>
      <c r="DA86" s="79">
        <v>5.4927263408899307E-2</v>
      </c>
      <c r="DB86" s="79">
        <v>7.0891723036766052E-2</v>
      </c>
      <c r="DC86" s="79">
        <v>9.359993040561676E-2</v>
      </c>
      <c r="DD86" s="79">
        <v>0.14913389086723328</v>
      </c>
      <c r="DE86" s="79">
        <v>0.11018069088459015</v>
      </c>
      <c r="DF86" s="79">
        <v>5.2638750523328781E-2</v>
      </c>
      <c r="DG86" s="79">
        <v>1.103985495865345E-2</v>
      </c>
      <c r="DH86" s="79">
        <v>4.9611695110797882E-2</v>
      </c>
      <c r="DI86" s="79">
        <v>-8.0969575792551041E-3</v>
      </c>
      <c r="DJ86" s="79">
        <v>5.5603515356779099E-2</v>
      </c>
      <c r="DK86" s="79">
        <v>9.1182813048362732E-2</v>
      </c>
      <c r="DL86" s="79">
        <v>0.17131398618221283</v>
      </c>
      <c r="DM86" s="79">
        <v>0.25258255004882813</v>
      </c>
      <c r="DN86" s="79">
        <v>0.2315085381269455</v>
      </c>
      <c r="DO86" s="79">
        <v>0.20140136778354645</v>
      </c>
      <c r="DP86" s="79">
        <v>0.27278012037277222</v>
      </c>
      <c r="DQ86" s="79">
        <v>0.22387231886386871</v>
      </c>
      <c r="DR86" s="79">
        <v>0.5123935341835022</v>
      </c>
      <c r="DS86" s="79">
        <v>0.48482891917228699</v>
      </c>
      <c r="DT86" s="79">
        <v>0.28617045283317566</v>
      </c>
      <c r="DU86" s="79">
        <v>0.1904914379119873</v>
      </c>
      <c r="DV86" s="79">
        <v>0.15840552747249603</v>
      </c>
      <c r="DW86" s="79">
        <v>0.21333323419094086</v>
      </c>
      <c r="DX86" s="79">
        <v>0.19799914956092834</v>
      </c>
      <c r="DY86" s="79">
        <v>0.14425292611122131</v>
      </c>
      <c r="DZ86" s="79">
        <v>0.16260910034179688</v>
      </c>
      <c r="EA86" s="79">
        <v>0.1905752569437027</v>
      </c>
      <c r="EB86" s="79">
        <v>0.22414414584636688</v>
      </c>
      <c r="EC86" s="79">
        <v>0.17533878982067108</v>
      </c>
      <c r="ED86" s="79">
        <v>0.11654636263847351</v>
      </c>
      <c r="EE86" s="79">
        <v>7.0448830723762512E-2</v>
      </c>
      <c r="EF86" s="79">
        <v>0.11404767632484436</v>
      </c>
      <c r="EG86" s="79">
        <v>5.8287352323532104E-2</v>
      </c>
      <c r="EH86" s="79">
        <v>0.1215517520904541</v>
      </c>
      <c r="EI86" s="79">
        <v>0.17066529393196106</v>
      </c>
      <c r="EJ86" s="79">
        <v>0.26934078335762024</v>
      </c>
      <c r="EK86" s="79">
        <v>0.36772644519805908</v>
      </c>
      <c r="EL86" s="79">
        <v>0.35130402445793152</v>
      </c>
      <c r="EM86" s="79">
        <v>0.32263723015785217</v>
      </c>
      <c r="EN86" s="79">
        <v>0.40946358442306519</v>
      </c>
      <c r="EO86" s="79">
        <v>0.36496159434318542</v>
      </c>
      <c r="EP86" s="79">
        <v>0.65299803018569946</v>
      </c>
      <c r="EQ86" s="79">
        <v>0.61312472820281982</v>
      </c>
      <c r="ER86" s="79">
        <v>0.40782684087753296</v>
      </c>
      <c r="ES86" s="79">
        <v>0.29545995593070984</v>
      </c>
      <c r="ET86" s="79">
        <v>0.26497805118560791</v>
      </c>
      <c r="EU86" s="79">
        <v>0.31209477782249451</v>
      </c>
      <c r="EV86" s="79">
        <v>0.29833155870437622</v>
      </c>
      <c r="EW86" s="79">
        <v>61.961391448974609</v>
      </c>
      <c r="EX86" s="79">
        <v>60.109245300292969</v>
      </c>
      <c r="EY86" s="79">
        <v>58.254501342773438</v>
      </c>
      <c r="EZ86" s="79">
        <v>57.167423248291016</v>
      </c>
      <c r="FA86" s="79">
        <v>55.466072082519531</v>
      </c>
      <c r="FB86" s="79">
        <v>54.326656341552734</v>
      </c>
      <c r="FC86" s="79">
        <v>53.323944091796875</v>
      </c>
      <c r="FD86" s="79">
        <v>57.665500640869141</v>
      </c>
      <c r="FE86" s="79">
        <v>64.636276245117188</v>
      </c>
      <c r="FF86" s="79">
        <v>70.694229125976563</v>
      </c>
      <c r="FG86" s="79">
        <v>78.436843872070313</v>
      </c>
      <c r="FH86" s="79">
        <v>84.136360168457031</v>
      </c>
      <c r="FI86" s="79">
        <v>89.124320983886719</v>
      </c>
      <c r="FJ86" s="79">
        <v>92.620491027832031</v>
      </c>
      <c r="FK86" s="79">
        <v>94.785133361816406</v>
      </c>
      <c r="FL86" s="79">
        <v>95.9478759765625</v>
      </c>
      <c r="FM86" s="79">
        <v>95.843841552734375</v>
      </c>
      <c r="FN86" s="79">
        <v>92.976425170898438</v>
      </c>
      <c r="FO86" s="79">
        <v>88.559425354003906</v>
      </c>
      <c r="FP86" s="79">
        <v>82.795234680175781</v>
      </c>
      <c r="FQ86" s="79">
        <v>77.233177185058594</v>
      </c>
      <c r="FR86" s="79">
        <v>71.812713623046875</v>
      </c>
      <c r="FS86" s="79">
        <v>66.932647705078125</v>
      </c>
      <c r="FT86" s="79">
        <v>64.195755004882813</v>
      </c>
      <c r="FU86" s="79">
        <v>5.9633549302816391E-2</v>
      </c>
      <c r="FV86" s="79">
        <v>0.12157680094242096</v>
      </c>
      <c r="FW86" s="79">
        <v>5.7514052838087082E-2</v>
      </c>
      <c r="FX86" s="79">
        <v>0</v>
      </c>
      <c r="FY86" s="79">
        <v>120</v>
      </c>
      <c r="FZ86" s="79">
        <v>1</v>
      </c>
    </row>
    <row r="87" spans="1:182" x14ac:dyDescent="0.2">
      <c r="A87" t="s">
        <v>186</v>
      </c>
      <c r="B87" t="s">
        <v>245</v>
      </c>
      <c r="C87" t="s">
        <v>2</v>
      </c>
      <c r="D87" t="s">
        <v>203</v>
      </c>
      <c r="E87" t="s">
        <v>208</v>
      </c>
      <c r="F87" t="s">
        <v>183</v>
      </c>
      <c r="G87" t="s">
        <v>1</v>
      </c>
      <c r="H87" s="79">
        <v>819</v>
      </c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  <c r="BC87" s="79"/>
      <c r="BD87" s="79"/>
      <c r="BE87" s="79"/>
      <c r="BF87" s="79"/>
      <c r="BG87" s="79"/>
      <c r="BH87" s="79"/>
      <c r="BI87" s="79"/>
      <c r="BJ87" s="79"/>
      <c r="BK87" s="79"/>
      <c r="BL87" s="79"/>
      <c r="BM87" s="79"/>
      <c r="BN87" s="79"/>
      <c r="BO87" s="79"/>
      <c r="BP87" s="79"/>
      <c r="BQ87" s="79"/>
      <c r="BR87" s="79"/>
      <c r="BS87" s="79"/>
      <c r="BT87" s="79"/>
      <c r="BU87" s="79"/>
      <c r="BV87" s="79"/>
      <c r="BW87" s="79"/>
      <c r="BX87" s="79"/>
      <c r="BY87" s="79"/>
      <c r="BZ87" s="79"/>
      <c r="CA87" s="79"/>
      <c r="CB87" s="79"/>
      <c r="CC87" s="79"/>
      <c r="CD87" s="79"/>
      <c r="CE87" s="79"/>
      <c r="CF87" s="79"/>
      <c r="CG87" s="79"/>
      <c r="CH87" s="79"/>
      <c r="CI87" s="79"/>
      <c r="CJ87" s="79"/>
      <c r="CK87" s="79"/>
      <c r="CL87" s="79"/>
      <c r="CM87" s="79"/>
      <c r="CN87" s="79"/>
      <c r="CO87" s="79"/>
      <c r="CP87" s="79"/>
      <c r="CQ87" s="79"/>
      <c r="CR87" s="79"/>
      <c r="CS87" s="79"/>
      <c r="CT87" s="79"/>
      <c r="CU87" s="79"/>
      <c r="CV87" s="79"/>
      <c r="CW87" s="79"/>
      <c r="CX87" s="79"/>
      <c r="CY87" s="79"/>
      <c r="CZ87" s="79"/>
      <c r="DA87" s="79"/>
      <c r="DB87" s="79"/>
      <c r="DC87" s="79"/>
      <c r="DD87" s="79"/>
      <c r="DE87" s="79"/>
      <c r="DF87" s="79"/>
      <c r="DG87" s="79"/>
      <c r="DH87" s="79"/>
      <c r="DI87" s="79"/>
      <c r="DJ87" s="79"/>
      <c r="DK87" s="79"/>
      <c r="DL87" s="79"/>
      <c r="DM87" s="79"/>
      <c r="DN87" s="79"/>
      <c r="DO87" s="79"/>
      <c r="DP87" s="79"/>
      <c r="DQ87" s="79"/>
      <c r="DR87" s="79"/>
      <c r="DS87" s="79"/>
      <c r="DT87" s="79"/>
      <c r="DU87" s="79"/>
      <c r="DV87" s="79"/>
      <c r="DW87" s="79"/>
      <c r="DX87" s="79"/>
      <c r="DY87" s="79"/>
      <c r="DZ87" s="79"/>
      <c r="EA87" s="79"/>
      <c r="EB87" s="79"/>
      <c r="EC87" s="79"/>
      <c r="ED87" s="79"/>
      <c r="EE87" s="79"/>
      <c r="EF87" s="79"/>
      <c r="EG87" s="79"/>
      <c r="EH87" s="79"/>
      <c r="EI87" s="79"/>
      <c r="EJ87" s="79"/>
      <c r="EK87" s="79"/>
      <c r="EL87" s="79"/>
      <c r="EM87" s="79"/>
      <c r="EN87" s="79"/>
      <c r="EO87" s="79"/>
      <c r="EP87" s="79"/>
      <c r="EQ87" s="79"/>
      <c r="ER87" s="79"/>
      <c r="ES87" s="79"/>
      <c r="ET87" s="79"/>
      <c r="EU87" s="79"/>
      <c r="EV87" s="79"/>
      <c r="EW87" s="79"/>
      <c r="EX87" s="79"/>
      <c r="EY87" s="79"/>
      <c r="EZ87" s="79"/>
      <c r="FA87" s="79"/>
      <c r="FB87" s="79"/>
      <c r="FC87" s="79"/>
      <c r="FD87" s="79"/>
      <c r="FE87" s="79"/>
      <c r="FF87" s="79"/>
      <c r="FG87" s="79"/>
      <c r="FH87" s="79"/>
      <c r="FI87" s="79"/>
      <c r="FJ87" s="79"/>
      <c r="FK87" s="79"/>
      <c r="FL87" s="79"/>
      <c r="FM87" s="79"/>
      <c r="FN87" s="79"/>
      <c r="FO87" s="79"/>
      <c r="FP87" s="79"/>
      <c r="FQ87" s="79"/>
      <c r="FR87" s="79"/>
      <c r="FS87" s="79"/>
      <c r="FT87" s="79"/>
      <c r="FU87" s="79"/>
      <c r="FV87" s="79"/>
      <c r="FW87" s="79"/>
      <c r="FX87" s="79">
        <v>0</v>
      </c>
      <c r="FY87" s="79">
        <v>81</v>
      </c>
      <c r="FZ87" s="79">
        <v>0</v>
      </c>
    </row>
    <row r="88" spans="1:182" x14ac:dyDescent="0.2">
      <c r="A88" t="s">
        <v>186</v>
      </c>
      <c r="B88" t="s">
        <v>245</v>
      </c>
      <c r="C88" t="s">
        <v>2</v>
      </c>
      <c r="D88" t="s">
        <v>203</v>
      </c>
      <c r="E88" t="s">
        <v>208</v>
      </c>
      <c r="F88" t="s">
        <v>184</v>
      </c>
      <c r="G88" t="s">
        <v>1</v>
      </c>
      <c r="H88" s="79">
        <v>379</v>
      </c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  <c r="AP88" s="79"/>
      <c r="AQ88" s="79"/>
      <c r="AR88" s="79"/>
      <c r="AS88" s="79"/>
      <c r="AT88" s="79"/>
      <c r="AU88" s="79"/>
      <c r="AV88" s="79"/>
      <c r="AW88" s="79"/>
      <c r="AX88" s="79"/>
      <c r="AY88" s="79"/>
      <c r="AZ88" s="79"/>
      <c r="BA88" s="79"/>
      <c r="BB88" s="79"/>
      <c r="BC88" s="79"/>
      <c r="BD88" s="79"/>
      <c r="BE88" s="79"/>
      <c r="BF88" s="79"/>
      <c r="BG88" s="79"/>
      <c r="BH88" s="79"/>
      <c r="BI88" s="79"/>
      <c r="BJ88" s="79"/>
      <c r="BK88" s="79"/>
      <c r="BL88" s="79"/>
      <c r="BM88" s="79"/>
      <c r="BN88" s="79"/>
      <c r="BO88" s="79"/>
      <c r="BP88" s="79"/>
      <c r="BQ88" s="79"/>
      <c r="BR88" s="79"/>
      <c r="BS88" s="79"/>
      <c r="BT88" s="79"/>
      <c r="BU88" s="79"/>
      <c r="BV88" s="79"/>
      <c r="BW88" s="79"/>
      <c r="BX88" s="79"/>
      <c r="BY88" s="79"/>
      <c r="BZ88" s="79"/>
      <c r="CA88" s="79"/>
      <c r="CB88" s="79"/>
      <c r="CC88" s="79"/>
      <c r="CD88" s="79"/>
      <c r="CE88" s="79"/>
      <c r="CF88" s="79"/>
      <c r="CG88" s="79"/>
      <c r="CH88" s="79"/>
      <c r="CI88" s="79"/>
      <c r="CJ88" s="79"/>
      <c r="CK88" s="79"/>
      <c r="CL88" s="79"/>
      <c r="CM88" s="79"/>
      <c r="CN88" s="79"/>
      <c r="CO88" s="79"/>
      <c r="CP88" s="79"/>
      <c r="CQ88" s="79"/>
      <c r="CR88" s="79"/>
      <c r="CS88" s="79"/>
      <c r="CT88" s="79"/>
      <c r="CU88" s="79"/>
      <c r="CV88" s="79"/>
      <c r="CW88" s="79"/>
      <c r="CX88" s="79"/>
      <c r="CY88" s="79"/>
      <c r="CZ88" s="79"/>
      <c r="DA88" s="79"/>
      <c r="DB88" s="79"/>
      <c r="DC88" s="79"/>
      <c r="DD88" s="79"/>
      <c r="DE88" s="79"/>
      <c r="DF88" s="79"/>
      <c r="DG88" s="79"/>
      <c r="DH88" s="79"/>
      <c r="DI88" s="79"/>
      <c r="DJ88" s="79"/>
      <c r="DK88" s="79"/>
      <c r="DL88" s="79"/>
      <c r="DM88" s="79"/>
      <c r="DN88" s="79"/>
      <c r="DO88" s="79"/>
      <c r="DP88" s="79"/>
      <c r="DQ88" s="79"/>
      <c r="DR88" s="79"/>
      <c r="DS88" s="79"/>
      <c r="DT88" s="79"/>
      <c r="DU88" s="79"/>
      <c r="DV88" s="79"/>
      <c r="DW88" s="79"/>
      <c r="DX88" s="79"/>
      <c r="DY88" s="79"/>
      <c r="DZ88" s="79"/>
      <c r="EA88" s="79"/>
      <c r="EB88" s="79"/>
      <c r="EC88" s="79"/>
      <c r="ED88" s="79"/>
      <c r="EE88" s="79"/>
      <c r="EF88" s="79"/>
      <c r="EG88" s="79"/>
      <c r="EH88" s="79"/>
      <c r="EI88" s="79"/>
      <c r="EJ88" s="79"/>
      <c r="EK88" s="79"/>
      <c r="EL88" s="79"/>
      <c r="EM88" s="79"/>
      <c r="EN88" s="79"/>
      <c r="EO88" s="79"/>
      <c r="EP88" s="79"/>
      <c r="EQ88" s="79"/>
      <c r="ER88" s="79"/>
      <c r="ES88" s="79"/>
      <c r="ET88" s="79"/>
      <c r="EU88" s="79"/>
      <c r="EV88" s="79"/>
      <c r="EW88" s="79"/>
      <c r="EX88" s="79"/>
      <c r="EY88" s="79"/>
      <c r="EZ88" s="79"/>
      <c r="FA88" s="79"/>
      <c r="FB88" s="79"/>
      <c r="FC88" s="79"/>
      <c r="FD88" s="79"/>
      <c r="FE88" s="79"/>
      <c r="FF88" s="79"/>
      <c r="FG88" s="79"/>
      <c r="FH88" s="79"/>
      <c r="FI88" s="79"/>
      <c r="FJ88" s="79"/>
      <c r="FK88" s="79"/>
      <c r="FL88" s="79"/>
      <c r="FM88" s="79"/>
      <c r="FN88" s="79"/>
      <c r="FO88" s="79"/>
      <c r="FP88" s="79"/>
      <c r="FQ88" s="79"/>
      <c r="FR88" s="79"/>
      <c r="FS88" s="79"/>
      <c r="FT88" s="79"/>
      <c r="FU88" s="79"/>
      <c r="FV88" s="79"/>
      <c r="FW88" s="79"/>
      <c r="FX88" s="79">
        <v>0</v>
      </c>
      <c r="FY88" s="79">
        <v>45</v>
      </c>
      <c r="FZ88" s="79">
        <v>0</v>
      </c>
    </row>
    <row r="89" spans="1:182" x14ac:dyDescent="0.2">
      <c r="A89" t="s">
        <v>186</v>
      </c>
      <c r="B89" t="s">
        <v>245</v>
      </c>
      <c r="C89" t="s">
        <v>2</v>
      </c>
      <c r="D89" t="s">
        <v>203</v>
      </c>
      <c r="E89" t="s">
        <v>208</v>
      </c>
      <c r="F89" t="s">
        <v>185</v>
      </c>
      <c r="G89" t="s">
        <v>1</v>
      </c>
      <c r="H89" s="79">
        <v>174</v>
      </c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79"/>
      <c r="AN89" s="79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79"/>
      <c r="AZ89" s="79"/>
      <c r="BA89" s="79"/>
      <c r="BB89" s="79"/>
      <c r="BC89" s="79"/>
      <c r="BD89" s="79"/>
      <c r="BE89" s="79"/>
      <c r="BF89" s="79"/>
      <c r="BG89" s="79"/>
      <c r="BH89" s="79"/>
      <c r="BI89" s="79"/>
      <c r="BJ89" s="79"/>
      <c r="BK89" s="79"/>
      <c r="BL89" s="79"/>
      <c r="BM89" s="79"/>
      <c r="BN89" s="79"/>
      <c r="BO89" s="79"/>
      <c r="BP89" s="79"/>
      <c r="BQ89" s="79"/>
      <c r="BR89" s="79"/>
      <c r="BS89" s="79"/>
      <c r="BT89" s="79"/>
      <c r="BU89" s="79"/>
      <c r="BV89" s="79"/>
      <c r="BW89" s="79"/>
      <c r="BX89" s="79"/>
      <c r="BY89" s="79"/>
      <c r="BZ89" s="79"/>
      <c r="CA89" s="79"/>
      <c r="CB89" s="79"/>
      <c r="CC89" s="79"/>
      <c r="CD89" s="79"/>
      <c r="CE89" s="79"/>
      <c r="CF89" s="79"/>
      <c r="CG89" s="79"/>
      <c r="CH89" s="79"/>
      <c r="CI89" s="79"/>
      <c r="CJ89" s="79"/>
      <c r="CK89" s="79"/>
      <c r="CL89" s="79"/>
      <c r="CM89" s="79"/>
      <c r="CN89" s="79"/>
      <c r="CO89" s="79"/>
      <c r="CP89" s="79"/>
      <c r="CQ89" s="79"/>
      <c r="CR89" s="79"/>
      <c r="CS89" s="79"/>
      <c r="CT89" s="79"/>
      <c r="CU89" s="79"/>
      <c r="CV89" s="79"/>
      <c r="CW89" s="79"/>
      <c r="CX89" s="79"/>
      <c r="CY89" s="79"/>
      <c r="CZ89" s="79"/>
      <c r="DA89" s="79"/>
      <c r="DB89" s="79"/>
      <c r="DC89" s="79"/>
      <c r="DD89" s="79"/>
      <c r="DE89" s="79"/>
      <c r="DF89" s="79"/>
      <c r="DG89" s="79"/>
      <c r="DH89" s="79"/>
      <c r="DI89" s="79"/>
      <c r="DJ89" s="79"/>
      <c r="DK89" s="79"/>
      <c r="DL89" s="79"/>
      <c r="DM89" s="79"/>
      <c r="DN89" s="79"/>
      <c r="DO89" s="79"/>
      <c r="DP89" s="79"/>
      <c r="DQ89" s="79"/>
      <c r="DR89" s="79"/>
      <c r="DS89" s="79"/>
      <c r="DT89" s="79"/>
      <c r="DU89" s="79"/>
      <c r="DV89" s="79"/>
      <c r="DW89" s="79"/>
      <c r="DX89" s="79"/>
      <c r="DY89" s="79"/>
      <c r="DZ89" s="79"/>
      <c r="EA89" s="79"/>
      <c r="EB89" s="79"/>
      <c r="EC89" s="79"/>
      <c r="ED89" s="79"/>
      <c r="EE89" s="79"/>
      <c r="EF89" s="79"/>
      <c r="EG89" s="79"/>
      <c r="EH89" s="79"/>
      <c r="EI89" s="79"/>
      <c r="EJ89" s="79"/>
      <c r="EK89" s="79"/>
      <c r="EL89" s="79"/>
      <c r="EM89" s="79"/>
      <c r="EN89" s="79"/>
      <c r="EO89" s="79"/>
      <c r="EP89" s="79"/>
      <c r="EQ89" s="79"/>
      <c r="ER89" s="79"/>
      <c r="ES89" s="79"/>
      <c r="ET89" s="79"/>
      <c r="EU89" s="79"/>
      <c r="EV89" s="79"/>
      <c r="EW89" s="79"/>
      <c r="EX89" s="79"/>
      <c r="EY89" s="79"/>
      <c r="EZ89" s="79"/>
      <c r="FA89" s="79"/>
      <c r="FB89" s="79"/>
      <c r="FC89" s="79"/>
      <c r="FD89" s="79"/>
      <c r="FE89" s="79"/>
      <c r="FF89" s="79"/>
      <c r="FG89" s="79"/>
      <c r="FH89" s="79"/>
      <c r="FI89" s="79"/>
      <c r="FJ89" s="79"/>
      <c r="FK89" s="79"/>
      <c r="FL89" s="79"/>
      <c r="FM89" s="79"/>
      <c r="FN89" s="79"/>
      <c r="FO89" s="79"/>
      <c r="FP89" s="79"/>
      <c r="FQ89" s="79"/>
      <c r="FR89" s="79"/>
      <c r="FS89" s="79"/>
      <c r="FT89" s="79"/>
      <c r="FU89" s="79"/>
      <c r="FV89" s="79"/>
      <c r="FW89" s="79"/>
      <c r="FX89" s="79">
        <v>0</v>
      </c>
      <c r="FY89" s="79">
        <v>32</v>
      </c>
      <c r="FZ89" s="79">
        <v>0</v>
      </c>
    </row>
    <row r="90" spans="1:182" x14ac:dyDescent="0.2">
      <c r="A90" t="s">
        <v>186</v>
      </c>
      <c r="B90" t="s">
        <v>245</v>
      </c>
      <c r="C90" t="s">
        <v>2</v>
      </c>
      <c r="D90" t="s">
        <v>203</v>
      </c>
      <c r="E90" t="s">
        <v>209</v>
      </c>
      <c r="F90" t="s">
        <v>1</v>
      </c>
      <c r="G90" t="s">
        <v>198</v>
      </c>
      <c r="H90" s="79">
        <v>5826</v>
      </c>
      <c r="I90" s="79">
        <v>11.454801559448242</v>
      </c>
      <c r="J90" s="79">
        <v>10.300117492675781</v>
      </c>
      <c r="K90" s="79">
        <v>9.6767301559448242</v>
      </c>
      <c r="L90" s="79">
        <v>9.2018566131591797</v>
      </c>
      <c r="M90" s="79">
        <v>9.0879487991333008</v>
      </c>
      <c r="N90" s="79">
        <v>9.0192365646362305</v>
      </c>
      <c r="O90" s="79">
        <v>9.2538957595825195</v>
      </c>
      <c r="P90" s="79">
        <v>10.468215942382813</v>
      </c>
      <c r="Q90" s="79">
        <v>11.925935745239258</v>
      </c>
      <c r="R90" s="79">
        <v>13.313033103942871</v>
      </c>
      <c r="S90" s="79">
        <v>15.483573913574219</v>
      </c>
      <c r="T90" s="79">
        <v>17.782749176025391</v>
      </c>
      <c r="U90" s="79">
        <v>19.9320068359375</v>
      </c>
      <c r="V90" s="79">
        <v>22.041717529296875</v>
      </c>
      <c r="W90" s="79">
        <v>23.563825607299805</v>
      </c>
      <c r="X90" s="79">
        <v>24.839336395263672</v>
      </c>
      <c r="Y90" s="79">
        <v>25.225946426391602</v>
      </c>
      <c r="Z90" s="79">
        <v>25.255777359008789</v>
      </c>
      <c r="AA90" s="79">
        <v>24.130510330200195</v>
      </c>
      <c r="AB90" s="79">
        <v>23.287513732910156</v>
      </c>
      <c r="AC90" s="79">
        <v>22.366241455078125</v>
      </c>
      <c r="AD90" s="79">
        <v>21.506120681762695</v>
      </c>
      <c r="AE90" s="79">
        <v>19.239786148071289</v>
      </c>
      <c r="AF90" s="79">
        <v>16.336891174316406</v>
      </c>
      <c r="AG90" s="79">
        <v>-2.0977861881256104</v>
      </c>
      <c r="AH90" s="79">
        <v>-1.9783967733383179</v>
      </c>
      <c r="AI90" s="79">
        <v>-1.7696456909179688</v>
      </c>
      <c r="AJ90" s="79">
        <v>-1.5083303451538086</v>
      </c>
      <c r="AK90" s="79">
        <v>-1.3598835468292236</v>
      </c>
      <c r="AL90" s="79">
        <v>-1.3454221487045288</v>
      </c>
      <c r="AM90" s="79">
        <v>-1.5951676368713379</v>
      </c>
      <c r="AN90" s="79">
        <v>-1.4823153018951416</v>
      </c>
      <c r="AO90" s="79">
        <v>-1.5599278211593628</v>
      </c>
      <c r="AP90" s="79">
        <v>-1.8685506582260132</v>
      </c>
      <c r="AQ90" s="79">
        <v>-1.685389518737793</v>
      </c>
      <c r="AR90" s="79">
        <v>-1.7678451538085938</v>
      </c>
      <c r="AS90" s="79">
        <v>-1.9517554044723511</v>
      </c>
      <c r="AT90" s="79">
        <v>-1.5512858629226685</v>
      </c>
      <c r="AU90" s="79">
        <v>-1.2068135738372803</v>
      </c>
      <c r="AV90" s="79">
        <v>-1.1407384872436523</v>
      </c>
      <c r="AW90" s="79">
        <v>-0.90553033351898193</v>
      </c>
      <c r="AX90" s="79">
        <v>0.13357603549957275</v>
      </c>
      <c r="AY90" s="79">
        <v>-6.3816909678280354E-3</v>
      </c>
      <c r="AZ90" s="79">
        <v>-0.36257258057594299</v>
      </c>
      <c r="BA90" s="79">
        <v>-1.9928756952285767</v>
      </c>
      <c r="BB90" s="79">
        <v>-2.618934154510498</v>
      </c>
      <c r="BC90" s="79">
        <v>-2.8210914134979248</v>
      </c>
      <c r="BD90" s="79">
        <v>-2.4688467979431152</v>
      </c>
      <c r="BE90" s="79">
        <v>-1.7081069946289063</v>
      </c>
      <c r="BF90" s="79">
        <v>-1.6028028726577759</v>
      </c>
      <c r="BG90" s="79">
        <v>-1.3912391662597656</v>
      </c>
      <c r="BH90" s="79">
        <v>-1.137093186378479</v>
      </c>
      <c r="BI90" s="79">
        <v>-0.97065508365631104</v>
      </c>
      <c r="BJ90" s="79">
        <v>-0.96520841121673584</v>
      </c>
      <c r="BK90" s="79">
        <v>-1.223002552986145</v>
      </c>
      <c r="BL90" s="79">
        <v>-1.0779513120651245</v>
      </c>
      <c r="BM90" s="79">
        <v>-1.1402851343154907</v>
      </c>
      <c r="BN90" s="79">
        <v>-1.4253691434860229</v>
      </c>
      <c r="BO90" s="79">
        <v>-1.2166895866394043</v>
      </c>
      <c r="BP90" s="79">
        <v>-1.2779028415679932</v>
      </c>
      <c r="BQ90" s="79">
        <v>-1.4185802936553955</v>
      </c>
      <c r="BR90" s="79">
        <v>-1.0156842470169067</v>
      </c>
      <c r="BS90" s="79">
        <v>-0.66755348443984985</v>
      </c>
      <c r="BT90" s="79">
        <v>-0.57602095603942871</v>
      </c>
      <c r="BU90" s="79">
        <v>-0.34052324295043945</v>
      </c>
      <c r="BV90" s="79">
        <v>0.70173102617263794</v>
      </c>
      <c r="BW90" s="79">
        <v>0.56593602895736694</v>
      </c>
      <c r="BX90" s="79">
        <v>0.22967569530010223</v>
      </c>
      <c r="BY90" s="79">
        <v>-1.407964825630188</v>
      </c>
      <c r="BZ90" s="79">
        <v>-1.9962813854217529</v>
      </c>
      <c r="CA90" s="79">
        <v>-2.2450864315032959</v>
      </c>
      <c r="CB90" s="79">
        <v>-1.975466251373291</v>
      </c>
      <c r="CC90" s="79">
        <v>-1.4382163286209106</v>
      </c>
      <c r="CD90" s="79">
        <v>-1.3426676988601685</v>
      </c>
      <c r="CE90" s="79">
        <v>-1.1291559934616089</v>
      </c>
      <c r="CF90" s="79">
        <v>-0.87997549772262573</v>
      </c>
      <c r="CG90" s="79">
        <v>-0.7010766863822937</v>
      </c>
      <c r="CH90" s="79">
        <v>-0.7018735408782959</v>
      </c>
      <c r="CI90" s="79">
        <v>-0.96524202823638916</v>
      </c>
      <c r="CJ90" s="79">
        <v>-0.79789012670516968</v>
      </c>
      <c r="CK90" s="79">
        <v>-0.84964191913604736</v>
      </c>
      <c r="CL90" s="79">
        <v>-1.1184229850769043</v>
      </c>
      <c r="CM90" s="79">
        <v>-0.89206939935684204</v>
      </c>
      <c r="CN90" s="79">
        <v>-0.93857032060623169</v>
      </c>
      <c r="CO90" s="79">
        <v>-1.0493048429489136</v>
      </c>
      <c r="CP90" s="79">
        <v>-0.64472830295562744</v>
      </c>
      <c r="CQ90" s="79">
        <v>-0.29406356811523438</v>
      </c>
      <c r="CR90" s="79">
        <v>-0.18489933013916016</v>
      </c>
      <c r="CS90" s="79">
        <v>5.0798945128917694E-2</v>
      </c>
      <c r="CT90" s="79">
        <v>1.0952334403991699</v>
      </c>
      <c r="CU90" s="79">
        <v>0.96232157945632935</v>
      </c>
      <c r="CV90" s="79">
        <v>0.63986504077911377</v>
      </c>
      <c r="CW90" s="79">
        <v>-1.0028573274612427</v>
      </c>
      <c r="CX90" s="79">
        <v>-1.565034031867981</v>
      </c>
      <c r="CY90" s="79">
        <v>-1.8461471796035767</v>
      </c>
      <c r="CZ90" s="79">
        <v>-1.6337524652481079</v>
      </c>
      <c r="DA90" s="79">
        <v>-1.168325662612915</v>
      </c>
      <c r="DB90" s="79">
        <v>-1.082532525062561</v>
      </c>
      <c r="DC90" s="79">
        <v>-0.86707282066345215</v>
      </c>
      <c r="DD90" s="79">
        <v>-0.62285780906677246</v>
      </c>
      <c r="DE90" s="79">
        <v>-0.43149825930595398</v>
      </c>
      <c r="DF90" s="79">
        <v>-0.43853867053985596</v>
      </c>
      <c r="DG90" s="79">
        <v>-0.70748156309127808</v>
      </c>
      <c r="DH90" s="79">
        <v>-0.51782894134521484</v>
      </c>
      <c r="DI90" s="79">
        <v>-0.558998703956604</v>
      </c>
      <c r="DJ90" s="79">
        <v>-0.81147682666778564</v>
      </c>
      <c r="DK90" s="79">
        <v>-0.56744927167892456</v>
      </c>
      <c r="DL90" s="79">
        <v>-0.59923779964447021</v>
      </c>
      <c r="DM90" s="79">
        <v>-0.68002939224243164</v>
      </c>
      <c r="DN90" s="79">
        <v>-0.27377232909202576</v>
      </c>
      <c r="DO90" s="79">
        <v>7.9426325857639313E-2</v>
      </c>
      <c r="DP90" s="79">
        <v>0.20622231066226959</v>
      </c>
      <c r="DQ90" s="79">
        <v>0.44212114810943604</v>
      </c>
      <c r="DR90" s="79">
        <v>1.4887357950210571</v>
      </c>
      <c r="DS90" s="79">
        <v>1.358707070350647</v>
      </c>
      <c r="DT90" s="79">
        <v>1.0500544309616089</v>
      </c>
      <c r="DU90" s="79">
        <v>-0.59774982929229736</v>
      </c>
      <c r="DV90" s="79">
        <v>-1.133786678314209</v>
      </c>
      <c r="DW90" s="79">
        <v>-1.4472079277038574</v>
      </c>
      <c r="DX90" s="79">
        <v>-1.2920386791229248</v>
      </c>
      <c r="DY90" s="79">
        <v>-0.77864640951156616</v>
      </c>
      <c r="DZ90" s="79">
        <v>-0.70693868398666382</v>
      </c>
      <c r="EA90" s="79">
        <v>-0.48866626620292664</v>
      </c>
      <c r="EB90" s="79">
        <v>-0.25162065029144287</v>
      </c>
      <c r="EC90" s="79">
        <v>-4.2269833385944366E-2</v>
      </c>
      <c r="ED90" s="79">
        <v>-5.8324921876192093E-2</v>
      </c>
      <c r="EE90" s="79">
        <v>-0.33531638979911804</v>
      </c>
      <c r="EF90" s="79">
        <v>-0.11346500366926193</v>
      </c>
      <c r="EG90" s="79">
        <v>-0.13935604691505432</v>
      </c>
      <c r="EH90" s="79">
        <v>-0.3682953417301178</v>
      </c>
      <c r="EI90" s="79">
        <v>-9.8749302327632904E-2</v>
      </c>
      <c r="EJ90" s="79">
        <v>-0.10929551720619202</v>
      </c>
      <c r="EK90" s="79">
        <v>-0.14685426652431488</v>
      </c>
      <c r="EL90" s="79">
        <v>0.26182922720909119</v>
      </c>
      <c r="EM90" s="79">
        <v>0.61868643760681152</v>
      </c>
      <c r="EN90" s="79">
        <v>0.77093982696533203</v>
      </c>
      <c r="EO90" s="79">
        <v>1.0071282386779785</v>
      </c>
      <c r="EP90" s="79">
        <v>2.0568907260894775</v>
      </c>
      <c r="EQ90" s="79">
        <v>1.9310249090194702</v>
      </c>
      <c r="ER90" s="79">
        <v>1.6423026323318481</v>
      </c>
      <c r="ES90" s="79">
        <v>-1.2838943861424923E-2</v>
      </c>
      <c r="ET90" s="79">
        <v>-0.51113390922546387</v>
      </c>
      <c r="EU90" s="79">
        <v>-0.87120288610458374</v>
      </c>
      <c r="EV90" s="79">
        <v>-0.79865813255310059</v>
      </c>
      <c r="EW90" s="79">
        <v>75.752464294433594</v>
      </c>
      <c r="EX90" s="79">
        <v>74.891616821289063</v>
      </c>
      <c r="EY90" s="79">
        <v>73.712249755859375</v>
      </c>
      <c r="EZ90" s="79">
        <v>73.168853759765625</v>
      </c>
      <c r="FA90" s="79">
        <v>72.393768310546875</v>
      </c>
      <c r="FB90" s="79">
        <v>71.996025085449219</v>
      </c>
      <c r="FC90" s="79">
        <v>71.601898193359375</v>
      </c>
      <c r="FD90" s="79">
        <v>72.763816833496094</v>
      </c>
      <c r="FE90" s="79">
        <v>76.162460327148438</v>
      </c>
      <c r="FF90" s="79">
        <v>80.763641357421875</v>
      </c>
      <c r="FG90" s="79">
        <v>84.994224548339844</v>
      </c>
      <c r="FH90" s="79">
        <v>89.620346069335938</v>
      </c>
      <c r="FI90" s="79">
        <v>93.673988342285156</v>
      </c>
      <c r="FJ90" s="79">
        <v>97.548248291015625</v>
      </c>
      <c r="FK90" s="79">
        <v>100.32484436035156</v>
      </c>
      <c r="FL90" s="79">
        <v>102.1475830078125</v>
      </c>
      <c r="FM90" s="79">
        <v>102.723388671875</v>
      </c>
      <c r="FN90" s="79">
        <v>101.98577880859375</v>
      </c>
      <c r="FO90" s="79">
        <v>100.35738372802734</v>
      </c>
      <c r="FP90" s="79">
        <v>97.21319580078125</v>
      </c>
      <c r="FQ90" s="79">
        <v>91.954032897949219</v>
      </c>
      <c r="FR90" s="79">
        <v>88.045845031738281</v>
      </c>
      <c r="FS90" s="79">
        <v>84.983894348144531</v>
      </c>
      <c r="FT90" s="79">
        <v>82.510490417480469</v>
      </c>
      <c r="FU90" s="79">
        <v>0.29988512396812439</v>
      </c>
      <c r="FV90" s="79">
        <v>0.53394848108291626</v>
      </c>
      <c r="FW90" s="79">
        <v>0.29557764530181885</v>
      </c>
      <c r="FX90" s="79">
        <v>0</v>
      </c>
      <c r="FY90" s="79">
        <v>1399</v>
      </c>
      <c r="FZ90" s="79">
        <v>1</v>
      </c>
    </row>
    <row r="91" spans="1:182" x14ac:dyDescent="0.2">
      <c r="A91" t="s">
        <v>186</v>
      </c>
      <c r="B91" t="s">
        <v>245</v>
      </c>
      <c r="C91" t="s">
        <v>2</v>
      </c>
      <c r="D91" t="s">
        <v>203</v>
      </c>
      <c r="E91" t="s">
        <v>209</v>
      </c>
      <c r="F91" t="s">
        <v>1</v>
      </c>
      <c r="G91" t="s">
        <v>200</v>
      </c>
      <c r="H91" s="79">
        <v>1473</v>
      </c>
      <c r="I91" s="79">
        <v>3.3304243087768555</v>
      </c>
      <c r="J91" s="79">
        <v>3.1059548854827881</v>
      </c>
      <c r="K91" s="79">
        <v>3.0065195560455322</v>
      </c>
      <c r="L91" s="79">
        <v>2.70650315284729</v>
      </c>
      <c r="M91" s="79">
        <v>2.4722747802734375</v>
      </c>
      <c r="N91" s="79">
        <v>2.4423806667327881</v>
      </c>
      <c r="O91" s="79">
        <v>2.5698344707489014</v>
      </c>
      <c r="P91" s="79">
        <v>2.6318051815032959</v>
      </c>
      <c r="Q91" s="79">
        <v>2.8151397705078125</v>
      </c>
      <c r="R91" s="79">
        <v>3.0900187492370605</v>
      </c>
      <c r="S91" s="79">
        <v>3.7204873561859131</v>
      </c>
      <c r="T91" s="79">
        <v>4.3396248817443848</v>
      </c>
      <c r="U91" s="79">
        <v>4.9011659622192383</v>
      </c>
      <c r="V91" s="79">
        <v>5.1695451736450195</v>
      </c>
      <c r="W91" s="79">
        <v>5.4874591827392578</v>
      </c>
      <c r="X91" s="79">
        <v>5.7982869148254395</v>
      </c>
      <c r="Y91" s="79">
        <v>5.9099173545837402</v>
      </c>
      <c r="Z91" s="79">
        <v>5.9069094657897949</v>
      </c>
      <c r="AA91" s="79">
        <v>5.7007794380187988</v>
      </c>
      <c r="AB91" s="79">
        <v>5.7358040809631348</v>
      </c>
      <c r="AC91" s="79">
        <v>5.5577125549316406</v>
      </c>
      <c r="AD91" s="79">
        <v>5.2760772705078125</v>
      </c>
      <c r="AE91" s="79">
        <v>4.7605772018432617</v>
      </c>
      <c r="AF91" s="79">
        <v>4.2384071350097656</v>
      </c>
      <c r="AG91" s="79">
        <v>-0.38714310526847839</v>
      </c>
      <c r="AH91" s="79">
        <v>-0.25989705324172974</v>
      </c>
      <c r="AI91" s="79">
        <v>-6.0301393270492554E-2</v>
      </c>
      <c r="AJ91" s="79">
        <v>-0.11584208905696869</v>
      </c>
      <c r="AK91" s="79">
        <v>-0.26943734288215637</v>
      </c>
      <c r="AL91" s="79">
        <v>-0.25502273440361023</v>
      </c>
      <c r="AM91" s="79">
        <v>-0.1485821008682251</v>
      </c>
      <c r="AN91" s="79">
        <v>-0.20747435092926025</v>
      </c>
      <c r="AO91" s="79">
        <v>-0.46158754825592041</v>
      </c>
      <c r="AP91" s="79">
        <v>-0.48118001222610474</v>
      </c>
      <c r="AQ91" s="79">
        <v>-0.42828521132469177</v>
      </c>
      <c r="AR91" s="79">
        <v>-0.46661791205406189</v>
      </c>
      <c r="AS91" s="79">
        <v>-0.40752863883972168</v>
      </c>
      <c r="AT91" s="79">
        <v>-0.53799903392791748</v>
      </c>
      <c r="AU91" s="79">
        <v>-0.58979731798171997</v>
      </c>
      <c r="AV91" s="79">
        <v>-0.65190011262893677</v>
      </c>
      <c r="AW91" s="79">
        <v>-0.70698881149291992</v>
      </c>
      <c r="AX91" s="79">
        <v>-0.62475311756134033</v>
      </c>
      <c r="AY91" s="79">
        <v>-0.70566904544830322</v>
      </c>
      <c r="AZ91" s="79">
        <v>-0.39718851447105408</v>
      </c>
      <c r="BA91" s="79">
        <v>-0.63806170225143433</v>
      </c>
      <c r="BB91" s="79">
        <v>-0.6797938346862793</v>
      </c>
      <c r="BC91" s="79">
        <v>-0.66264033317565918</v>
      </c>
      <c r="BD91" s="79">
        <v>-0.58168625831604004</v>
      </c>
      <c r="BE91" s="79">
        <v>-0.21598902344703674</v>
      </c>
      <c r="BF91" s="79">
        <v>-0.10378845781087875</v>
      </c>
      <c r="BG91" s="79">
        <v>8.9106053113937378E-2</v>
      </c>
      <c r="BH91" s="79">
        <v>2.9379671439528465E-2</v>
      </c>
      <c r="BI91" s="79">
        <v>-0.13370403647422791</v>
      </c>
      <c r="BJ91" s="79">
        <v>-0.11419332027435303</v>
      </c>
      <c r="BK91" s="79">
        <v>2.1248206030577421E-3</v>
      </c>
      <c r="BL91" s="79">
        <v>-5.7971898466348648E-2</v>
      </c>
      <c r="BM91" s="79">
        <v>-0.28755190968513489</v>
      </c>
      <c r="BN91" s="79">
        <v>-0.30435988306999207</v>
      </c>
      <c r="BO91" s="79">
        <v>-0.22469569742679596</v>
      </c>
      <c r="BP91" s="79">
        <v>-0.25219738483428955</v>
      </c>
      <c r="BQ91" s="79">
        <v>-0.18063941597938538</v>
      </c>
      <c r="BR91" s="79">
        <v>-0.31045207381248474</v>
      </c>
      <c r="BS91" s="79">
        <v>-0.36248448491096497</v>
      </c>
      <c r="BT91" s="79">
        <v>-0.42687579989433289</v>
      </c>
      <c r="BU91" s="79">
        <v>-0.49385377764701843</v>
      </c>
      <c r="BV91" s="79">
        <v>-0.39375588297843933</v>
      </c>
      <c r="BW91" s="79">
        <v>-0.47308769822120667</v>
      </c>
      <c r="BX91" s="79">
        <v>-0.16610488295555115</v>
      </c>
      <c r="BY91" s="79">
        <v>-0.4149804413318634</v>
      </c>
      <c r="BZ91" s="79">
        <v>-0.45993328094482422</v>
      </c>
      <c r="CA91" s="79">
        <v>-0.44714245200157166</v>
      </c>
      <c r="CB91" s="79">
        <v>-0.38211929798126221</v>
      </c>
      <c r="CC91" s="79">
        <v>-9.7448229789733887E-2</v>
      </c>
      <c r="CD91" s="79">
        <v>4.3318867683410645E-3</v>
      </c>
      <c r="CE91" s="79">
        <v>0.19258520007133484</v>
      </c>
      <c r="CF91" s="79">
        <v>0.1299598217010498</v>
      </c>
      <c r="CG91" s="79">
        <v>-3.9695549756288528E-2</v>
      </c>
      <c r="CH91" s="79">
        <v>-1.6655294224619865E-2</v>
      </c>
      <c r="CI91" s="79">
        <v>0.10650397837162018</v>
      </c>
      <c r="CJ91" s="79">
        <v>4.557303711771965E-2</v>
      </c>
      <c r="CK91" s="79">
        <v>-0.16701534390449524</v>
      </c>
      <c r="CL91" s="79">
        <v>-0.18189479410648346</v>
      </c>
      <c r="CM91" s="79">
        <v>-8.3690226078033447E-2</v>
      </c>
      <c r="CN91" s="79">
        <v>-0.10369035601615906</v>
      </c>
      <c r="CO91" s="79">
        <v>-2.3496631532907486E-2</v>
      </c>
      <c r="CP91" s="79">
        <v>-0.15285372734069824</v>
      </c>
      <c r="CQ91" s="79">
        <v>-0.20504829287528992</v>
      </c>
      <c r="CR91" s="79">
        <v>-0.27102464437484741</v>
      </c>
      <c r="CS91" s="79">
        <v>-0.34623709321022034</v>
      </c>
      <c r="CT91" s="79">
        <v>-0.23376789689064026</v>
      </c>
      <c r="CU91" s="79">
        <v>-0.31200256943702698</v>
      </c>
      <c r="CV91" s="79">
        <v>-6.0570589266717434E-3</v>
      </c>
      <c r="CW91" s="79">
        <v>-0.2604750394821167</v>
      </c>
      <c r="CX91" s="79">
        <v>-0.30765852332115173</v>
      </c>
      <c r="CY91" s="79">
        <v>-0.29788926243782043</v>
      </c>
      <c r="CZ91" s="79">
        <v>-0.24389979243278503</v>
      </c>
      <c r="DA91" s="79">
        <v>2.1092567592859268E-2</v>
      </c>
      <c r="DB91" s="79">
        <v>0.11245223134756088</v>
      </c>
      <c r="DC91" s="79">
        <v>0.2960643470287323</v>
      </c>
      <c r="DD91" s="79">
        <v>0.23053997755050659</v>
      </c>
      <c r="DE91" s="79">
        <v>5.4312929511070251E-2</v>
      </c>
      <c r="DF91" s="79">
        <v>8.0882735550403595E-2</v>
      </c>
      <c r="DG91" s="79">
        <v>0.21088314056396484</v>
      </c>
      <c r="DH91" s="79">
        <v>0.14911797642707825</v>
      </c>
      <c r="DI91" s="79">
        <v>-4.6478781849145889E-2</v>
      </c>
      <c r="DJ91" s="79">
        <v>-5.9429705142974854E-2</v>
      </c>
      <c r="DK91" s="79">
        <v>5.7315252721309662E-2</v>
      </c>
      <c r="DL91" s="79">
        <v>4.481666162610054E-2</v>
      </c>
      <c r="DM91" s="79">
        <v>0.133646160364151</v>
      </c>
      <c r="DN91" s="79">
        <v>4.7446158714592457E-3</v>
      </c>
      <c r="DO91" s="79">
        <v>-4.7612115740776062E-2</v>
      </c>
      <c r="DP91" s="79">
        <v>-0.11517349630594254</v>
      </c>
      <c r="DQ91" s="79">
        <v>-0.19862040877342224</v>
      </c>
      <c r="DR91" s="79">
        <v>-7.3779910802841187E-2</v>
      </c>
      <c r="DS91" s="79">
        <v>-0.15091744065284729</v>
      </c>
      <c r="DT91" s="79">
        <v>0.15399076044559479</v>
      </c>
      <c r="DU91" s="79">
        <v>-0.10596965253353119</v>
      </c>
      <c r="DV91" s="79">
        <v>-0.15538378059864044</v>
      </c>
      <c r="DW91" s="79">
        <v>-0.14863607287406921</v>
      </c>
      <c r="DX91" s="79">
        <v>-0.10568029433488846</v>
      </c>
      <c r="DY91" s="79">
        <v>0.19224664568901062</v>
      </c>
      <c r="DZ91" s="79">
        <v>0.26856082677841187</v>
      </c>
      <c r="EA91" s="79">
        <v>0.44547179341316223</v>
      </c>
      <c r="EB91" s="79">
        <v>0.37576174736022949</v>
      </c>
      <c r="EC91" s="79">
        <v>0.19004625082015991</v>
      </c>
      <c r="ED91" s="79">
        <v>0.22171215713024139</v>
      </c>
      <c r="EE91" s="79">
        <v>0.36159005761146545</v>
      </c>
      <c r="EF91" s="79">
        <v>0.29862043261528015</v>
      </c>
      <c r="EG91" s="79">
        <v>0.12755686044692993</v>
      </c>
      <c r="EH91" s="79">
        <v>0.11739043146371841</v>
      </c>
      <c r="EI91" s="79">
        <v>0.26090475916862488</v>
      </c>
      <c r="EJ91" s="79">
        <v>0.25923720002174377</v>
      </c>
      <c r="EK91" s="79">
        <v>0.3605353832244873</v>
      </c>
      <c r="EL91" s="79">
        <v>0.23229159414768219</v>
      </c>
      <c r="EM91" s="79">
        <v>0.17970071732997894</v>
      </c>
      <c r="EN91" s="79">
        <v>0.10985080152750015</v>
      </c>
      <c r="EO91" s="79">
        <v>1.4514639973640442E-2</v>
      </c>
      <c r="EP91" s="79">
        <v>0.15721733868122101</v>
      </c>
      <c r="EQ91" s="79">
        <v>8.1663921475410461E-2</v>
      </c>
      <c r="ER91" s="79">
        <v>0.38507440686225891</v>
      </c>
      <c r="ES91" s="79">
        <v>0.11711159348487854</v>
      </c>
      <c r="ET91" s="79">
        <v>6.4476765692234039E-2</v>
      </c>
      <c r="EU91" s="79">
        <v>6.6861830651760101E-2</v>
      </c>
      <c r="EV91" s="79">
        <v>9.3886703252792358E-2</v>
      </c>
      <c r="EW91" s="79">
        <v>78.887664794921875</v>
      </c>
      <c r="EX91" s="79">
        <v>78.17108154296875</v>
      </c>
      <c r="EY91" s="79">
        <v>76.85577392578125</v>
      </c>
      <c r="EZ91" s="79">
        <v>75.995758056640625</v>
      </c>
      <c r="FA91" s="79">
        <v>75.183547973632813</v>
      </c>
      <c r="FB91" s="79">
        <v>74.507705688476563</v>
      </c>
      <c r="FC91" s="79">
        <v>73.991348266601563</v>
      </c>
      <c r="FD91" s="79">
        <v>74.8157958984375</v>
      </c>
      <c r="FE91" s="79">
        <v>78.412834167480469</v>
      </c>
      <c r="FF91" s="79">
        <v>82.433990478515625</v>
      </c>
      <c r="FG91" s="79">
        <v>86.767082214355469</v>
      </c>
      <c r="FH91" s="79">
        <v>90.847915649414063</v>
      </c>
      <c r="FI91" s="79">
        <v>94.574310302734375</v>
      </c>
      <c r="FJ91" s="79">
        <v>98.038970947265625</v>
      </c>
      <c r="FK91" s="79">
        <v>100.74165344238281</v>
      </c>
      <c r="FL91" s="79">
        <v>102.57811737060547</v>
      </c>
      <c r="FM91" s="79">
        <v>103.63903045654297</v>
      </c>
      <c r="FN91" s="79">
        <v>103.00436401367188</v>
      </c>
      <c r="FO91" s="79">
        <v>101.59250640869141</v>
      </c>
      <c r="FP91" s="79">
        <v>98.902725219726563</v>
      </c>
      <c r="FQ91" s="79">
        <v>94.703826904296875</v>
      </c>
      <c r="FR91" s="79">
        <v>91.406440734863281</v>
      </c>
      <c r="FS91" s="79">
        <v>88.586051940917969</v>
      </c>
      <c r="FT91" s="79">
        <v>86.52691650390625</v>
      </c>
      <c r="FU91" s="79">
        <v>0.11225373297929764</v>
      </c>
      <c r="FV91" s="79">
        <v>0.21416640281677246</v>
      </c>
      <c r="FW91" s="79">
        <v>0.10938597470521927</v>
      </c>
      <c r="FX91" s="79">
        <v>0</v>
      </c>
      <c r="FY91" s="79">
        <v>349</v>
      </c>
      <c r="FZ91" s="79">
        <v>1</v>
      </c>
    </row>
    <row r="92" spans="1:182" x14ac:dyDescent="0.2">
      <c r="A92" t="s">
        <v>186</v>
      </c>
      <c r="B92" t="s">
        <v>245</v>
      </c>
      <c r="C92" t="s">
        <v>2</v>
      </c>
      <c r="D92" t="s">
        <v>203</v>
      </c>
      <c r="E92" t="s">
        <v>209</v>
      </c>
      <c r="F92" t="s">
        <v>1</v>
      </c>
      <c r="G92" t="s">
        <v>1</v>
      </c>
      <c r="H92" s="79">
        <v>7299</v>
      </c>
      <c r="I92" s="79">
        <v>14.785225868225098</v>
      </c>
      <c r="J92" s="79">
        <v>13.406071662902832</v>
      </c>
      <c r="K92" s="79">
        <v>12.683250427246094</v>
      </c>
      <c r="L92" s="79">
        <v>11.908360481262207</v>
      </c>
      <c r="M92" s="79">
        <v>11.560223579406738</v>
      </c>
      <c r="N92" s="79">
        <v>11.461617469787598</v>
      </c>
      <c r="O92" s="79">
        <v>11.82373046875</v>
      </c>
      <c r="P92" s="79">
        <v>13.100021362304688</v>
      </c>
      <c r="Q92" s="79">
        <v>14.74107551574707</v>
      </c>
      <c r="R92" s="79">
        <v>16.403051376342773</v>
      </c>
      <c r="S92" s="79">
        <v>19.204061508178711</v>
      </c>
      <c r="T92" s="79">
        <v>22.122373580932617</v>
      </c>
      <c r="U92" s="79">
        <v>24.833173751831055</v>
      </c>
      <c r="V92" s="79">
        <v>27.211261749267578</v>
      </c>
      <c r="W92" s="79">
        <v>29.051284790039063</v>
      </c>
      <c r="X92" s="79">
        <v>30.637622833251953</v>
      </c>
      <c r="Y92" s="79">
        <v>31.135862350463867</v>
      </c>
      <c r="Z92" s="79">
        <v>31.162687301635742</v>
      </c>
      <c r="AA92" s="79">
        <v>29.831289291381836</v>
      </c>
      <c r="AB92" s="79">
        <v>29.023317337036133</v>
      </c>
      <c r="AC92" s="79">
        <v>27.923954010009766</v>
      </c>
      <c r="AD92" s="79">
        <v>26.782197952270508</v>
      </c>
      <c r="AE92" s="79">
        <v>24.000364303588867</v>
      </c>
      <c r="AF92" s="79">
        <v>20.575298309326172</v>
      </c>
      <c r="AG92" s="79">
        <v>-2.2560503482818604</v>
      </c>
      <c r="AH92" s="79">
        <v>-2.0267894268035889</v>
      </c>
      <c r="AI92" s="79">
        <v>-1.6251771450042725</v>
      </c>
      <c r="AJ92" s="79">
        <v>-1.4247366189956665</v>
      </c>
      <c r="AK92" s="79">
        <v>-1.4384883642196655</v>
      </c>
      <c r="AL92" s="79">
        <v>-1.4048042297363281</v>
      </c>
      <c r="AM92" s="79">
        <v>-1.5383521318435669</v>
      </c>
      <c r="AN92" s="79">
        <v>-1.4820230007171631</v>
      </c>
      <c r="AO92" s="79">
        <v>-1.7856037616729736</v>
      </c>
      <c r="AP92" s="79">
        <v>-2.1079459190368652</v>
      </c>
      <c r="AQ92" s="79">
        <v>-1.8406888246536255</v>
      </c>
      <c r="AR92" s="79">
        <v>-1.9474750757217407</v>
      </c>
      <c r="AS92" s="79">
        <v>-2.0535652637481689</v>
      </c>
      <c r="AT92" s="79">
        <v>-1.7825609445571899</v>
      </c>
      <c r="AU92" s="79">
        <v>-1.4896391630172729</v>
      </c>
      <c r="AV92" s="79">
        <v>-1.4848527908325195</v>
      </c>
      <c r="AW92" s="79">
        <v>-1.3175475597381592</v>
      </c>
      <c r="AX92" s="79">
        <v>-0.17663577198982239</v>
      </c>
      <c r="AY92" s="79">
        <v>-0.39531925320625305</v>
      </c>
      <c r="AZ92" s="79">
        <v>-0.4422333836555481</v>
      </c>
      <c r="BA92" s="79">
        <v>-2.3229115009307861</v>
      </c>
      <c r="BB92" s="79">
        <v>-2.9903643131256104</v>
      </c>
      <c r="BC92" s="79">
        <v>-3.1849780082702637</v>
      </c>
      <c r="BD92" s="79">
        <v>-2.778475284576416</v>
      </c>
      <c r="BE92" s="79">
        <v>-1.8304405212402344</v>
      </c>
      <c r="BF92" s="79">
        <v>-1.62004554271698</v>
      </c>
      <c r="BG92" s="79">
        <v>-1.2183429002761841</v>
      </c>
      <c r="BH92" s="79">
        <v>-1.0261059999465942</v>
      </c>
      <c r="BI92" s="79">
        <v>-1.0262720584869385</v>
      </c>
      <c r="BJ92" s="79">
        <v>-0.99934715032577515</v>
      </c>
      <c r="BK92" s="79">
        <v>-1.1368305683135986</v>
      </c>
      <c r="BL92" s="79">
        <v>-1.0509068965911865</v>
      </c>
      <c r="BM92" s="79">
        <v>-1.3313039541244507</v>
      </c>
      <c r="BN92" s="79">
        <v>-1.6307926177978516</v>
      </c>
      <c r="BO92" s="79">
        <v>-1.3296816349029541</v>
      </c>
      <c r="BP92" s="79">
        <v>-1.4126670360565186</v>
      </c>
      <c r="BQ92" s="79">
        <v>-1.4741220474243164</v>
      </c>
      <c r="BR92" s="79">
        <v>-1.2006274461746216</v>
      </c>
      <c r="BS92" s="79">
        <v>-0.90442758798599243</v>
      </c>
      <c r="BT92" s="79">
        <v>-0.87695330381393433</v>
      </c>
      <c r="BU92" s="79">
        <v>-0.7136770486831665</v>
      </c>
      <c r="BV92" s="79">
        <v>0.43668290972709656</v>
      </c>
      <c r="BW92" s="79">
        <v>0.22245228290557861</v>
      </c>
      <c r="BX92" s="79">
        <v>0.19350056350231171</v>
      </c>
      <c r="BY92" s="79">
        <v>-1.6969035863876343</v>
      </c>
      <c r="BZ92" s="79">
        <v>-2.3300347328186035</v>
      </c>
      <c r="CA92" s="79">
        <v>-2.5699810981750488</v>
      </c>
      <c r="CB92" s="79">
        <v>-2.2462618350982666</v>
      </c>
      <c r="CC92" s="79">
        <v>-1.5356645584106445</v>
      </c>
      <c r="CD92" s="79">
        <v>-1.3383358716964722</v>
      </c>
      <c r="CE92" s="79">
        <v>-0.93657076358795166</v>
      </c>
      <c r="CF92" s="79">
        <v>-0.75001567602157593</v>
      </c>
      <c r="CG92" s="79">
        <v>-0.74077224731445313</v>
      </c>
      <c r="CH92" s="79">
        <v>-0.7185288667678833</v>
      </c>
      <c r="CI92" s="79">
        <v>-0.85873806476593018</v>
      </c>
      <c r="CJ92" s="79">
        <v>-0.75231713056564331</v>
      </c>
      <c r="CK92" s="79">
        <v>-1.0166572332382202</v>
      </c>
      <c r="CL92" s="79">
        <v>-1.3003177642822266</v>
      </c>
      <c r="CM92" s="79">
        <v>-0.97575962543487549</v>
      </c>
      <c r="CN92" s="79">
        <v>-1.0422606468200684</v>
      </c>
      <c r="CO92" s="79">
        <v>-1.0728014707565308</v>
      </c>
      <c r="CP92" s="79">
        <v>-0.79758203029632568</v>
      </c>
      <c r="CQ92" s="79">
        <v>-0.49911186099052429</v>
      </c>
      <c r="CR92" s="79">
        <v>-0.45592397451400757</v>
      </c>
      <c r="CS92" s="79">
        <v>-0.29543817043304443</v>
      </c>
      <c r="CT92" s="79">
        <v>0.86146557331085205</v>
      </c>
      <c r="CU92" s="79">
        <v>0.65031898021697998</v>
      </c>
      <c r="CV92" s="79">
        <v>0.6338079571723938</v>
      </c>
      <c r="CW92" s="79">
        <v>-1.2633323669433594</v>
      </c>
      <c r="CX92" s="79">
        <v>-1.8726924657821655</v>
      </c>
      <c r="CY92" s="79">
        <v>-2.1440362930297852</v>
      </c>
      <c r="CZ92" s="79">
        <v>-1.8776522874832153</v>
      </c>
      <c r="DA92" s="79">
        <v>-1.2408885955810547</v>
      </c>
      <c r="DB92" s="79">
        <v>-1.0566262006759644</v>
      </c>
      <c r="DC92" s="79">
        <v>-0.65479862689971924</v>
      </c>
      <c r="DD92" s="79">
        <v>-0.47392532229423523</v>
      </c>
      <c r="DE92" s="79">
        <v>-0.45527246594429016</v>
      </c>
      <c r="DF92" s="79">
        <v>-0.43771055340766907</v>
      </c>
      <c r="DG92" s="79">
        <v>-0.58064550161361694</v>
      </c>
      <c r="DH92" s="79">
        <v>-0.45372739434242249</v>
      </c>
      <c r="DI92" s="79">
        <v>-0.70201051235198975</v>
      </c>
      <c r="DJ92" s="79">
        <v>-0.96984291076660156</v>
      </c>
      <c r="DK92" s="79">
        <v>-0.62183761596679688</v>
      </c>
      <c r="DL92" s="79">
        <v>-0.67185425758361816</v>
      </c>
      <c r="DM92" s="79">
        <v>-0.67148089408874512</v>
      </c>
      <c r="DN92" s="79">
        <v>-0.39453664422035217</v>
      </c>
      <c r="DO92" s="79">
        <v>-9.3796119093894958E-2</v>
      </c>
      <c r="DP92" s="79">
        <v>-3.4894626587629318E-2</v>
      </c>
      <c r="DQ92" s="79">
        <v>0.12280068546533585</v>
      </c>
      <c r="DR92" s="79">
        <v>1.2862482070922852</v>
      </c>
      <c r="DS92" s="79">
        <v>1.0781856775283813</v>
      </c>
      <c r="DT92" s="79">
        <v>1.0741153955459595</v>
      </c>
      <c r="DU92" s="79">
        <v>-0.82976114749908447</v>
      </c>
      <c r="DV92" s="79">
        <v>-1.4153501987457275</v>
      </c>
      <c r="DW92" s="79">
        <v>-1.7180913686752319</v>
      </c>
      <c r="DX92" s="79">
        <v>-1.5090427398681641</v>
      </c>
      <c r="DY92" s="79">
        <v>-0.81527882814407349</v>
      </c>
      <c r="DZ92" s="79">
        <v>-0.64988225698471069</v>
      </c>
      <c r="EA92" s="79">
        <v>-0.24796441197395325</v>
      </c>
      <c r="EB92" s="79">
        <v>-7.5294703245162964E-2</v>
      </c>
      <c r="EC92" s="79">
        <v>-4.3056145310401917E-2</v>
      </c>
      <c r="ED92" s="79">
        <v>-3.2253511250019073E-2</v>
      </c>
      <c r="EE92" s="79">
        <v>-0.17912402749061584</v>
      </c>
      <c r="EF92" s="79">
        <v>-2.2611213847994804E-2</v>
      </c>
      <c r="EG92" s="79">
        <v>-0.24771067500114441</v>
      </c>
      <c r="EH92" s="79">
        <v>-0.49268966913223267</v>
      </c>
      <c r="EI92" s="79">
        <v>-0.11083044856786728</v>
      </c>
      <c r="EJ92" s="79">
        <v>-0.13704624772071838</v>
      </c>
      <c r="EK92" s="79">
        <v>-9.2037670314311981E-2</v>
      </c>
      <c r="EL92" s="79">
        <v>0.18739688396453857</v>
      </c>
      <c r="EM92" s="79">
        <v>0.49141544103622437</v>
      </c>
      <c r="EN92" s="79">
        <v>0.57300490140914917</v>
      </c>
      <c r="EO92" s="79">
        <v>0.72667115926742554</v>
      </c>
      <c r="EP92" s="79">
        <v>1.8995668888092041</v>
      </c>
      <c r="EQ92" s="79">
        <v>1.6959571838378906</v>
      </c>
      <c r="ER92" s="79">
        <v>1.7098493576049805</v>
      </c>
      <c r="ES92" s="79">
        <v>-0.20375317335128784</v>
      </c>
      <c r="ET92" s="79">
        <v>-0.75502073764801025</v>
      </c>
      <c r="EU92" s="79">
        <v>-1.1030945777893066</v>
      </c>
      <c r="EV92" s="79">
        <v>-0.9768291711807251</v>
      </c>
      <c r="EW92" s="79">
        <v>76.41094970703125</v>
      </c>
      <c r="EX92" s="79">
        <v>75.58148193359375</v>
      </c>
      <c r="EY92" s="79">
        <v>74.361717224121094</v>
      </c>
      <c r="EZ92" s="79">
        <v>73.744255065917969</v>
      </c>
      <c r="FA92" s="79">
        <v>72.963462829589844</v>
      </c>
      <c r="FB92" s="79">
        <v>72.503105163574219</v>
      </c>
      <c r="FC92" s="79">
        <v>72.066001892089844</v>
      </c>
      <c r="FD92" s="79">
        <v>73.146919250488281</v>
      </c>
      <c r="FE92" s="79">
        <v>76.588340759277344</v>
      </c>
      <c r="FF92" s="79">
        <v>81.072349548339844</v>
      </c>
      <c r="FG92" s="79">
        <v>85.32843017578125</v>
      </c>
      <c r="FH92" s="79">
        <v>89.855812072753906</v>
      </c>
      <c r="FI92" s="79">
        <v>93.845138549804688</v>
      </c>
      <c r="FJ92" s="79">
        <v>97.641494750976563</v>
      </c>
      <c r="FK92" s="79">
        <v>100.40513610839844</v>
      </c>
      <c r="FL92" s="79">
        <v>102.23162078857422</v>
      </c>
      <c r="FM92" s="79">
        <v>102.9056396484375</v>
      </c>
      <c r="FN92" s="79">
        <v>102.19219970703125</v>
      </c>
      <c r="FO92" s="79">
        <v>100.61187744140625</v>
      </c>
      <c r="FP92" s="79">
        <v>97.554908752441406</v>
      </c>
      <c r="FQ92" s="79">
        <v>92.502174377441406</v>
      </c>
      <c r="FR92" s="79">
        <v>88.700698852539063</v>
      </c>
      <c r="FS92" s="79">
        <v>85.68084716796875</v>
      </c>
      <c r="FT92" s="79">
        <v>83.312294006347656</v>
      </c>
      <c r="FU92" s="79">
        <v>0.3202061653137207</v>
      </c>
      <c r="FV92" s="79">
        <v>0.57529836893081665</v>
      </c>
      <c r="FW92" s="79">
        <v>0.31516891717910767</v>
      </c>
      <c r="FX92" s="79">
        <v>0</v>
      </c>
      <c r="FY92" s="79">
        <v>1748</v>
      </c>
      <c r="FZ92" s="79">
        <v>1</v>
      </c>
    </row>
    <row r="93" spans="1:182" x14ac:dyDescent="0.2">
      <c r="A93" t="s">
        <v>186</v>
      </c>
      <c r="B93" t="s">
        <v>245</v>
      </c>
      <c r="C93" t="s">
        <v>2</v>
      </c>
      <c r="D93" t="s">
        <v>203</v>
      </c>
      <c r="E93" t="s">
        <v>209</v>
      </c>
      <c r="F93" t="s">
        <v>178</v>
      </c>
      <c r="G93" t="s">
        <v>1</v>
      </c>
      <c r="H93" s="79">
        <v>3470</v>
      </c>
      <c r="I93" s="79">
        <v>5.8190021514892578</v>
      </c>
      <c r="J93" s="79">
        <v>5.2493705749511719</v>
      </c>
      <c r="K93" s="79">
        <v>4.8427262306213379</v>
      </c>
      <c r="L93" s="79">
        <v>4.5384855270385742</v>
      </c>
      <c r="M93" s="79">
        <v>4.4835352897644043</v>
      </c>
      <c r="N93" s="79">
        <v>4.4335942268371582</v>
      </c>
      <c r="O93" s="79">
        <v>4.5062551498413086</v>
      </c>
      <c r="P93" s="79">
        <v>5.2743444442749023</v>
      </c>
      <c r="Q93" s="79">
        <v>5.9986100196838379</v>
      </c>
      <c r="R93" s="79">
        <v>6.9320459365844727</v>
      </c>
      <c r="S93" s="79">
        <v>8.1620683670043945</v>
      </c>
      <c r="T93" s="79">
        <v>9.1476373672485352</v>
      </c>
      <c r="U93" s="79">
        <v>10.097190856933594</v>
      </c>
      <c r="V93" s="79">
        <v>11.448875427246094</v>
      </c>
      <c r="W93" s="79">
        <v>12.209373474121094</v>
      </c>
      <c r="X93" s="79">
        <v>12.913424491882324</v>
      </c>
      <c r="Y93" s="79">
        <v>13.218147277832031</v>
      </c>
      <c r="Z93" s="79">
        <v>13.162563323974609</v>
      </c>
      <c r="AA93" s="79">
        <v>12.824481010437012</v>
      </c>
      <c r="AB93" s="79">
        <v>12.386628150939941</v>
      </c>
      <c r="AC93" s="79">
        <v>12.379293441772461</v>
      </c>
      <c r="AD93" s="79">
        <v>11.566061019897461</v>
      </c>
      <c r="AE93" s="79">
        <v>10.216496467590332</v>
      </c>
      <c r="AF93" s="79">
        <v>8.5041675567626953</v>
      </c>
      <c r="AG93" s="79">
        <v>-1.305914044380188</v>
      </c>
      <c r="AH93" s="79">
        <v>-0.92678403854370117</v>
      </c>
      <c r="AI93" s="79">
        <v>-0.81812310218811035</v>
      </c>
      <c r="AJ93" s="79">
        <v>-0.7769465446472168</v>
      </c>
      <c r="AK93" s="79">
        <v>-0.49200335144996643</v>
      </c>
      <c r="AL93" s="79">
        <v>-0.45251837372779846</v>
      </c>
      <c r="AM93" s="79">
        <v>-0.65911954641342163</v>
      </c>
      <c r="AN93" s="79">
        <v>-0.56458449363708496</v>
      </c>
      <c r="AO93" s="79">
        <v>-0.81848770380020142</v>
      </c>
      <c r="AP93" s="79">
        <v>-0.84650945663452148</v>
      </c>
      <c r="AQ93" s="79">
        <v>-0.86373859643936157</v>
      </c>
      <c r="AR93" s="79">
        <v>-1.0716307163238525</v>
      </c>
      <c r="AS93" s="79">
        <v>-1.3968201875686646</v>
      </c>
      <c r="AT93" s="79">
        <v>-1.0440006256103516</v>
      </c>
      <c r="AU93" s="79">
        <v>-0.92530953884124756</v>
      </c>
      <c r="AV93" s="79">
        <v>-0.84916257858276367</v>
      </c>
      <c r="AW93" s="79">
        <v>-0.46684128046035767</v>
      </c>
      <c r="AX93" s="79">
        <v>-3.9561097510159016E-3</v>
      </c>
      <c r="AY93" s="79">
        <v>-0.23822401463985443</v>
      </c>
      <c r="AZ93" s="79">
        <v>-0.3236614465713501</v>
      </c>
      <c r="BA93" s="79">
        <v>-0.76676696538925171</v>
      </c>
      <c r="BB93" s="79">
        <v>-1.2817763090133667</v>
      </c>
      <c r="BC93" s="79">
        <v>-1.3252558708190918</v>
      </c>
      <c r="BD93" s="79">
        <v>-1.2017340660095215</v>
      </c>
      <c r="BE93" s="79">
        <v>-1.0831085443496704</v>
      </c>
      <c r="BF93" s="79">
        <v>-0.72176665067672729</v>
      </c>
      <c r="BG93" s="79">
        <v>-0.62283968925476074</v>
      </c>
      <c r="BH93" s="79">
        <v>-0.59173625707626343</v>
      </c>
      <c r="BI93" s="79">
        <v>-0.33104291558265686</v>
      </c>
      <c r="BJ93" s="79">
        <v>-0.29606634378433228</v>
      </c>
      <c r="BK93" s="79">
        <v>-0.49231830239295959</v>
      </c>
      <c r="BL93" s="79">
        <v>-0.38104349374771118</v>
      </c>
      <c r="BM93" s="79">
        <v>-0.60785675048828125</v>
      </c>
      <c r="BN93" s="79">
        <v>-0.61866319179534912</v>
      </c>
      <c r="BO93" s="79">
        <v>-0.62087631225585938</v>
      </c>
      <c r="BP93" s="79">
        <v>-0.80208289623260498</v>
      </c>
      <c r="BQ93" s="79">
        <v>-1.102191686630249</v>
      </c>
      <c r="BR93" s="79">
        <v>-0.73278552293777466</v>
      </c>
      <c r="BS93" s="79">
        <v>-0.60847347974777222</v>
      </c>
      <c r="BT93" s="79">
        <v>-0.52619409561157227</v>
      </c>
      <c r="BU93" s="79">
        <v>-0.14189925789833069</v>
      </c>
      <c r="BV93" s="79">
        <v>0.32537674903869629</v>
      </c>
      <c r="BW93" s="79">
        <v>9.9474877119064331E-2</v>
      </c>
      <c r="BX93" s="79">
        <v>1.5480177535209805E-4</v>
      </c>
      <c r="BY93" s="79">
        <v>-0.45467156171798706</v>
      </c>
      <c r="BZ93" s="79">
        <v>-0.96175897121429443</v>
      </c>
      <c r="CA93" s="79">
        <v>-1.0155580043792725</v>
      </c>
      <c r="CB93" s="79">
        <v>-0.94600558280944824</v>
      </c>
      <c r="CC93" s="79">
        <v>-0.92879402637481689</v>
      </c>
      <c r="CD93" s="79">
        <v>-0.5797722339630127</v>
      </c>
      <c r="CE93" s="79">
        <v>-0.48758694529533386</v>
      </c>
      <c r="CF93" s="79">
        <v>-0.46346017718315125</v>
      </c>
      <c r="CG93" s="79">
        <v>-0.21956223249435425</v>
      </c>
      <c r="CH93" s="79">
        <v>-0.18770812451839447</v>
      </c>
      <c r="CI93" s="79">
        <v>-0.37679225206375122</v>
      </c>
      <c r="CJ93" s="79">
        <v>-0.25392356514930725</v>
      </c>
      <c r="CK93" s="79">
        <v>-0.4619743824005127</v>
      </c>
      <c r="CL93" s="79">
        <v>-0.46085759997367859</v>
      </c>
      <c r="CM93" s="79">
        <v>-0.45267057418823242</v>
      </c>
      <c r="CN93" s="79">
        <v>-0.61539489030838013</v>
      </c>
      <c r="CO93" s="79">
        <v>-0.89813292026519775</v>
      </c>
      <c r="CP93" s="79">
        <v>-0.51723885536193848</v>
      </c>
      <c r="CQ93" s="79">
        <v>-0.38903379440307617</v>
      </c>
      <c r="CR93" s="79">
        <v>-0.30250710248947144</v>
      </c>
      <c r="CS93" s="79">
        <v>8.3154603838920593E-2</v>
      </c>
      <c r="CT93" s="79">
        <v>0.55347168445587158</v>
      </c>
      <c r="CU93" s="79">
        <v>0.3333640992641449</v>
      </c>
      <c r="CV93" s="79">
        <v>0.22442895174026489</v>
      </c>
      <c r="CW93" s="79">
        <v>-0.23851525783538818</v>
      </c>
      <c r="CX93" s="79">
        <v>-0.7401159405708313</v>
      </c>
      <c r="CY93" s="79">
        <v>-0.80106210708618164</v>
      </c>
      <c r="CZ93" s="79">
        <v>-0.76888877153396606</v>
      </c>
      <c r="DA93" s="79">
        <v>-0.77447956800460815</v>
      </c>
      <c r="DB93" s="79">
        <v>-0.4377778172492981</v>
      </c>
      <c r="DC93" s="79">
        <v>-0.35233423113822937</v>
      </c>
      <c r="DD93" s="79">
        <v>-0.33518409729003906</v>
      </c>
      <c r="DE93" s="79">
        <v>-0.10808154195547104</v>
      </c>
      <c r="DF93" s="79">
        <v>-7.9349912703037262E-2</v>
      </c>
      <c r="DG93" s="79">
        <v>-0.26126620173454285</v>
      </c>
      <c r="DH93" s="79">
        <v>-0.12680362164974213</v>
      </c>
      <c r="DI93" s="79">
        <v>-0.31609201431274414</v>
      </c>
      <c r="DJ93" s="79">
        <v>-0.30305197834968567</v>
      </c>
      <c r="DK93" s="79">
        <v>-0.28446486592292786</v>
      </c>
      <c r="DL93" s="79">
        <v>-0.42870688438415527</v>
      </c>
      <c r="DM93" s="79">
        <v>-0.69407415390014648</v>
      </c>
      <c r="DN93" s="79">
        <v>-0.30169218778610229</v>
      </c>
      <c r="DO93" s="79">
        <v>-0.16959410905838013</v>
      </c>
      <c r="DP93" s="79">
        <v>-7.8820124268531799E-2</v>
      </c>
      <c r="DQ93" s="79">
        <v>0.30820846557617188</v>
      </c>
      <c r="DR93" s="79">
        <v>0.78156661987304688</v>
      </c>
      <c r="DS93" s="79">
        <v>0.56725335121154785</v>
      </c>
      <c r="DT93" s="79">
        <v>0.4487031102180481</v>
      </c>
      <c r="DU93" s="79">
        <v>-2.235894463956356E-2</v>
      </c>
      <c r="DV93" s="79">
        <v>-0.51847290992736816</v>
      </c>
      <c r="DW93" s="79">
        <v>-0.5865662693977356</v>
      </c>
      <c r="DX93" s="79">
        <v>-0.59177196025848389</v>
      </c>
      <c r="DY93" s="79">
        <v>-0.5516740083694458</v>
      </c>
      <c r="DZ93" s="79">
        <v>-0.23276039958000183</v>
      </c>
      <c r="EA93" s="79">
        <v>-0.15705075860023499</v>
      </c>
      <c r="EB93" s="79">
        <v>-0.1499737948179245</v>
      </c>
      <c r="EC93" s="79">
        <v>5.2878871560096741E-2</v>
      </c>
      <c r="ED93" s="79">
        <v>7.7102132141590118E-2</v>
      </c>
      <c r="EE93" s="79">
        <v>-9.446493536233902E-2</v>
      </c>
      <c r="EF93" s="79">
        <v>5.673738569021225E-2</v>
      </c>
      <c r="EG93" s="79">
        <v>-0.10546103864908218</v>
      </c>
      <c r="EH93" s="79">
        <v>-7.5205735862255096E-2</v>
      </c>
      <c r="EI93" s="79">
        <v>-4.1602525860071182E-2</v>
      </c>
      <c r="EJ93" s="79">
        <v>-0.15915904939174652</v>
      </c>
      <c r="EK93" s="79">
        <v>-0.39944568276405334</v>
      </c>
      <c r="EL93" s="79">
        <v>9.5229670405387878E-3</v>
      </c>
      <c r="EM93" s="79">
        <v>0.14724193513393402</v>
      </c>
      <c r="EN93" s="79">
        <v>0.24414834380149841</v>
      </c>
      <c r="EO93" s="79">
        <v>0.63315051794052124</v>
      </c>
      <c r="EP93" s="79">
        <v>1.1108994483947754</v>
      </c>
      <c r="EQ93" s="79">
        <v>0.90495222806930542</v>
      </c>
      <c r="ER93" s="79">
        <v>0.77251935005187988</v>
      </c>
      <c r="ES93" s="79">
        <v>0.28973644971847534</v>
      </c>
      <c r="ET93" s="79">
        <v>-0.19845561683177948</v>
      </c>
      <c r="EU93" s="79">
        <v>-0.2768683135509491</v>
      </c>
      <c r="EV93" s="79">
        <v>-0.33604341745376587</v>
      </c>
      <c r="EW93" s="79">
        <v>74.781631469726563</v>
      </c>
      <c r="EX93" s="79">
        <v>73.958511352539063</v>
      </c>
      <c r="EY93" s="79">
        <v>72.751724243164063</v>
      </c>
      <c r="EZ93" s="79">
        <v>72.563697814941406</v>
      </c>
      <c r="FA93" s="79">
        <v>71.653221130371094</v>
      </c>
      <c r="FB93" s="79">
        <v>71.583992004394531</v>
      </c>
      <c r="FC93" s="79">
        <v>71.450088500976563</v>
      </c>
      <c r="FD93" s="79">
        <v>72.451683044433594</v>
      </c>
      <c r="FE93" s="79">
        <v>75.309135437011719</v>
      </c>
      <c r="FF93" s="79">
        <v>79.787925720214844</v>
      </c>
      <c r="FG93" s="79">
        <v>83.731132507324219</v>
      </c>
      <c r="FH93" s="79">
        <v>88.31512451171875</v>
      </c>
      <c r="FI93" s="79">
        <v>92.241485595703125</v>
      </c>
      <c r="FJ93" s="79">
        <v>96.482864379882813</v>
      </c>
      <c r="FK93" s="79">
        <v>99.8831787109375</v>
      </c>
      <c r="FL93" s="79">
        <v>101.97520446777344</v>
      </c>
      <c r="FM93" s="79">
        <v>101.74118804931641</v>
      </c>
      <c r="FN93" s="79">
        <v>100.99742889404297</v>
      </c>
      <c r="FO93" s="79">
        <v>98.877708435058594</v>
      </c>
      <c r="FP93" s="79">
        <v>95.453315734863281</v>
      </c>
      <c r="FQ93" s="79">
        <v>89.592758178710938</v>
      </c>
      <c r="FR93" s="79">
        <v>86.161781311035156</v>
      </c>
      <c r="FS93" s="79">
        <v>83.295913696289063</v>
      </c>
      <c r="FT93" s="79">
        <v>80.644126892089844</v>
      </c>
      <c r="FU93" s="79">
        <v>0.14916186034679413</v>
      </c>
      <c r="FV93" s="79">
        <v>0.31079298257827759</v>
      </c>
      <c r="FW93" s="79">
        <v>0.1418091356754303</v>
      </c>
      <c r="FX93" s="79">
        <v>0</v>
      </c>
      <c r="FY93" s="79">
        <v>1019</v>
      </c>
      <c r="FZ93" s="79">
        <v>1</v>
      </c>
    </row>
    <row r="94" spans="1:182" x14ac:dyDescent="0.2">
      <c r="A94" t="s">
        <v>186</v>
      </c>
      <c r="B94" t="s">
        <v>245</v>
      </c>
      <c r="C94" t="s">
        <v>2</v>
      </c>
      <c r="D94" t="s">
        <v>203</v>
      </c>
      <c r="E94" t="s">
        <v>209</v>
      </c>
      <c r="F94" t="s">
        <v>179</v>
      </c>
      <c r="G94" t="s">
        <v>1</v>
      </c>
      <c r="H94" s="79">
        <v>702</v>
      </c>
      <c r="I94" s="79">
        <v>1.7998447418212891</v>
      </c>
      <c r="J94" s="79">
        <v>1.6526237726211548</v>
      </c>
      <c r="K94" s="79">
        <v>1.5609246492385864</v>
      </c>
      <c r="L94" s="79">
        <v>1.4118788242340088</v>
      </c>
      <c r="M94" s="79">
        <v>1.3846485614776611</v>
      </c>
      <c r="N94" s="79">
        <v>1.3831942081451416</v>
      </c>
      <c r="O94" s="79">
        <v>1.4011964797973633</v>
      </c>
      <c r="P94" s="79">
        <v>1.3871227502822876</v>
      </c>
      <c r="Q94" s="79">
        <v>1.3218852281570435</v>
      </c>
      <c r="R94" s="79">
        <v>1.7263436317443848</v>
      </c>
      <c r="S94" s="79">
        <v>1.9133777618408203</v>
      </c>
      <c r="T94" s="79">
        <v>2.4902932643890381</v>
      </c>
      <c r="U94" s="79">
        <v>2.971259593963623</v>
      </c>
      <c r="V94" s="79">
        <v>2.9885799884796143</v>
      </c>
      <c r="W94" s="79">
        <v>3.1947333812713623</v>
      </c>
      <c r="X94" s="79">
        <v>3.3219406604766846</v>
      </c>
      <c r="Y94" s="79">
        <v>3.4212243556976318</v>
      </c>
      <c r="Z94" s="79">
        <v>3.3646094799041748</v>
      </c>
      <c r="AA94" s="79">
        <v>3.3142929077148438</v>
      </c>
      <c r="AB94" s="79">
        <v>3.434971809387207</v>
      </c>
      <c r="AC94" s="79">
        <v>3.2522926330566406</v>
      </c>
      <c r="AD94" s="79">
        <v>2.9960076808929443</v>
      </c>
      <c r="AE94" s="79">
        <v>2.8133764266967773</v>
      </c>
      <c r="AF94" s="79">
        <v>2.4131560325622559</v>
      </c>
      <c r="AG94" s="79">
        <v>-0.47396793961524963</v>
      </c>
      <c r="AH94" s="79">
        <v>-0.42011138796806335</v>
      </c>
      <c r="AI94" s="79">
        <v>-0.37357166409492493</v>
      </c>
      <c r="AJ94" s="79">
        <v>-0.40729352831840515</v>
      </c>
      <c r="AK94" s="79">
        <v>-0.38329026103019714</v>
      </c>
      <c r="AL94" s="79">
        <v>-0.3359333872795105</v>
      </c>
      <c r="AM94" s="79">
        <v>-0.37587308883666992</v>
      </c>
      <c r="AN94" s="79">
        <v>-0.37239307165145874</v>
      </c>
      <c r="AO94" s="79">
        <v>-0.79611778259277344</v>
      </c>
      <c r="AP94" s="79">
        <v>-0.60085767507553101</v>
      </c>
      <c r="AQ94" s="79">
        <v>-0.60223555564880371</v>
      </c>
      <c r="AR94" s="79">
        <v>-0.38923195004463196</v>
      </c>
      <c r="AS94" s="79">
        <v>-0.13769690692424774</v>
      </c>
      <c r="AT94" s="79">
        <v>-0.47386929392814636</v>
      </c>
      <c r="AU94" s="79">
        <v>-0.69244420528411865</v>
      </c>
      <c r="AV94" s="79">
        <v>-0.7288820743560791</v>
      </c>
      <c r="AW94" s="79">
        <v>-0.79504352807998657</v>
      </c>
      <c r="AX94" s="79">
        <v>-0.76573395729064941</v>
      </c>
      <c r="AY94" s="79">
        <v>-0.76576781272888184</v>
      </c>
      <c r="AZ94" s="79">
        <v>-0.46376505494117737</v>
      </c>
      <c r="BA94" s="79">
        <v>-0.69611835479736328</v>
      </c>
      <c r="BB94" s="79">
        <v>-0.67758369445800781</v>
      </c>
      <c r="BC94" s="79">
        <v>-0.55890798568725586</v>
      </c>
      <c r="BD94" s="79">
        <v>-0.51507997512817383</v>
      </c>
      <c r="BE94" s="79">
        <v>-0.31869494915008545</v>
      </c>
      <c r="BF94" s="79">
        <v>-0.27266526222229004</v>
      </c>
      <c r="BG94" s="79">
        <v>-0.24066747725009918</v>
      </c>
      <c r="BH94" s="79">
        <v>-0.27975305914878845</v>
      </c>
      <c r="BI94" s="79">
        <v>-0.24115705490112305</v>
      </c>
      <c r="BJ94" s="79">
        <v>-0.20926186442375183</v>
      </c>
      <c r="BK94" s="79">
        <v>-0.2432897686958313</v>
      </c>
      <c r="BL94" s="79">
        <v>-0.24526879191398621</v>
      </c>
      <c r="BM94" s="79">
        <v>-0.65784728527069092</v>
      </c>
      <c r="BN94" s="79">
        <v>-0.42920899391174316</v>
      </c>
      <c r="BO94" s="79">
        <v>-0.41582661867141724</v>
      </c>
      <c r="BP94" s="79">
        <v>-0.18592812120914459</v>
      </c>
      <c r="BQ94" s="79">
        <v>9.5644034445285797E-2</v>
      </c>
      <c r="BR94" s="79">
        <v>-0.25616160035133362</v>
      </c>
      <c r="BS94" s="79">
        <v>-0.46232330799102783</v>
      </c>
      <c r="BT94" s="79">
        <v>-0.49397441744804382</v>
      </c>
      <c r="BU94" s="79">
        <v>-0.57144439220428467</v>
      </c>
      <c r="BV94" s="79">
        <v>-0.54733330011367798</v>
      </c>
      <c r="BW94" s="79">
        <v>-0.54575198888778687</v>
      </c>
      <c r="BX94" s="79">
        <v>-0.24413754045963287</v>
      </c>
      <c r="BY94" s="79">
        <v>-0.4785667359828949</v>
      </c>
      <c r="BZ94" s="79">
        <v>-0.46483340859413147</v>
      </c>
      <c r="CA94" s="79">
        <v>-0.36686637997627258</v>
      </c>
      <c r="CB94" s="79">
        <v>-0.3414672315120697</v>
      </c>
      <c r="CC94" s="79">
        <v>-0.21115335822105408</v>
      </c>
      <c r="CD94" s="79">
        <v>-0.17054452002048492</v>
      </c>
      <c r="CE94" s="79">
        <v>-0.14861844480037689</v>
      </c>
      <c r="CF94" s="79">
        <v>-0.19141890108585358</v>
      </c>
      <c r="CG94" s="79">
        <v>-0.14271602034568787</v>
      </c>
      <c r="CH94" s="79">
        <v>-0.12152955681085587</v>
      </c>
      <c r="CI94" s="79">
        <v>-0.15146297216415405</v>
      </c>
      <c r="CJ94" s="79">
        <v>-0.15722289681434631</v>
      </c>
      <c r="CK94" s="79">
        <v>-0.56208157539367676</v>
      </c>
      <c r="CL94" s="79">
        <v>-0.31032562255859375</v>
      </c>
      <c r="CM94" s="79">
        <v>-0.28672036528587341</v>
      </c>
      <c r="CN94" s="79">
        <v>-4.5120514929294586E-2</v>
      </c>
      <c r="CO94" s="79">
        <v>0.25725525617599487</v>
      </c>
      <c r="CP94" s="79">
        <v>-0.10537789016962051</v>
      </c>
      <c r="CQ94" s="79">
        <v>-0.30294227600097656</v>
      </c>
      <c r="CR94" s="79">
        <v>-0.33127808570861816</v>
      </c>
      <c r="CS94" s="79">
        <v>-0.41658031940460205</v>
      </c>
      <c r="CT94" s="79">
        <v>-0.39606967568397522</v>
      </c>
      <c r="CU94" s="79">
        <v>-0.3933696448802948</v>
      </c>
      <c r="CV94" s="79">
        <v>-9.2024192214012146E-2</v>
      </c>
      <c r="CW94" s="79">
        <v>-0.32789117097854614</v>
      </c>
      <c r="CX94" s="79">
        <v>-0.31748324632644653</v>
      </c>
      <c r="CY94" s="79">
        <v>-0.23385897278785706</v>
      </c>
      <c r="CZ94" s="79">
        <v>-0.22122354805469513</v>
      </c>
      <c r="DA94" s="79">
        <v>-0.10361175984144211</v>
      </c>
      <c r="DB94" s="79">
        <v>-6.842377781867981E-2</v>
      </c>
      <c r="DC94" s="79">
        <v>-5.6569408625364304E-2</v>
      </c>
      <c r="DD94" s="79">
        <v>-0.1030847504734993</v>
      </c>
      <c r="DE94" s="79">
        <v>-4.4274989515542984E-2</v>
      </c>
      <c r="DF94" s="79">
        <v>-3.37972491979599E-2</v>
      </c>
      <c r="DG94" s="79">
        <v>-5.9636171907186508E-2</v>
      </c>
      <c r="DH94" s="79">
        <v>-6.9177001714706421E-2</v>
      </c>
      <c r="DI94" s="79">
        <v>-0.4663158655166626</v>
      </c>
      <c r="DJ94" s="79">
        <v>-0.19144226610660553</v>
      </c>
      <c r="DK94" s="79">
        <v>-0.15761411190032959</v>
      </c>
      <c r="DL94" s="79">
        <v>9.568709135055542E-2</v>
      </c>
      <c r="DM94" s="79">
        <v>0.41886648535728455</v>
      </c>
      <c r="DN94" s="79">
        <v>4.5405808836221695E-2</v>
      </c>
      <c r="DO94" s="79">
        <v>-0.14356124401092529</v>
      </c>
      <c r="DP94" s="79">
        <v>-0.16858173906803131</v>
      </c>
      <c r="DQ94" s="79">
        <v>-0.26171624660491943</v>
      </c>
      <c r="DR94" s="79">
        <v>-0.24480603635311127</v>
      </c>
      <c r="DS94" s="79">
        <v>-0.24098731577396393</v>
      </c>
      <c r="DT94" s="79">
        <v>6.0089152306318283E-2</v>
      </c>
      <c r="DU94" s="79">
        <v>-0.17721559107303619</v>
      </c>
      <c r="DV94" s="79">
        <v>-0.1701330691576004</v>
      </c>
      <c r="DW94" s="79">
        <v>-0.10085155814886093</v>
      </c>
      <c r="DX94" s="79">
        <v>-0.10097986459732056</v>
      </c>
      <c r="DY94" s="79">
        <v>5.1661219447851181E-2</v>
      </c>
      <c r="DZ94" s="79">
        <v>7.9022355377674103E-2</v>
      </c>
      <c r="EA94" s="79">
        <v>7.633478194475174E-2</v>
      </c>
      <c r="EB94" s="79">
        <v>2.4455737322568893E-2</v>
      </c>
      <c r="EC94" s="79">
        <v>9.7858227789402008E-2</v>
      </c>
      <c r="ED94" s="79">
        <v>9.287426620721817E-2</v>
      </c>
      <c r="EE94" s="79">
        <v>7.2947144508361816E-2</v>
      </c>
      <c r="EF94" s="79">
        <v>5.7947281748056412E-2</v>
      </c>
      <c r="EG94" s="79">
        <v>-0.32804536819458008</v>
      </c>
      <c r="EH94" s="79">
        <v>-1.9793575629591942E-2</v>
      </c>
      <c r="EI94" s="79">
        <v>2.8794797137379646E-2</v>
      </c>
      <c r="EJ94" s="79">
        <v>0.29899090528488159</v>
      </c>
      <c r="EK94" s="79">
        <v>0.65220743417739868</v>
      </c>
      <c r="EL94" s="79">
        <v>0.26311352849006653</v>
      </c>
      <c r="EM94" s="79">
        <v>8.655964583158493E-2</v>
      </c>
      <c r="EN94" s="79">
        <v>6.6325932741165161E-2</v>
      </c>
      <c r="EO94" s="79">
        <v>-3.8117110729217529E-2</v>
      </c>
      <c r="EP94" s="79">
        <v>-2.6405368000268936E-2</v>
      </c>
      <c r="EQ94" s="79">
        <v>-2.0971450954675674E-2</v>
      </c>
      <c r="ER94" s="79">
        <v>0.27971667051315308</v>
      </c>
      <c r="ES94" s="79">
        <v>4.0336001664400101E-2</v>
      </c>
      <c r="ET94" s="79">
        <v>4.2617175728082657E-2</v>
      </c>
      <c r="EU94" s="79">
        <v>9.1190017759799957E-2</v>
      </c>
      <c r="EV94" s="79">
        <v>7.2632908821105957E-2</v>
      </c>
      <c r="EW94" s="79">
        <v>83.557510375976563</v>
      </c>
      <c r="EX94" s="79">
        <v>83.515556335449219</v>
      </c>
      <c r="EY94" s="79">
        <v>81.834030151367188</v>
      </c>
      <c r="EZ94" s="79">
        <v>81.015594482421875</v>
      </c>
      <c r="FA94" s="79">
        <v>80.109779357910156</v>
      </c>
      <c r="FB94" s="79">
        <v>79.18988037109375</v>
      </c>
      <c r="FC94" s="79">
        <v>78.132583618164063</v>
      </c>
      <c r="FD94" s="79">
        <v>78.2203369140625</v>
      </c>
      <c r="FE94" s="79">
        <v>82</v>
      </c>
      <c r="FF94" s="79">
        <v>84.965301513671875</v>
      </c>
      <c r="FG94" s="79">
        <v>88.66729736328125</v>
      </c>
      <c r="FH94" s="79">
        <v>92.854866027832031</v>
      </c>
      <c r="FI94" s="79">
        <v>94.947776794433594</v>
      </c>
      <c r="FJ94" s="79">
        <v>97.767967224121094</v>
      </c>
      <c r="FK94" s="79">
        <v>101.45536041259766</v>
      </c>
      <c r="FL94" s="79">
        <v>103.57813262939453</v>
      </c>
      <c r="FM94" s="79">
        <v>105.53489685058594</v>
      </c>
      <c r="FN94" s="79">
        <v>105.68165588378906</v>
      </c>
      <c r="FO94" s="79">
        <v>104.79842376708984</v>
      </c>
      <c r="FP94" s="79">
        <v>102.77497863769531</v>
      </c>
      <c r="FQ94" s="79">
        <v>100.58348083496094</v>
      </c>
      <c r="FR94" s="79">
        <v>97.440841674804688</v>
      </c>
      <c r="FS94" s="79">
        <v>95.327178955078125</v>
      </c>
      <c r="FT94" s="79">
        <v>93.24005126953125</v>
      </c>
      <c r="FU94" s="79">
        <v>0.11864829808473587</v>
      </c>
      <c r="FV94" s="79">
        <v>0.21045750379562378</v>
      </c>
      <c r="FW94" s="79">
        <v>0.11405555158853531</v>
      </c>
      <c r="FX94" s="79">
        <v>0</v>
      </c>
      <c r="FY94" s="79">
        <v>112</v>
      </c>
      <c r="FZ94" s="79">
        <v>1</v>
      </c>
    </row>
    <row r="95" spans="1:182" x14ac:dyDescent="0.2">
      <c r="A95" t="s">
        <v>186</v>
      </c>
      <c r="B95" t="s">
        <v>245</v>
      </c>
      <c r="C95" t="s">
        <v>2</v>
      </c>
      <c r="D95" t="s">
        <v>203</v>
      </c>
      <c r="E95" t="s">
        <v>209</v>
      </c>
      <c r="F95" t="s">
        <v>180</v>
      </c>
      <c r="G95" t="s">
        <v>1</v>
      </c>
      <c r="H95" s="79">
        <v>123</v>
      </c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R95" s="79"/>
      <c r="AS95" s="79"/>
      <c r="AT95" s="79"/>
      <c r="AU95" s="79"/>
      <c r="AV95" s="79"/>
      <c r="AW95" s="79"/>
      <c r="AX95" s="79"/>
      <c r="AY95" s="79"/>
      <c r="AZ95" s="79"/>
      <c r="BA95" s="79"/>
      <c r="BB95" s="79"/>
      <c r="BC95" s="79"/>
      <c r="BD95" s="79"/>
      <c r="BE95" s="79"/>
      <c r="BF95" s="79"/>
      <c r="BG95" s="79"/>
      <c r="BH95" s="79"/>
      <c r="BI95" s="79"/>
      <c r="BJ95" s="79"/>
      <c r="BK95" s="79"/>
      <c r="BL95" s="79"/>
      <c r="BM95" s="79"/>
      <c r="BN95" s="79"/>
      <c r="BO95" s="79"/>
      <c r="BP95" s="79"/>
      <c r="BQ95" s="79"/>
      <c r="BR95" s="79"/>
      <c r="BS95" s="79"/>
      <c r="BT95" s="79"/>
      <c r="BU95" s="79"/>
      <c r="BV95" s="79"/>
      <c r="BW95" s="79"/>
      <c r="BX95" s="79"/>
      <c r="BY95" s="79"/>
      <c r="BZ95" s="79"/>
      <c r="CA95" s="79"/>
      <c r="CB95" s="79"/>
      <c r="CC95" s="79"/>
      <c r="CD95" s="79"/>
      <c r="CE95" s="79"/>
      <c r="CF95" s="79"/>
      <c r="CG95" s="79"/>
      <c r="CH95" s="79"/>
      <c r="CI95" s="79"/>
      <c r="CJ95" s="79"/>
      <c r="CK95" s="79"/>
      <c r="CL95" s="79"/>
      <c r="CM95" s="79"/>
      <c r="CN95" s="79"/>
      <c r="CO95" s="79"/>
      <c r="CP95" s="79"/>
      <c r="CQ95" s="79"/>
      <c r="CR95" s="79"/>
      <c r="CS95" s="79"/>
      <c r="CT95" s="79"/>
      <c r="CU95" s="79"/>
      <c r="CV95" s="79"/>
      <c r="CW95" s="79"/>
      <c r="CX95" s="79"/>
      <c r="CY95" s="79"/>
      <c r="CZ95" s="79"/>
      <c r="DA95" s="79"/>
      <c r="DB95" s="79"/>
      <c r="DC95" s="79"/>
      <c r="DD95" s="79"/>
      <c r="DE95" s="79"/>
      <c r="DF95" s="79"/>
      <c r="DG95" s="79"/>
      <c r="DH95" s="79"/>
      <c r="DI95" s="79"/>
      <c r="DJ95" s="79"/>
      <c r="DK95" s="79"/>
      <c r="DL95" s="79"/>
      <c r="DM95" s="79"/>
      <c r="DN95" s="79"/>
      <c r="DO95" s="79"/>
      <c r="DP95" s="79"/>
      <c r="DQ95" s="79"/>
      <c r="DR95" s="79"/>
      <c r="DS95" s="79"/>
      <c r="DT95" s="79"/>
      <c r="DU95" s="79"/>
      <c r="DV95" s="79"/>
      <c r="DW95" s="79"/>
      <c r="DX95" s="79"/>
      <c r="DY95" s="79"/>
      <c r="DZ95" s="79"/>
      <c r="EA95" s="79"/>
      <c r="EB95" s="79"/>
      <c r="EC95" s="79"/>
      <c r="ED95" s="79"/>
      <c r="EE95" s="79"/>
      <c r="EF95" s="79"/>
      <c r="EG95" s="79"/>
      <c r="EH95" s="79"/>
      <c r="EI95" s="79"/>
      <c r="EJ95" s="79"/>
      <c r="EK95" s="79"/>
      <c r="EL95" s="79"/>
      <c r="EM95" s="79"/>
      <c r="EN95" s="79"/>
      <c r="EO95" s="79"/>
      <c r="EP95" s="79"/>
      <c r="EQ95" s="79"/>
      <c r="ER95" s="79"/>
      <c r="ES95" s="79"/>
      <c r="ET95" s="79"/>
      <c r="EU95" s="79"/>
      <c r="EV95" s="79"/>
      <c r="EW95" s="79"/>
      <c r="EX95" s="79"/>
      <c r="EY95" s="79"/>
      <c r="EZ95" s="79"/>
      <c r="FA95" s="79"/>
      <c r="FB95" s="79"/>
      <c r="FC95" s="79"/>
      <c r="FD95" s="79"/>
      <c r="FE95" s="79"/>
      <c r="FF95" s="79"/>
      <c r="FG95" s="79"/>
      <c r="FH95" s="79"/>
      <c r="FI95" s="79"/>
      <c r="FJ95" s="79"/>
      <c r="FK95" s="79"/>
      <c r="FL95" s="79"/>
      <c r="FM95" s="79"/>
      <c r="FN95" s="79"/>
      <c r="FO95" s="79"/>
      <c r="FP95" s="79"/>
      <c r="FQ95" s="79"/>
      <c r="FR95" s="79"/>
      <c r="FS95" s="79"/>
      <c r="FT95" s="79"/>
      <c r="FU95" s="79"/>
      <c r="FV95" s="79"/>
      <c r="FW95" s="79"/>
      <c r="FX95" s="79">
        <v>0</v>
      </c>
      <c r="FY95" s="79">
        <v>18</v>
      </c>
      <c r="FZ95" s="79">
        <v>0</v>
      </c>
    </row>
    <row r="96" spans="1:182" x14ac:dyDescent="0.2">
      <c r="A96" t="s">
        <v>186</v>
      </c>
      <c r="B96" t="s">
        <v>245</v>
      </c>
      <c r="C96" t="s">
        <v>2</v>
      </c>
      <c r="D96" t="s">
        <v>203</v>
      </c>
      <c r="E96" t="s">
        <v>209</v>
      </c>
      <c r="F96" t="s">
        <v>181</v>
      </c>
      <c r="G96" t="s">
        <v>1</v>
      </c>
      <c r="H96" s="79">
        <v>246</v>
      </c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79"/>
      <c r="AJ96" s="79"/>
      <c r="AK96" s="79"/>
      <c r="AL96" s="79"/>
      <c r="AM96" s="79"/>
      <c r="AN96" s="79"/>
      <c r="AO96" s="79"/>
      <c r="AP96" s="79"/>
      <c r="AQ96" s="79"/>
      <c r="AR96" s="79"/>
      <c r="AS96" s="79"/>
      <c r="AT96" s="79"/>
      <c r="AU96" s="79"/>
      <c r="AV96" s="79"/>
      <c r="AW96" s="79"/>
      <c r="AX96" s="79"/>
      <c r="AY96" s="79"/>
      <c r="AZ96" s="79"/>
      <c r="BA96" s="79"/>
      <c r="BB96" s="79"/>
      <c r="BC96" s="79"/>
      <c r="BD96" s="79"/>
      <c r="BE96" s="79"/>
      <c r="BF96" s="79"/>
      <c r="BG96" s="79"/>
      <c r="BH96" s="79"/>
      <c r="BI96" s="79"/>
      <c r="BJ96" s="79"/>
      <c r="BK96" s="79"/>
      <c r="BL96" s="79"/>
      <c r="BM96" s="79"/>
      <c r="BN96" s="79"/>
      <c r="BO96" s="79"/>
      <c r="BP96" s="79"/>
      <c r="BQ96" s="79"/>
      <c r="BR96" s="79"/>
      <c r="BS96" s="79"/>
      <c r="BT96" s="79"/>
      <c r="BU96" s="79"/>
      <c r="BV96" s="79"/>
      <c r="BW96" s="79"/>
      <c r="BX96" s="79"/>
      <c r="BY96" s="79"/>
      <c r="BZ96" s="79"/>
      <c r="CA96" s="79"/>
      <c r="CB96" s="79"/>
      <c r="CC96" s="79"/>
      <c r="CD96" s="79"/>
      <c r="CE96" s="79"/>
      <c r="CF96" s="79"/>
      <c r="CG96" s="79"/>
      <c r="CH96" s="79"/>
      <c r="CI96" s="79"/>
      <c r="CJ96" s="79"/>
      <c r="CK96" s="79"/>
      <c r="CL96" s="79"/>
      <c r="CM96" s="79"/>
      <c r="CN96" s="79"/>
      <c r="CO96" s="79"/>
      <c r="CP96" s="79"/>
      <c r="CQ96" s="79"/>
      <c r="CR96" s="79"/>
      <c r="CS96" s="79"/>
      <c r="CT96" s="79"/>
      <c r="CU96" s="79"/>
      <c r="CV96" s="79"/>
      <c r="CW96" s="79"/>
      <c r="CX96" s="79"/>
      <c r="CY96" s="79"/>
      <c r="CZ96" s="79"/>
      <c r="DA96" s="79"/>
      <c r="DB96" s="79"/>
      <c r="DC96" s="79"/>
      <c r="DD96" s="79"/>
      <c r="DE96" s="79"/>
      <c r="DF96" s="79"/>
      <c r="DG96" s="79"/>
      <c r="DH96" s="79"/>
      <c r="DI96" s="79"/>
      <c r="DJ96" s="79"/>
      <c r="DK96" s="79"/>
      <c r="DL96" s="79"/>
      <c r="DM96" s="79"/>
      <c r="DN96" s="79"/>
      <c r="DO96" s="79"/>
      <c r="DP96" s="79"/>
      <c r="DQ96" s="79"/>
      <c r="DR96" s="79"/>
      <c r="DS96" s="79"/>
      <c r="DT96" s="79"/>
      <c r="DU96" s="79"/>
      <c r="DV96" s="79"/>
      <c r="DW96" s="79"/>
      <c r="DX96" s="79"/>
      <c r="DY96" s="79"/>
      <c r="DZ96" s="79"/>
      <c r="EA96" s="79"/>
      <c r="EB96" s="79"/>
      <c r="EC96" s="79"/>
      <c r="ED96" s="79"/>
      <c r="EE96" s="79"/>
      <c r="EF96" s="79"/>
      <c r="EG96" s="79"/>
      <c r="EH96" s="79"/>
      <c r="EI96" s="79"/>
      <c r="EJ96" s="79"/>
      <c r="EK96" s="79"/>
      <c r="EL96" s="79"/>
      <c r="EM96" s="79"/>
      <c r="EN96" s="79"/>
      <c r="EO96" s="79"/>
      <c r="EP96" s="79"/>
      <c r="EQ96" s="79"/>
      <c r="ER96" s="79"/>
      <c r="ES96" s="79"/>
      <c r="ET96" s="79"/>
      <c r="EU96" s="79"/>
      <c r="EV96" s="79"/>
      <c r="EW96" s="79"/>
      <c r="EX96" s="79"/>
      <c r="EY96" s="79"/>
      <c r="EZ96" s="79"/>
      <c r="FA96" s="79"/>
      <c r="FB96" s="79"/>
      <c r="FC96" s="79"/>
      <c r="FD96" s="79"/>
      <c r="FE96" s="79"/>
      <c r="FF96" s="79"/>
      <c r="FG96" s="79"/>
      <c r="FH96" s="79"/>
      <c r="FI96" s="79"/>
      <c r="FJ96" s="79"/>
      <c r="FK96" s="79"/>
      <c r="FL96" s="79"/>
      <c r="FM96" s="79"/>
      <c r="FN96" s="79"/>
      <c r="FO96" s="79"/>
      <c r="FP96" s="79"/>
      <c r="FQ96" s="79"/>
      <c r="FR96" s="79"/>
      <c r="FS96" s="79"/>
      <c r="FT96" s="79"/>
      <c r="FU96" s="79"/>
      <c r="FV96" s="79"/>
      <c r="FW96" s="79"/>
      <c r="FX96" s="79">
        <v>0</v>
      </c>
      <c r="FY96" s="79">
        <v>34</v>
      </c>
      <c r="FZ96" s="79">
        <v>0</v>
      </c>
    </row>
    <row r="97" spans="1:182" x14ac:dyDescent="0.2">
      <c r="A97" t="s">
        <v>186</v>
      </c>
      <c r="B97" t="s">
        <v>245</v>
      </c>
      <c r="C97" t="s">
        <v>2</v>
      </c>
      <c r="D97" t="s">
        <v>203</v>
      </c>
      <c r="E97" t="s">
        <v>209</v>
      </c>
      <c r="F97" t="s">
        <v>182</v>
      </c>
      <c r="G97" t="s">
        <v>1</v>
      </c>
      <c r="H97" s="79">
        <v>711</v>
      </c>
      <c r="I97" s="79">
        <v>1.2917100191116333</v>
      </c>
      <c r="J97" s="79">
        <v>1.1175955533981323</v>
      </c>
      <c r="K97" s="79">
        <v>1.0779024362564087</v>
      </c>
      <c r="L97" s="79">
        <v>1.1109879016876221</v>
      </c>
      <c r="M97" s="79">
        <v>1.0257058143615723</v>
      </c>
      <c r="N97" s="79">
        <v>1.0905390977859497</v>
      </c>
      <c r="O97" s="79">
        <v>1.2194103002548218</v>
      </c>
      <c r="P97" s="79">
        <v>1.2337205410003662</v>
      </c>
      <c r="Q97" s="79">
        <v>1.3331618309020996</v>
      </c>
      <c r="R97" s="79">
        <v>1.485082745552063</v>
      </c>
      <c r="S97" s="79">
        <v>1.6618320941925049</v>
      </c>
      <c r="T97" s="79">
        <v>1.9334070682525635</v>
      </c>
      <c r="U97" s="79">
        <v>2.2203521728515625</v>
      </c>
      <c r="V97" s="79">
        <v>2.3371114730834961</v>
      </c>
      <c r="W97" s="79">
        <v>2.617504358291626</v>
      </c>
      <c r="X97" s="79">
        <v>2.6416430473327637</v>
      </c>
      <c r="Y97" s="79">
        <v>2.7797091007232666</v>
      </c>
      <c r="Z97" s="79">
        <v>2.9163610935211182</v>
      </c>
      <c r="AA97" s="79">
        <v>2.5872976779937744</v>
      </c>
      <c r="AB97" s="79">
        <v>2.5341639518737793</v>
      </c>
      <c r="AC97" s="79">
        <v>2.3172080516815186</v>
      </c>
      <c r="AD97" s="79">
        <v>2.2552502155303955</v>
      </c>
      <c r="AE97" s="79">
        <v>2.2558119297027588</v>
      </c>
      <c r="AF97" s="79">
        <v>1.9237942695617676</v>
      </c>
      <c r="AG97" s="79">
        <v>-0.17690852284431458</v>
      </c>
      <c r="AH97" s="79">
        <v>-0.26128858327865601</v>
      </c>
      <c r="AI97" s="79">
        <v>-0.21774512529373169</v>
      </c>
      <c r="AJ97" s="79">
        <v>-0.10603287816047668</v>
      </c>
      <c r="AK97" s="79">
        <v>-0.23672561347484589</v>
      </c>
      <c r="AL97" s="79">
        <v>-0.17032863199710846</v>
      </c>
      <c r="AM97" s="79">
        <v>-7.5218044221401215E-2</v>
      </c>
      <c r="AN97" s="79">
        <v>-0.27354633808135986</v>
      </c>
      <c r="AO97" s="79">
        <v>-0.2741551399230957</v>
      </c>
      <c r="AP97" s="79">
        <v>-0.32739332318305969</v>
      </c>
      <c r="AQ97" s="79">
        <v>-0.4384092390537262</v>
      </c>
      <c r="AR97" s="79">
        <v>-0.4842706024646759</v>
      </c>
      <c r="AS97" s="79">
        <v>-0.44878026843070984</v>
      </c>
      <c r="AT97" s="79">
        <v>-0.42859524488449097</v>
      </c>
      <c r="AU97" s="79">
        <v>-0.30918017029762268</v>
      </c>
      <c r="AV97" s="79">
        <v>-0.40093082189559937</v>
      </c>
      <c r="AW97" s="79">
        <v>-0.38600152730941772</v>
      </c>
      <c r="AX97" s="79">
        <v>-8.5027359426021576E-2</v>
      </c>
      <c r="AY97" s="79">
        <v>-7.9370371997356415E-2</v>
      </c>
      <c r="AZ97" s="79">
        <v>-9.1597549617290497E-2</v>
      </c>
      <c r="BA97" s="79">
        <v>-0.2915034294128418</v>
      </c>
      <c r="BB97" s="79">
        <v>-0.29615068435668945</v>
      </c>
      <c r="BC97" s="79">
        <v>-0.34749102592468262</v>
      </c>
      <c r="BD97" s="79">
        <v>-0.29934996366500854</v>
      </c>
      <c r="BE97" s="79">
        <v>-7.7812999486923218E-2</v>
      </c>
      <c r="BF97" s="79">
        <v>-0.16591601073741913</v>
      </c>
      <c r="BG97" s="79">
        <v>-0.12858666479587555</v>
      </c>
      <c r="BH97" s="79">
        <v>-1.7989201471209526E-2</v>
      </c>
      <c r="BI97" s="79">
        <v>-0.14861956238746643</v>
      </c>
      <c r="BJ97" s="79">
        <v>-8.3211392164230347E-2</v>
      </c>
      <c r="BK97" s="79">
        <v>1.2624472379684448E-2</v>
      </c>
      <c r="BL97" s="79">
        <v>-0.18164636194705963</v>
      </c>
      <c r="BM97" s="79">
        <v>-0.17794740200042725</v>
      </c>
      <c r="BN97" s="79">
        <v>-0.21763902902603149</v>
      </c>
      <c r="BO97" s="79">
        <v>-0.3109094500541687</v>
      </c>
      <c r="BP97" s="79">
        <v>-0.3475530743598938</v>
      </c>
      <c r="BQ97" s="79">
        <v>-0.30388402938842773</v>
      </c>
      <c r="BR97" s="79">
        <v>-0.28906196355819702</v>
      </c>
      <c r="BS97" s="79">
        <v>-0.17405965924263</v>
      </c>
      <c r="BT97" s="79">
        <v>-0.26473152637481689</v>
      </c>
      <c r="BU97" s="79">
        <v>-0.23781988024711609</v>
      </c>
      <c r="BV97" s="79">
        <v>6.4475007355213165E-2</v>
      </c>
      <c r="BW97" s="79">
        <v>8.1442937254905701E-2</v>
      </c>
      <c r="BX97" s="79">
        <v>6.9316372275352478E-2</v>
      </c>
      <c r="BY97" s="79">
        <v>-0.14495274424552917</v>
      </c>
      <c r="BZ97" s="79">
        <v>-0.15689815580844879</v>
      </c>
      <c r="CA97" s="79">
        <v>-0.22309732437133789</v>
      </c>
      <c r="CB97" s="79">
        <v>-0.18044497072696686</v>
      </c>
      <c r="CC97" s="79">
        <v>-9.1797336935997009E-3</v>
      </c>
      <c r="CD97" s="79">
        <v>-9.9861271679401398E-2</v>
      </c>
      <c r="CE97" s="79">
        <v>-6.6835783421993256E-2</v>
      </c>
      <c r="CF97" s="79">
        <v>4.2989581823348999E-2</v>
      </c>
      <c r="CG97" s="79">
        <v>-8.7597571313381195E-2</v>
      </c>
      <c r="CH97" s="79">
        <v>-2.2874265909194946E-2</v>
      </c>
      <c r="CI97" s="79">
        <v>7.3463931679725647E-2</v>
      </c>
      <c r="CJ97" s="79">
        <v>-0.11799672245979309</v>
      </c>
      <c r="CK97" s="79">
        <v>-0.11131420731544495</v>
      </c>
      <c r="CL97" s="79">
        <v>-0.14162352681159973</v>
      </c>
      <c r="CM97" s="79">
        <v>-0.2226034551858902</v>
      </c>
      <c r="CN97" s="79">
        <v>-0.25286290049552917</v>
      </c>
      <c r="CO97" s="79">
        <v>-0.20352935791015625</v>
      </c>
      <c r="CP97" s="79">
        <v>-0.19242161512374878</v>
      </c>
      <c r="CQ97" s="79">
        <v>-8.0475591123104095E-2</v>
      </c>
      <c r="CR97" s="79">
        <v>-0.17040033638477325</v>
      </c>
      <c r="CS97" s="79">
        <v>-0.1351897269487381</v>
      </c>
      <c r="CT97" s="79">
        <v>0.16801989078521729</v>
      </c>
      <c r="CU97" s="79">
        <v>0.19282174110412598</v>
      </c>
      <c r="CV97" s="79">
        <v>0.18076486885547638</v>
      </c>
      <c r="CW97" s="79">
        <v>-4.3452192097902298E-2</v>
      </c>
      <c r="CX97" s="79">
        <v>-6.045227125287056E-2</v>
      </c>
      <c r="CY97" s="79">
        <v>-0.13694263994693756</v>
      </c>
      <c r="CZ97" s="79">
        <v>-9.8091736435890198E-2</v>
      </c>
      <c r="DA97" s="79">
        <v>5.9453528374433517E-2</v>
      </c>
      <c r="DB97" s="79">
        <v>-3.3806528896093369E-2</v>
      </c>
      <c r="DC97" s="79">
        <v>-5.0849057734012604E-3</v>
      </c>
      <c r="DD97" s="79">
        <v>0.10396836698055267</v>
      </c>
      <c r="DE97" s="79">
        <v>-2.6575585827231407E-2</v>
      </c>
      <c r="DF97" s="79">
        <v>3.7462864071130753E-2</v>
      </c>
      <c r="DG97" s="79">
        <v>0.13430339097976685</v>
      </c>
      <c r="DH97" s="79">
        <v>-5.4347075521945953E-2</v>
      </c>
      <c r="DI97" s="79">
        <v>-4.4681012630462646E-2</v>
      </c>
      <c r="DJ97" s="79">
        <v>-6.5608032047748566E-2</v>
      </c>
      <c r="DK97" s="79">
        <v>-0.13429747521877289</v>
      </c>
      <c r="DL97" s="79">
        <v>-0.15817274153232574</v>
      </c>
      <c r="DM97" s="79">
        <v>-0.10317467153072357</v>
      </c>
      <c r="DN97" s="79">
        <v>-9.5781274139881134E-2</v>
      </c>
      <c r="DO97" s="79">
        <v>1.3108469545841217E-2</v>
      </c>
      <c r="DP97" s="79">
        <v>-7.606913149356842E-2</v>
      </c>
      <c r="DQ97" s="79">
        <v>-3.255956619977951E-2</v>
      </c>
      <c r="DR97" s="79">
        <v>0.271564781665802</v>
      </c>
      <c r="DS97" s="79">
        <v>0.30420055985450745</v>
      </c>
      <c r="DT97" s="79">
        <v>0.29221335053443909</v>
      </c>
      <c r="DU97" s="79">
        <v>5.8048360049724579E-2</v>
      </c>
      <c r="DV97" s="79">
        <v>3.5993609577417374E-2</v>
      </c>
      <c r="DW97" s="79">
        <v>-5.0787948071956635E-2</v>
      </c>
      <c r="DX97" s="79">
        <v>-1.5738507732748985E-2</v>
      </c>
      <c r="DY97" s="79">
        <v>0.15854905545711517</v>
      </c>
      <c r="DZ97" s="79">
        <v>6.1566025018692017E-2</v>
      </c>
      <c r="EA97" s="79">
        <v>8.4073550999164581E-2</v>
      </c>
      <c r="EB97" s="79">
        <v>0.19201204180717468</v>
      </c>
      <c r="EC97" s="79">
        <v>6.1530470848083496E-2</v>
      </c>
      <c r="ED97" s="79">
        <v>0.12458009272813797</v>
      </c>
      <c r="EE97" s="79">
        <v>0.22214590013027191</v>
      </c>
      <c r="EF97" s="79">
        <v>3.7552904337644577E-2</v>
      </c>
      <c r="EG97" s="79">
        <v>5.1526736468076706E-2</v>
      </c>
      <c r="EH97" s="79">
        <v>4.4146273285150528E-2</v>
      </c>
      <c r="EI97" s="79">
        <v>-6.7976620048284531E-3</v>
      </c>
      <c r="EJ97" s="79">
        <v>-2.1455183625221252E-2</v>
      </c>
      <c r="EK97" s="79">
        <v>4.1721556335687637E-2</v>
      </c>
      <c r="EL97" s="79">
        <v>4.3752022087574005E-2</v>
      </c>
      <c r="EM97" s="79">
        <v>0.14822898805141449</v>
      </c>
      <c r="EN97" s="79">
        <v>6.013014167547226E-2</v>
      </c>
      <c r="EO97" s="79">
        <v>0.11562208086252213</v>
      </c>
      <c r="EP97" s="79">
        <v>0.42106714844703674</v>
      </c>
      <c r="EQ97" s="79">
        <v>0.46501386165618896</v>
      </c>
      <c r="ER97" s="79">
        <v>0.45312729477882385</v>
      </c>
      <c r="ES97" s="79">
        <v>0.2045990377664566</v>
      </c>
      <c r="ET97" s="79">
        <v>0.17524614930152893</v>
      </c>
      <c r="EU97" s="79">
        <v>7.3605738580226898E-2</v>
      </c>
      <c r="EV97" s="79">
        <v>0.10316647589206696</v>
      </c>
      <c r="EW97" s="79">
        <v>68.490623474121094</v>
      </c>
      <c r="EX97" s="79">
        <v>67.689079284667969</v>
      </c>
      <c r="EY97" s="79">
        <v>66.217041015625</v>
      </c>
      <c r="EZ97" s="79">
        <v>65.886726379394531</v>
      </c>
      <c r="FA97" s="79">
        <v>65.671745300292969</v>
      </c>
      <c r="FB97" s="79">
        <v>66.502548217773438</v>
      </c>
      <c r="FC97" s="79">
        <v>64.876411437988281</v>
      </c>
      <c r="FD97" s="79">
        <v>65.883064270019531</v>
      </c>
      <c r="FE97" s="79">
        <v>69.579299926757813</v>
      </c>
      <c r="FF97" s="79">
        <v>75.981330871582031</v>
      </c>
      <c r="FG97" s="79">
        <v>81.571235656738281</v>
      </c>
      <c r="FH97" s="79">
        <v>88.006446838378906</v>
      </c>
      <c r="FI97" s="79">
        <v>93.947761535644531</v>
      </c>
      <c r="FJ97" s="79">
        <v>99.617141723632813</v>
      </c>
      <c r="FK97" s="79">
        <v>101.98787689208984</v>
      </c>
      <c r="FL97" s="79">
        <v>104.01187133789063</v>
      </c>
      <c r="FM97" s="79">
        <v>105.72069549560547</v>
      </c>
      <c r="FN97" s="79">
        <v>103.04480743408203</v>
      </c>
      <c r="FO97" s="79">
        <v>100.44224548339844</v>
      </c>
      <c r="FP97" s="79">
        <v>97.462501525878906</v>
      </c>
      <c r="FQ97" s="79">
        <v>91.124443054199219</v>
      </c>
      <c r="FR97" s="79">
        <v>86.679634094238281</v>
      </c>
      <c r="FS97" s="79">
        <v>82.712448120117188</v>
      </c>
      <c r="FT97" s="79">
        <v>79.719558715820313</v>
      </c>
      <c r="FU97" s="79">
        <v>7.5536713004112244E-2</v>
      </c>
      <c r="FV97" s="79">
        <v>0.14891526103019714</v>
      </c>
      <c r="FW97" s="79">
        <v>7.2330310940742493E-2</v>
      </c>
      <c r="FX97" s="79">
        <v>0</v>
      </c>
      <c r="FY97" s="79">
        <v>250</v>
      </c>
      <c r="FZ97" s="79">
        <v>1</v>
      </c>
    </row>
    <row r="98" spans="1:182" x14ac:dyDescent="0.2">
      <c r="A98" t="s">
        <v>186</v>
      </c>
      <c r="B98" t="s">
        <v>245</v>
      </c>
      <c r="C98" t="s">
        <v>2</v>
      </c>
      <c r="D98" t="s">
        <v>203</v>
      </c>
      <c r="E98" t="s">
        <v>209</v>
      </c>
      <c r="F98" t="s">
        <v>183</v>
      </c>
      <c r="G98" t="s">
        <v>1</v>
      </c>
      <c r="H98" s="79">
        <v>1132</v>
      </c>
      <c r="I98" s="79">
        <v>2.6165270805358887</v>
      </c>
      <c r="J98" s="79">
        <v>2.4781308174133301</v>
      </c>
      <c r="K98" s="79">
        <v>2.32436203956604</v>
      </c>
      <c r="L98" s="79">
        <v>2.141122579574585</v>
      </c>
      <c r="M98" s="79">
        <v>2.0957691669464111</v>
      </c>
      <c r="N98" s="79">
        <v>2.1382043361663818</v>
      </c>
      <c r="O98" s="79">
        <v>2.333951473236084</v>
      </c>
      <c r="P98" s="79">
        <v>2.5979282855987549</v>
      </c>
      <c r="Q98" s="79">
        <v>2.9360232353210449</v>
      </c>
      <c r="R98" s="79">
        <v>3.0548012256622314</v>
      </c>
      <c r="S98" s="79">
        <v>3.6186933517456055</v>
      </c>
      <c r="T98" s="79">
        <v>4.1148366928100586</v>
      </c>
      <c r="U98" s="79">
        <v>4.5132255554199219</v>
      </c>
      <c r="V98" s="79">
        <v>5.0804061889648438</v>
      </c>
      <c r="W98" s="79">
        <v>5.2037286758422852</v>
      </c>
      <c r="X98" s="79">
        <v>5.6524677276611328</v>
      </c>
      <c r="Y98" s="79">
        <v>5.7572274208068848</v>
      </c>
      <c r="Z98" s="79">
        <v>5.7276315689086914</v>
      </c>
      <c r="AA98" s="79">
        <v>5.6335525512695313</v>
      </c>
      <c r="AB98" s="79">
        <v>5.5333395004272461</v>
      </c>
      <c r="AC98" s="79">
        <v>5.1034588813781738</v>
      </c>
      <c r="AD98" s="79">
        <v>5.0440888404846191</v>
      </c>
      <c r="AE98" s="79">
        <v>4.2389688491821289</v>
      </c>
      <c r="AF98" s="79">
        <v>3.8020498752593994</v>
      </c>
      <c r="AG98" s="79">
        <v>-0.35113060474395752</v>
      </c>
      <c r="AH98" s="79">
        <v>-0.28971207141876221</v>
      </c>
      <c r="AI98" s="79">
        <v>-0.23954591155052185</v>
      </c>
      <c r="AJ98" s="79">
        <v>-0.28589671850204468</v>
      </c>
      <c r="AK98" s="79">
        <v>-0.33964601159095764</v>
      </c>
      <c r="AL98" s="79">
        <v>-0.25814491510391235</v>
      </c>
      <c r="AM98" s="79">
        <v>-0.19540329277515411</v>
      </c>
      <c r="AN98" s="79">
        <v>-0.19052669405937195</v>
      </c>
      <c r="AO98" s="79">
        <v>-0.14286993443965912</v>
      </c>
      <c r="AP98" s="79">
        <v>-0.43043622374534607</v>
      </c>
      <c r="AQ98" s="79">
        <v>-0.41632845997810364</v>
      </c>
      <c r="AR98" s="79">
        <v>-0.41772818565368652</v>
      </c>
      <c r="AS98" s="79">
        <v>-0.30528613924980164</v>
      </c>
      <c r="AT98" s="79">
        <v>-4.8582393676042557E-2</v>
      </c>
      <c r="AU98" s="79">
        <v>-0.13726747035980225</v>
      </c>
      <c r="AV98" s="79">
        <v>-1.7513494938611984E-2</v>
      </c>
      <c r="AW98" s="79">
        <v>-6.7000165581703186E-2</v>
      </c>
      <c r="AX98" s="79">
        <v>-9.8585765808820724E-3</v>
      </c>
      <c r="AY98" s="79">
        <v>-3.1927287578582764E-2</v>
      </c>
      <c r="AZ98" s="79">
        <v>-0.25257760286331177</v>
      </c>
      <c r="BA98" s="79">
        <v>-0.58917361497879028</v>
      </c>
      <c r="BB98" s="79">
        <v>-0.37848955392837524</v>
      </c>
      <c r="BC98" s="79">
        <v>-0.5083310604095459</v>
      </c>
      <c r="BD98" s="79">
        <v>-0.40266057848930359</v>
      </c>
      <c r="BE98" s="79">
        <v>-0.14181792736053467</v>
      </c>
      <c r="BF98" s="79">
        <v>-8.5280373692512512E-2</v>
      </c>
      <c r="BG98" s="79">
        <v>-3.9974931627511978E-2</v>
      </c>
      <c r="BH98" s="79">
        <v>-9.9582672119140625E-2</v>
      </c>
      <c r="BI98" s="79">
        <v>-0.15270574390888214</v>
      </c>
      <c r="BJ98" s="79">
        <v>-5.5973127484321594E-2</v>
      </c>
      <c r="BK98" s="79">
        <v>5.0072977319359779E-3</v>
      </c>
      <c r="BL98" s="79">
        <v>4.879084974527359E-2</v>
      </c>
      <c r="BM98" s="79">
        <v>9.6440248191356659E-2</v>
      </c>
      <c r="BN98" s="79">
        <v>-0.18425709009170532</v>
      </c>
      <c r="BO98" s="79">
        <v>-0.13024361431598663</v>
      </c>
      <c r="BP98" s="79">
        <v>-0.1437532901763916</v>
      </c>
      <c r="BQ98" s="79">
        <v>-1.9062783569097519E-2</v>
      </c>
      <c r="BR98" s="79">
        <v>0.25384682416915894</v>
      </c>
      <c r="BS98" s="79">
        <v>0.15901626646518707</v>
      </c>
      <c r="BT98" s="79">
        <v>0.29951304197311401</v>
      </c>
      <c r="BU98" s="79">
        <v>0.24837429821491241</v>
      </c>
      <c r="BV98" s="79">
        <v>0.2929789125919342</v>
      </c>
      <c r="BW98" s="79">
        <v>0.27094298601150513</v>
      </c>
      <c r="BX98" s="79">
        <v>8.5550621151924133E-2</v>
      </c>
      <c r="BY98" s="79">
        <v>-0.27856245636940002</v>
      </c>
      <c r="BZ98" s="79">
        <v>-4.466966912150383E-2</v>
      </c>
      <c r="CA98" s="79">
        <v>-0.21773248910903931</v>
      </c>
      <c r="CB98" s="79">
        <v>-0.13929767906665802</v>
      </c>
      <c r="CC98" s="79">
        <v>3.1513900030404329E-3</v>
      </c>
      <c r="CD98" s="79">
        <v>5.630839616060257E-2</v>
      </c>
      <c r="CE98" s="79">
        <v>9.8247319459915161E-2</v>
      </c>
      <c r="CF98" s="79">
        <v>2.9457855969667435E-2</v>
      </c>
      <c r="CG98" s="79">
        <v>-2.3231491446495056E-2</v>
      </c>
      <c r="CH98" s="79">
        <v>8.4050431847572327E-2</v>
      </c>
      <c r="CI98" s="79">
        <v>0.14381106197834015</v>
      </c>
      <c r="CJ98" s="79">
        <v>0.21454145014286041</v>
      </c>
      <c r="CK98" s="79">
        <v>0.26218575239181519</v>
      </c>
      <c r="CL98" s="79">
        <v>-1.3754164800047874E-2</v>
      </c>
      <c r="CM98" s="79">
        <v>6.7897871136665344E-2</v>
      </c>
      <c r="CN98" s="79">
        <v>4.6000901609659195E-2</v>
      </c>
      <c r="CO98" s="79">
        <v>0.17917464673519135</v>
      </c>
      <c r="CP98" s="79">
        <v>0.46330839395523071</v>
      </c>
      <c r="CQ98" s="79">
        <v>0.3642214834690094</v>
      </c>
      <c r="CR98" s="79">
        <v>0.519084632396698</v>
      </c>
      <c r="CS98" s="79">
        <v>0.46680170297622681</v>
      </c>
      <c r="CT98" s="79">
        <v>0.50272321701049805</v>
      </c>
      <c r="CU98" s="79">
        <v>0.48070999979972839</v>
      </c>
      <c r="CV98" s="79">
        <v>0.31973719596862793</v>
      </c>
      <c r="CW98" s="79">
        <v>-6.3434094190597534E-2</v>
      </c>
      <c r="CX98" s="79">
        <v>0.18653295934200287</v>
      </c>
      <c r="CY98" s="79">
        <v>-1.6464801505208015E-2</v>
      </c>
      <c r="CZ98" s="79">
        <v>4.310666024684906E-2</v>
      </c>
      <c r="DA98" s="79">
        <v>0.1481207013130188</v>
      </c>
      <c r="DB98" s="79">
        <v>0.19789716601371765</v>
      </c>
      <c r="DC98" s="79">
        <v>0.236469566822052</v>
      </c>
      <c r="DD98" s="79">
        <v>0.15849839150905609</v>
      </c>
      <c r="DE98" s="79">
        <v>0.10624276846647263</v>
      </c>
      <c r="DF98" s="79">
        <v>0.22407399117946625</v>
      </c>
      <c r="DG98" s="79">
        <v>0.28261482715606689</v>
      </c>
      <c r="DH98" s="79">
        <v>0.38029205799102783</v>
      </c>
      <c r="DI98" s="79">
        <v>0.42793124914169312</v>
      </c>
      <c r="DJ98" s="79">
        <v>0.15674875676631927</v>
      </c>
      <c r="DK98" s="79">
        <v>0.26603937149047852</v>
      </c>
      <c r="DL98" s="79">
        <v>0.23575508594512939</v>
      </c>
      <c r="DM98" s="79">
        <v>0.37741208076477051</v>
      </c>
      <c r="DN98" s="79">
        <v>0.67276996374130249</v>
      </c>
      <c r="DO98" s="79">
        <v>0.56942671537399292</v>
      </c>
      <c r="DP98" s="79">
        <v>0.73865622282028198</v>
      </c>
      <c r="DQ98" s="79">
        <v>0.68522912263870239</v>
      </c>
      <c r="DR98" s="79">
        <v>0.71246755123138428</v>
      </c>
      <c r="DS98" s="79">
        <v>0.69047701358795166</v>
      </c>
      <c r="DT98" s="79">
        <v>0.55392378568649292</v>
      </c>
      <c r="DU98" s="79">
        <v>0.15169426798820496</v>
      </c>
      <c r="DV98" s="79">
        <v>0.41773557662963867</v>
      </c>
      <c r="DW98" s="79">
        <v>0.18480287492275238</v>
      </c>
      <c r="DX98" s="79">
        <v>0.22551099956035614</v>
      </c>
      <c r="DY98" s="79">
        <v>0.35743337869644165</v>
      </c>
      <c r="DZ98" s="79">
        <v>0.40232884883880615</v>
      </c>
      <c r="EA98" s="79">
        <v>0.43604055047035217</v>
      </c>
      <c r="EB98" s="79">
        <v>0.34481242299079895</v>
      </c>
      <c r="EC98" s="79">
        <v>0.29318302869796753</v>
      </c>
      <c r="ED98" s="79">
        <v>0.42624577879905701</v>
      </c>
      <c r="EE98" s="79">
        <v>0.48302540183067322</v>
      </c>
      <c r="EF98" s="79">
        <v>0.61960959434509277</v>
      </c>
      <c r="EG98" s="79">
        <v>0.66724145412445068</v>
      </c>
      <c r="EH98" s="79">
        <v>0.40292790532112122</v>
      </c>
      <c r="EI98" s="79">
        <v>0.55212420225143433</v>
      </c>
      <c r="EJ98" s="79">
        <v>0.50972998142242432</v>
      </c>
      <c r="EK98" s="79">
        <v>0.66363543272018433</v>
      </c>
      <c r="EL98" s="79">
        <v>0.97519916296005249</v>
      </c>
      <c r="EM98" s="79">
        <v>0.86571043729782104</v>
      </c>
      <c r="EN98" s="79">
        <v>1.0556827783584595</v>
      </c>
      <c r="EO98" s="79">
        <v>1.0006035566329956</v>
      </c>
      <c r="EP98" s="79">
        <v>1.0153050422668457</v>
      </c>
      <c r="EQ98" s="79">
        <v>0.99334728717803955</v>
      </c>
      <c r="ER98" s="79">
        <v>0.89205199480056763</v>
      </c>
      <c r="ES98" s="79">
        <v>0.4623054563999176</v>
      </c>
      <c r="ET98" s="79">
        <v>0.75155544281005859</v>
      </c>
      <c r="EU98" s="79">
        <v>0.47540146112442017</v>
      </c>
      <c r="EV98" s="79">
        <v>0.48887389898300171</v>
      </c>
      <c r="EW98" s="79">
        <v>77.762542724609375</v>
      </c>
      <c r="EX98" s="79">
        <v>76.740959167480469</v>
      </c>
      <c r="EY98" s="79">
        <v>75.788528442382813</v>
      </c>
      <c r="EZ98" s="79">
        <v>75.0560302734375</v>
      </c>
      <c r="FA98" s="79">
        <v>74.237892150878906</v>
      </c>
      <c r="FB98" s="79">
        <v>73.704254150390625</v>
      </c>
      <c r="FC98" s="79">
        <v>73.083869934082031</v>
      </c>
      <c r="FD98" s="79">
        <v>74.61395263671875</v>
      </c>
      <c r="FE98" s="79">
        <v>78.075645446777344</v>
      </c>
      <c r="FF98" s="79">
        <v>81.928497314453125</v>
      </c>
      <c r="FG98" s="79">
        <v>86.046455383300781</v>
      </c>
      <c r="FH98" s="79">
        <v>90.620429992675781</v>
      </c>
      <c r="FI98" s="79">
        <v>95.036674499511719</v>
      </c>
      <c r="FJ98" s="79">
        <v>98.200431823730469</v>
      </c>
      <c r="FK98" s="79">
        <v>100.5604248046875</v>
      </c>
      <c r="FL98" s="79">
        <v>101.98858642578125</v>
      </c>
      <c r="FM98" s="79">
        <v>102.35033416748047</v>
      </c>
      <c r="FN98" s="79">
        <v>101.65705871582031</v>
      </c>
      <c r="FO98" s="79">
        <v>100.29667663574219</v>
      </c>
      <c r="FP98" s="79">
        <v>97.118148803710938</v>
      </c>
      <c r="FQ98" s="79">
        <v>93.260810852050781</v>
      </c>
      <c r="FR98" s="79">
        <v>89.58251953125</v>
      </c>
      <c r="FS98" s="79">
        <v>86.597862243652344</v>
      </c>
      <c r="FT98" s="79">
        <v>84.196701049804688</v>
      </c>
      <c r="FU98" s="79">
        <v>0.1784823089838028</v>
      </c>
      <c r="FV98" s="79">
        <v>0.28918901085853577</v>
      </c>
      <c r="FW98" s="79">
        <v>0.17481724917888641</v>
      </c>
      <c r="FX98" s="79">
        <v>0</v>
      </c>
      <c r="FY98" s="79">
        <v>152</v>
      </c>
      <c r="FZ98" s="79">
        <v>1</v>
      </c>
    </row>
    <row r="99" spans="1:182" x14ac:dyDescent="0.2">
      <c r="A99" t="s">
        <v>186</v>
      </c>
      <c r="B99" t="s">
        <v>245</v>
      </c>
      <c r="C99" t="s">
        <v>2</v>
      </c>
      <c r="D99" t="s">
        <v>203</v>
      </c>
      <c r="E99" t="s">
        <v>209</v>
      </c>
      <c r="F99" t="s">
        <v>184</v>
      </c>
      <c r="G99" t="s">
        <v>1</v>
      </c>
      <c r="H99" s="79">
        <v>642</v>
      </c>
      <c r="I99" s="79">
        <v>1.8099431991577148</v>
      </c>
      <c r="J99" s="79">
        <v>1.66376793384552</v>
      </c>
      <c r="K99" s="79">
        <v>1.5234686136245728</v>
      </c>
      <c r="L99" s="79">
        <v>1.4513593912124634</v>
      </c>
      <c r="M99" s="79">
        <v>1.3888616561889648</v>
      </c>
      <c r="N99" s="79">
        <v>1.3267661333084106</v>
      </c>
      <c r="O99" s="79">
        <v>1.324210524559021</v>
      </c>
      <c r="P99" s="79">
        <v>1.4067027568817139</v>
      </c>
      <c r="Q99" s="79">
        <v>1.6393797397613525</v>
      </c>
      <c r="R99" s="79">
        <v>1.7325248718261719</v>
      </c>
      <c r="S99" s="79">
        <v>2.1043643951416016</v>
      </c>
      <c r="T99" s="79">
        <v>2.5861473083496094</v>
      </c>
      <c r="U99" s="79">
        <v>2.8037071228027344</v>
      </c>
      <c r="V99" s="79">
        <v>3.088590145111084</v>
      </c>
      <c r="W99" s="79">
        <v>3.2999043464660645</v>
      </c>
      <c r="X99" s="79">
        <v>3.2597029209136963</v>
      </c>
      <c r="Y99" s="79">
        <v>3.1790962219238281</v>
      </c>
      <c r="Z99" s="79">
        <v>3.2282443046569824</v>
      </c>
      <c r="AA99" s="79">
        <v>2.6649236679077148</v>
      </c>
      <c r="AB99" s="79">
        <v>2.501753568649292</v>
      </c>
      <c r="AC99" s="79">
        <v>2.4733579158782959</v>
      </c>
      <c r="AD99" s="79">
        <v>2.5841166973114014</v>
      </c>
      <c r="AE99" s="79">
        <v>2.2839996814727783</v>
      </c>
      <c r="AF99" s="79">
        <v>2.0980603694915771</v>
      </c>
      <c r="AG99" s="79">
        <v>-0.2564227283000946</v>
      </c>
      <c r="AH99" s="79">
        <v>-0.33082127571105957</v>
      </c>
      <c r="AI99" s="79">
        <v>-0.32196590304374695</v>
      </c>
      <c r="AJ99" s="79">
        <v>-0.20400618016719818</v>
      </c>
      <c r="AK99" s="79">
        <v>-0.25179317593574524</v>
      </c>
      <c r="AL99" s="79">
        <v>-0.31920725107192993</v>
      </c>
      <c r="AM99" s="79">
        <v>-0.31480589509010315</v>
      </c>
      <c r="AN99" s="79">
        <v>-0.28836825489997864</v>
      </c>
      <c r="AO99" s="79">
        <v>-0.22012621164321899</v>
      </c>
      <c r="AP99" s="79">
        <v>-0.30126559734344482</v>
      </c>
      <c r="AQ99" s="79">
        <v>-0.2287871390581131</v>
      </c>
      <c r="AR99" s="79">
        <v>-9.2187963426113129E-2</v>
      </c>
      <c r="AS99" s="79">
        <v>-0.28621873259544373</v>
      </c>
      <c r="AT99" s="79">
        <v>-0.23407669365406036</v>
      </c>
      <c r="AU99" s="79">
        <v>-2.9827974736690521E-2</v>
      </c>
      <c r="AV99" s="79">
        <v>-0.28577113151550293</v>
      </c>
      <c r="AW99" s="79">
        <v>-0.45128723978996277</v>
      </c>
      <c r="AX99" s="79">
        <v>-0.23593387007713318</v>
      </c>
      <c r="AY99" s="79">
        <v>-0.16279414296150208</v>
      </c>
      <c r="AZ99" s="79">
        <v>-0.35415336489677429</v>
      </c>
      <c r="BA99" s="79">
        <v>-0.83381134271621704</v>
      </c>
      <c r="BB99" s="79">
        <v>-1.124854564666748</v>
      </c>
      <c r="BC99" s="79">
        <v>-1.1321897506713867</v>
      </c>
      <c r="BD99" s="79">
        <v>-0.79498618841171265</v>
      </c>
      <c r="BE99" s="79">
        <v>-0.10469359159469604</v>
      </c>
      <c r="BF99" s="79">
        <v>-0.1863083690404892</v>
      </c>
      <c r="BG99" s="79">
        <v>-0.18247886002063751</v>
      </c>
      <c r="BH99" s="79">
        <v>-6.5547600388526917E-2</v>
      </c>
      <c r="BI99" s="79">
        <v>-0.11483152210712433</v>
      </c>
      <c r="BJ99" s="79">
        <v>-0.18864844739437103</v>
      </c>
      <c r="BK99" s="79">
        <v>-0.20100787281990051</v>
      </c>
      <c r="BL99" s="79">
        <v>-0.16763186454772949</v>
      </c>
      <c r="BM99" s="79">
        <v>-9.1185100376605988E-2</v>
      </c>
      <c r="BN99" s="79">
        <v>-0.15599752962589264</v>
      </c>
      <c r="BO99" s="79">
        <v>-6.6004782915115356E-2</v>
      </c>
      <c r="BP99" s="79">
        <v>7.8008003532886505E-2</v>
      </c>
      <c r="BQ99" s="79">
        <v>-9.9670246243476868E-2</v>
      </c>
      <c r="BR99" s="79">
        <v>-6.5023854374885559E-2</v>
      </c>
      <c r="BS99" s="79">
        <v>0.1414390504360199</v>
      </c>
      <c r="BT99" s="79">
        <v>-0.1102323904633522</v>
      </c>
      <c r="BU99" s="79">
        <v>-0.27204102277755737</v>
      </c>
      <c r="BV99" s="79">
        <v>-2.9809469357132912E-2</v>
      </c>
      <c r="BW99" s="79">
        <v>4.6788942068815231E-2</v>
      </c>
      <c r="BX99" s="79">
        <v>-0.109241783618927</v>
      </c>
      <c r="BY99" s="79">
        <v>-0.55025821924209595</v>
      </c>
      <c r="BZ99" s="79">
        <v>-0.80803662538528442</v>
      </c>
      <c r="CA99" s="79">
        <v>-0.82432317733764648</v>
      </c>
      <c r="CB99" s="79">
        <v>-0.54973995685577393</v>
      </c>
      <c r="CC99" s="79">
        <v>3.9353562169708312E-4</v>
      </c>
      <c r="CD99" s="79">
        <v>-8.6219161748886108E-2</v>
      </c>
      <c r="CE99" s="79">
        <v>-8.5870556533336639E-2</v>
      </c>
      <c r="CF99" s="79">
        <v>3.0348390340805054E-2</v>
      </c>
      <c r="CG99" s="79">
        <v>-1.9972298294305801E-2</v>
      </c>
      <c r="CH99" s="79">
        <v>-9.8223812878131866E-2</v>
      </c>
      <c r="CI99" s="79">
        <v>-0.12219169735908508</v>
      </c>
      <c r="CJ99" s="79">
        <v>-8.4010213613510132E-2</v>
      </c>
      <c r="CK99" s="79">
        <v>-1.8808803288266063E-3</v>
      </c>
      <c r="CL99" s="79">
        <v>-5.5385302752256393E-2</v>
      </c>
      <c r="CM99" s="79">
        <v>4.6737778931856155E-2</v>
      </c>
      <c r="CN99" s="79">
        <v>0.19588521122932434</v>
      </c>
      <c r="CO99" s="79">
        <v>2.9532669112086296E-2</v>
      </c>
      <c r="CP99" s="79">
        <v>5.2061617374420166E-2</v>
      </c>
      <c r="CQ99" s="79">
        <v>0.26005807518959045</v>
      </c>
      <c r="CR99" s="79">
        <v>1.1345215141773224E-2</v>
      </c>
      <c r="CS99" s="79">
        <v>-0.14789566397666931</v>
      </c>
      <c r="CT99" s="79">
        <v>0.11295165866613388</v>
      </c>
      <c r="CU99" s="79">
        <v>0.19194555282592773</v>
      </c>
      <c r="CV99" s="79">
        <v>6.0383226722478867E-2</v>
      </c>
      <c r="CW99" s="79">
        <v>-0.35387018322944641</v>
      </c>
      <c r="CX99" s="79">
        <v>-0.58860945701599121</v>
      </c>
      <c r="CY99" s="79">
        <v>-0.61109566688537598</v>
      </c>
      <c r="CZ99" s="79">
        <v>-0.37988317012786865</v>
      </c>
      <c r="DA99" s="79">
        <v>0.10548066347837448</v>
      </c>
      <c r="DB99" s="79">
        <v>1.3870039023458958E-2</v>
      </c>
      <c r="DC99" s="79">
        <v>1.0737743228673935E-2</v>
      </c>
      <c r="DD99" s="79">
        <v>0.12624438107013702</v>
      </c>
      <c r="DE99" s="79">
        <v>7.4886925518512726E-2</v>
      </c>
      <c r="DF99" s="79">
        <v>-7.7991797588765621E-3</v>
      </c>
      <c r="DG99" s="79">
        <v>-4.3375525623559952E-2</v>
      </c>
      <c r="DH99" s="79">
        <v>-3.8856180617585778E-4</v>
      </c>
      <c r="DI99" s="79">
        <v>8.7423339486122131E-2</v>
      </c>
      <c r="DJ99" s="79">
        <v>4.5226920396089554E-2</v>
      </c>
      <c r="DK99" s="79">
        <v>0.15948034822940826</v>
      </c>
      <c r="DL99" s="79">
        <v>0.31376242637634277</v>
      </c>
      <c r="DM99" s="79">
        <v>0.15873558819293976</v>
      </c>
      <c r="DN99" s="79">
        <v>0.16914708912372589</v>
      </c>
      <c r="DO99" s="79">
        <v>0.37867709994316101</v>
      </c>
      <c r="DP99" s="79">
        <v>0.13292281329631805</v>
      </c>
      <c r="DQ99" s="79">
        <v>-2.3750293999910355E-2</v>
      </c>
      <c r="DR99" s="79">
        <v>0.25571277737617493</v>
      </c>
      <c r="DS99" s="79">
        <v>0.33710217475891113</v>
      </c>
      <c r="DT99" s="79">
        <v>0.23000822961330414</v>
      </c>
      <c r="DU99" s="79">
        <v>-0.15748214721679688</v>
      </c>
      <c r="DV99" s="79">
        <v>-0.369182288646698</v>
      </c>
      <c r="DW99" s="79">
        <v>-0.39786815643310547</v>
      </c>
      <c r="DX99" s="79">
        <v>-0.21002638339996338</v>
      </c>
      <c r="DY99" s="79">
        <v>0.25720977783203125</v>
      </c>
      <c r="DZ99" s="79">
        <v>0.15838295221328735</v>
      </c>
      <c r="EA99" s="79">
        <v>0.15022478997707367</v>
      </c>
      <c r="EB99" s="79">
        <v>0.26470297574996948</v>
      </c>
      <c r="EC99" s="79">
        <v>0.21184857189655304</v>
      </c>
      <c r="ED99" s="79">
        <v>0.1227596327662468</v>
      </c>
      <c r="EE99" s="79">
        <v>7.042250782251358E-2</v>
      </c>
      <c r="EF99" s="79">
        <v>0.12034782022237778</v>
      </c>
      <c r="EG99" s="79">
        <v>0.21636444330215454</v>
      </c>
      <c r="EH99" s="79">
        <v>0.19049498438835144</v>
      </c>
      <c r="EI99" s="79">
        <v>0.32226270437240601</v>
      </c>
      <c r="EJ99" s="79">
        <v>0.48395839333534241</v>
      </c>
      <c r="EK99" s="79">
        <v>0.34528407454490662</v>
      </c>
      <c r="EL99" s="79">
        <v>0.3381999135017395</v>
      </c>
      <c r="EM99" s="79">
        <v>0.54994410276412964</v>
      </c>
      <c r="EN99" s="79">
        <v>0.30846157670021057</v>
      </c>
      <c r="EO99" s="79">
        <v>0.15549591183662415</v>
      </c>
      <c r="EP99" s="79">
        <v>0.46183717250823975</v>
      </c>
      <c r="EQ99" s="79">
        <v>0.54668527841567993</v>
      </c>
      <c r="ER99" s="79">
        <v>0.47491982579231262</v>
      </c>
      <c r="ES99" s="79">
        <v>0.12607100605964661</v>
      </c>
      <c r="ET99" s="79">
        <v>-5.2364334464073181E-2</v>
      </c>
      <c r="EU99" s="79">
        <v>-9.0001523494720459E-2</v>
      </c>
      <c r="EV99" s="79">
        <v>3.5219836980104446E-2</v>
      </c>
      <c r="EW99" s="79">
        <v>76.099258422851563</v>
      </c>
      <c r="EX99" s="79">
        <v>74.5921630859375</v>
      </c>
      <c r="EY99" s="79">
        <v>73.681732177734375</v>
      </c>
      <c r="EZ99" s="79">
        <v>71.524688720703125</v>
      </c>
      <c r="FA99" s="79">
        <v>71.282096862792969</v>
      </c>
      <c r="FB99" s="79">
        <v>69.723335266113281</v>
      </c>
      <c r="FC99" s="79">
        <v>70.229339599609375</v>
      </c>
      <c r="FD99" s="79">
        <v>72.6591796875</v>
      </c>
      <c r="FE99" s="79">
        <v>77.679283142089844</v>
      </c>
      <c r="FF99" s="79">
        <v>83.822830200195313</v>
      </c>
      <c r="FG99" s="79">
        <v>89.324020385742188</v>
      </c>
      <c r="FH99" s="79">
        <v>92.320587158203125</v>
      </c>
      <c r="FI99" s="79">
        <v>96.515731811523438</v>
      </c>
      <c r="FJ99" s="79">
        <v>99.178443908691406</v>
      </c>
      <c r="FK99" s="79">
        <v>100.77324676513672</v>
      </c>
      <c r="FL99" s="79">
        <v>101.53684997558594</v>
      </c>
      <c r="FM99" s="79">
        <v>102.50818634033203</v>
      </c>
      <c r="FN99" s="79">
        <v>102.39110565185547</v>
      </c>
      <c r="FO99" s="79">
        <v>101.4486083984375</v>
      </c>
      <c r="FP99" s="79">
        <v>98.615638732910156</v>
      </c>
      <c r="FQ99" s="79">
        <v>90.934852600097656</v>
      </c>
      <c r="FR99" s="79">
        <v>85.830009460449219</v>
      </c>
      <c r="FS99" s="79">
        <v>82.5640869140625</v>
      </c>
      <c r="FT99" s="79">
        <v>80.948310852050781</v>
      </c>
      <c r="FU99" s="79">
        <v>9.3438193202018738E-2</v>
      </c>
      <c r="FV99" s="79">
        <v>0.1857677698135376</v>
      </c>
      <c r="FW99" s="79">
        <v>9.3631625175476074E-2</v>
      </c>
      <c r="FX99" s="79">
        <v>0</v>
      </c>
      <c r="FY99" s="79">
        <v>107</v>
      </c>
      <c r="FZ99" s="79">
        <v>1</v>
      </c>
    </row>
    <row r="100" spans="1:182" x14ac:dyDescent="0.2">
      <c r="A100" t="s">
        <v>186</v>
      </c>
      <c r="B100" t="s">
        <v>245</v>
      </c>
      <c r="C100" t="s">
        <v>2</v>
      </c>
      <c r="D100" t="s">
        <v>203</v>
      </c>
      <c r="E100" t="s">
        <v>209</v>
      </c>
      <c r="F100" t="s">
        <v>185</v>
      </c>
      <c r="G100" t="s">
        <v>1</v>
      </c>
      <c r="H100" s="79">
        <v>273</v>
      </c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  <c r="AF100" s="79"/>
      <c r="AG100" s="79"/>
      <c r="AH100" s="79"/>
      <c r="AI100" s="79"/>
      <c r="AJ100" s="79"/>
      <c r="AK100" s="79"/>
      <c r="AL100" s="79"/>
      <c r="AM100" s="79"/>
      <c r="AN100" s="79"/>
      <c r="AO100" s="79"/>
      <c r="AP100" s="79"/>
      <c r="AQ100" s="79"/>
      <c r="AR100" s="79"/>
      <c r="AS100" s="79"/>
      <c r="AT100" s="79"/>
      <c r="AU100" s="79"/>
      <c r="AV100" s="79"/>
      <c r="AW100" s="79"/>
      <c r="AX100" s="79"/>
      <c r="AY100" s="79"/>
      <c r="AZ100" s="79"/>
      <c r="BA100" s="79"/>
      <c r="BB100" s="79"/>
      <c r="BC100" s="79"/>
      <c r="BD100" s="79"/>
      <c r="BE100" s="79"/>
      <c r="BF100" s="79"/>
      <c r="BG100" s="79"/>
      <c r="BH100" s="79"/>
      <c r="BI100" s="79"/>
      <c r="BJ100" s="79"/>
      <c r="BK100" s="79"/>
      <c r="BL100" s="79"/>
      <c r="BM100" s="79"/>
      <c r="BN100" s="79"/>
      <c r="BO100" s="79"/>
      <c r="BP100" s="79"/>
      <c r="BQ100" s="79"/>
      <c r="BR100" s="79"/>
      <c r="BS100" s="79"/>
      <c r="BT100" s="79"/>
      <c r="BU100" s="79"/>
      <c r="BV100" s="79"/>
      <c r="BW100" s="79"/>
      <c r="BX100" s="79"/>
      <c r="BY100" s="79"/>
      <c r="BZ100" s="79"/>
      <c r="CA100" s="79"/>
      <c r="CB100" s="79"/>
      <c r="CC100" s="79"/>
      <c r="CD100" s="79"/>
      <c r="CE100" s="79"/>
      <c r="CF100" s="79"/>
      <c r="CG100" s="79"/>
      <c r="CH100" s="79"/>
      <c r="CI100" s="79"/>
      <c r="CJ100" s="79"/>
      <c r="CK100" s="79"/>
      <c r="CL100" s="79"/>
      <c r="CM100" s="79"/>
      <c r="CN100" s="79"/>
      <c r="CO100" s="79"/>
      <c r="CP100" s="79"/>
      <c r="CQ100" s="79"/>
      <c r="CR100" s="79"/>
      <c r="CS100" s="79"/>
      <c r="CT100" s="79"/>
      <c r="CU100" s="79"/>
      <c r="CV100" s="79"/>
      <c r="CW100" s="79"/>
      <c r="CX100" s="79"/>
      <c r="CY100" s="79"/>
      <c r="CZ100" s="79"/>
      <c r="DA100" s="79"/>
      <c r="DB100" s="79"/>
      <c r="DC100" s="79"/>
      <c r="DD100" s="79"/>
      <c r="DE100" s="79"/>
      <c r="DF100" s="79"/>
      <c r="DG100" s="79"/>
      <c r="DH100" s="79"/>
      <c r="DI100" s="79"/>
      <c r="DJ100" s="79"/>
      <c r="DK100" s="79"/>
      <c r="DL100" s="79"/>
      <c r="DM100" s="79"/>
      <c r="DN100" s="79"/>
      <c r="DO100" s="79"/>
      <c r="DP100" s="79"/>
      <c r="DQ100" s="79"/>
      <c r="DR100" s="79"/>
      <c r="DS100" s="79"/>
      <c r="DT100" s="79"/>
      <c r="DU100" s="79"/>
      <c r="DV100" s="79"/>
      <c r="DW100" s="79"/>
      <c r="DX100" s="79"/>
      <c r="DY100" s="79"/>
      <c r="DZ100" s="79"/>
      <c r="EA100" s="79"/>
      <c r="EB100" s="79"/>
      <c r="EC100" s="79"/>
      <c r="ED100" s="79"/>
      <c r="EE100" s="79"/>
      <c r="EF100" s="79"/>
      <c r="EG100" s="79"/>
      <c r="EH100" s="79"/>
      <c r="EI100" s="79"/>
      <c r="EJ100" s="79"/>
      <c r="EK100" s="79"/>
      <c r="EL100" s="79"/>
      <c r="EM100" s="79"/>
      <c r="EN100" s="79"/>
      <c r="EO100" s="79"/>
      <c r="EP100" s="79"/>
      <c r="EQ100" s="79"/>
      <c r="ER100" s="79"/>
      <c r="ES100" s="79"/>
      <c r="ET100" s="79"/>
      <c r="EU100" s="79"/>
      <c r="EV100" s="79"/>
      <c r="EW100" s="79"/>
      <c r="EX100" s="79"/>
      <c r="EY100" s="79"/>
      <c r="EZ100" s="79"/>
      <c r="FA100" s="79"/>
      <c r="FB100" s="79"/>
      <c r="FC100" s="79"/>
      <c r="FD100" s="79"/>
      <c r="FE100" s="79"/>
      <c r="FF100" s="79"/>
      <c r="FG100" s="79"/>
      <c r="FH100" s="79"/>
      <c r="FI100" s="79"/>
      <c r="FJ100" s="79"/>
      <c r="FK100" s="79"/>
      <c r="FL100" s="79"/>
      <c r="FM100" s="79"/>
      <c r="FN100" s="79"/>
      <c r="FO100" s="79"/>
      <c r="FP100" s="79"/>
      <c r="FQ100" s="79"/>
      <c r="FR100" s="79"/>
      <c r="FS100" s="79"/>
      <c r="FT100" s="79"/>
      <c r="FU100" s="79"/>
      <c r="FV100" s="79"/>
      <c r="FW100" s="79"/>
      <c r="FX100" s="79">
        <v>0</v>
      </c>
      <c r="FY100" s="79">
        <v>56</v>
      </c>
      <c r="FZ100" s="79">
        <v>0</v>
      </c>
    </row>
    <row r="101" spans="1:182" x14ac:dyDescent="0.2">
      <c r="A101" t="s">
        <v>186</v>
      </c>
      <c r="B101" t="s">
        <v>245</v>
      </c>
      <c r="C101" t="s">
        <v>2</v>
      </c>
      <c r="D101" t="s">
        <v>203</v>
      </c>
      <c r="E101" t="s">
        <v>210</v>
      </c>
      <c r="F101" t="s">
        <v>1</v>
      </c>
      <c r="G101" t="s">
        <v>198</v>
      </c>
      <c r="H101" s="79">
        <v>7815</v>
      </c>
      <c r="I101" s="79">
        <v>19.710033416748047</v>
      </c>
      <c r="J101" s="79">
        <v>17.563177108764648</v>
      </c>
      <c r="K101" s="79">
        <v>15.983811378479004</v>
      </c>
      <c r="L101" s="79">
        <v>14.994601249694824</v>
      </c>
      <c r="M101" s="79">
        <v>14.083474159240723</v>
      </c>
      <c r="N101" s="79">
        <v>13.58765697479248</v>
      </c>
      <c r="O101" s="79">
        <v>13.491589546203613</v>
      </c>
      <c r="P101" s="79">
        <v>14.580685615539551</v>
      </c>
      <c r="Q101" s="79">
        <v>16.306631088256836</v>
      </c>
      <c r="R101" s="79">
        <v>18.79827880859375</v>
      </c>
      <c r="S101" s="79">
        <v>21.781759262084961</v>
      </c>
      <c r="T101" s="79">
        <v>25.365715026855469</v>
      </c>
      <c r="U101" s="79">
        <v>28.72479248046875</v>
      </c>
      <c r="V101" s="79">
        <v>31.1102294921875</v>
      </c>
      <c r="W101" s="79">
        <v>32.435642242431641</v>
      </c>
      <c r="X101" s="79">
        <v>33.571399688720703</v>
      </c>
      <c r="Y101" s="79">
        <v>34.079502105712891</v>
      </c>
      <c r="Z101" s="79">
        <v>33.322139739990234</v>
      </c>
      <c r="AA101" s="79">
        <v>32.690631866455078</v>
      </c>
      <c r="AB101" s="79">
        <v>31.973020553588867</v>
      </c>
      <c r="AC101" s="79">
        <v>30.611412048339844</v>
      </c>
      <c r="AD101" s="79">
        <v>27.805648803710938</v>
      </c>
      <c r="AE101" s="79">
        <v>23.993459701538086</v>
      </c>
      <c r="AF101" s="79">
        <v>20.601207733154297</v>
      </c>
      <c r="AG101" s="79">
        <v>-2.7984731197357178</v>
      </c>
      <c r="AH101" s="79">
        <v>-2.623917818069458</v>
      </c>
      <c r="AI101" s="79">
        <v>-2.3196976184844971</v>
      </c>
      <c r="AJ101" s="79">
        <v>-1.7968473434448242</v>
      </c>
      <c r="AK101" s="79">
        <v>-1.8839069604873657</v>
      </c>
      <c r="AL101" s="79">
        <v>-2.1522552967071533</v>
      </c>
      <c r="AM101" s="79">
        <v>-1.9209364652633667</v>
      </c>
      <c r="AN101" s="79">
        <v>-1.8159047365188599</v>
      </c>
      <c r="AO101" s="79">
        <v>-2.5317251682281494</v>
      </c>
      <c r="AP101" s="79">
        <v>-2.954453706741333</v>
      </c>
      <c r="AQ101" s="79">
        <v>-3.5635473728179932</v>
      </c>
      <c r="AR101" s="79">
        <v>-3.257143497467041</v>
      </c>
      <c r="AS101" s="79">
        <v>-3.5210835933685303</v>
      </c>
      <c r="AT101" s="79">
        <v>-3.6186056137084961</v>
      </c>
      <c r="AU101" s="79">
        <v>-3.9379780292510986</v>
      </c>
      <c r="AV101" s="79">
        <v>-3.9457309246063232</v>
      </c>
      <c r="AW101" s="79">
        <v>-2.8255167007446289</v>
      </c>
      <c r="AX101" s="79">
        <v>-1.6604641675949097</v>
      </c>
      <c r="AY101" s="79">
        <v>-0.90757840871810913</v>
      </c>
      <c r="AZ101" s="79">
        <v>-0.74942314624786377</v>
      </c>
      <c r="BA101" s="79">
        <v>-1.7751525640487671</v>
      </c>
      <c r="BB101" s="79">
        <v>-2.3048920631408691</v>
      </c>
      <c r="BC101" s="79">
        <v>-2.0369508266448975</v>
      </c>
      <c r="BD101" s="79">
        <v>-2.3992063999176025</v>
      </c>
      <c r="BE101" s="79">
        <v>-2.2698230743408203</v>
      </c>
      <c r="BF101" s="79">
        <v>-2.1298706531524658</v>
      </c>
      <c r="BG101" s="79">
        <v>-1.8338077068328857</v>
      </c>
      <c r="BH101" s="79">
        <v>-1.3265172243118286</v>
      </c>
      <c r="BI101" s="79">
        <v>-1.4239367246627808</v>
      </c>
      <c r="BJ101" s="79">
        <v>-1.6929266452789307</v>
      </c>
      <c r="BK101" s="79">
        <v>-1.4711551666259766</v>
      </c>
      <c r="BL101" s="79">
        <v>-1.3298416137695313</v>
      </c>
      <c r="BM101" s="79">
        <v>-2.0110657215118408</v>
      </c>
      <c r="BN101" s="79">
        <v>-2.4052684307098389</v>
      </c>
      <c r="BO101" s="79">
        <v>-2.954249382019043</v>
      </c>
      <c r="BP101" s="79">
        <v>-2.6039745807647705</v>
      </c>
      <c r="BQ101" s="79">
        <v>-2.7998614311218262</v>
      </c>
      <c r="BR101" s="79">
        <v>-2.9037554264068604</v>
      </c>
      <c r="BS101" s="79">
        <v>-3.2116913795471191</v>
      </c>
      <c r="BT101" s="79">
        <v>-3.2271633148193359</v>
      </c>
      <c r="BU101" s="79">
        <v>-2.1255152225494385</v>
      </c>
      <c r="BV101" s="79">
        <v>-0.9637029767036438</v>
      </c>
      <c r="BW101" s="79">
        <v>-0.2364300936460495</v>
      </c>
      <c r="BX101" s="79">
        <v>-9.1822236776351929E-2</v>
      </c>
      <c r="BY101" s="79">
        <v>-1.1429765224456787</v>
      </c>
      <c r="BZ101" s="79">
        <v>-1.7112487554550171</v>
      </c>
      <c r="CA101" s="79">
        <v>-1.4706283807754517</v>
      </c>
      <c r="CB101" s="79">
        <v>-1.8758258819580078</v>
      </c>
      <c r="CC101" s="79">
        <v>-1.9036815166473389</v>
      </c>
      <c r="CD101" s="79">
        <v>-1.787695050239563</v>
      </c>
      <c r="CE101" s="79">
        <v>-1.4972817897796631</v>
      </c>
      <c r="CF101" s="79">
        <v>-1.0007680654525757</v>
      </c>
      <c r="CG101" s="79">
        <v>-1.1053626537322998</v>
      </c>
      <c r="CH101" s="79">
        <v>-1.3747968673706055</v>
      </c>
      <c r="CI101" s="79">
        <v>-1.1596379280090332</v>
      </c>
      <c r="CJ101" s="79">
        <v>-0.99319583177566528</v>
      </c>
      <c r="CK101" s="79">
        <v>-1.6504586935043335</v>
      </c>
      <c r="CL101" s="79">
        <v>-2.0249042510986328</v>
      </c>
      <c r="CM101" s="79">
        <v>-2.5322515964508057</v>
      </c>
      <c r="CN101" s="79">
        <v>-2.1515915393829346</v>
      </c>
      <c r="CO101" s="79">
        <v>-2.3003449440002441</v>
      </c>
      <c r="CP101" s="79">
        <v>-2.4086525440216064</v>
      </c>
      <c r="CQ101" s="79">
        <v>-2.7086672782897949</v>
      </c>
      <c r="CR101" s="79">
        <v>-2.7294855117797852</v>
      </c>
      <c r="CS101" s="79">
        <v>-1.6406961679458618</v>
      </c>
      <c r="CT101" s="79">
        <v>-0.4811282753944397</v>
      </c>
      <c r="CU101" s="79">
        <v>0.2284051775932312</v>
      </c>
      <c r="CV101" s="79">
        <v>0.36363014578819275</v>
      </c>
      <c r="CW101" s="79">
        <v>-0.70513319969177246</v>
      </c>
      <c r="CX101" s="79">
        <v>-1.3000931739807129</v>
      </c>
      <c r="CY101" s="79">
        <v>-1.0783951282501221</v>
      </c>
      <c r="CZ101" s="79">
        <v>-1.5133341550827026</v>
      </c>
      <c r="DA101" s="79">
        <v>-1.537540078163147</v>
      </c>
      <c r="DB101" s="79">
        <v>-1.4455194473266602</v>
      </c>
      <c r="DC101" s="79">
        <v>-1.1607558727264404</v>
      </c>
      <c r="DD101" s="79">
        <v>-0.67501884698867798</v>
      </c>
      <c r="DE101" s="79">
        <v>-0.78678864240646362</v>
      </c>
      <c r="DF101" s="79">
        <v>-1.0566670894622803</v>
      </c>
      <c r="DG101" s="79">
        <v>-0.84812074899673462</v>
      </c>
      <c r="DH101" s="79">
        <v>-0.65655004978179932</v>
      </c>
      <c r="DI101" s="79">
        <v>-1.2898515462875366</v>
      </c>
      <c r="DJ101" s="79">
        <v>-1.6445401906967163</v>
      </c>
      <c r="DK101" s="79">
        <v>-2.1102538108825684</v>
      </c>
      <c r="DL101" s="79">
        <v>-1.6992086172103882</v>
      </c>
      <c r="DM101" s="79">
        <v>-1.8008285760879517</v>
      </c>
      <c r="DN101" s="79">
        <v>-1.913549542427063</v>
      </c>
      <c r="DO101" s="79">
        <v>-2.2056431770324707</v>
      </c>
      <c r="DP101" s="79">
        <v>-2.2318077087402344</v>
      </c>
      <c r="DQ101" s="79">
        <v>-1.1558771133422852</v>
      </c>
      <c r="DR101" s="79">
        <v>1.4464248670265079E-3</v>
      </c>
      <c r="DS101" s="79">
        <v>0.6932404637336731</v>
      </c>
      <c r="DT101" s="79">
        <v>0.81908255815505981</v>
      </c>
      <c r="DU101" s="79">
        <v>-0.26728993654251099</v>
      </c>
      <c r="DV101" s="79">
        <v>-0.88893759250640869</v>
      </c>
      <c r="DW101" s="79">
        <v>-0.68616187572479248</v>
      </c>
      <c r="DX101" s="79">
        <v>-1.1508424282073975</v>
      </c>
      <c r="DY101" s="79">
        <v>-1.00888991355896</v>
      </c>
      <c r="DZ101" s="79">
        <v>-0.95147234201431274</v>
      </c>
      <c r="EA101" s="79">
        <v>-0.67486602067947388</v>
      </c>
      <c r="EB101" s="79">
        <v>-0.20468875765800476</v>
      </c>
      <c r="EC101" s="79">
        <v>-0.3268183171749115</v>
      </c>
      <c r="ED101" s="79">
        <v>-0.59733831882476807</v>
      </c>
      <c r="EE101" s="79">
        <v>-0.39833936095237732</v>
      </c>
      <c r="EF101" s="79">
        <v>-0.1704869419336319</v>
      </c>
      <c r="EG101" s="79">
        <v>-0.7691921591758728</v>
      </c>
      <c r="EH101" s="79">
        <v>-1.0953549146652222</v>
      </c>
      <c r="EI101" s="79">
        <v>-1.5009558200836182</v>
      </c>
      <c r="EJ101" s="79">
        <v>-1.0460394620895386</v>
      </c>
      <c r="EK101" s="79">
        <v>-1.0796061754226685</v>
      </c>
      <c r="EL101" s="79">
        <v>-1.1986995935440063</v>
      </c>
      <c r="EM101" s="79">
        <v>-1.4793564081192017</v>
      </c>
      <c r="EN101" s="79">
        <v>-1.5132400989532471</v>
      </c>
      <c r="EO101" s="79">
        <v>-0.45587551593780518</v>
      </c>
      <c r="EP101" s="79">
        <v>0.69820767641067505</v>
      </c>
      <c r="EQ101" s="79">
        <v>1.3643887042999268</v>
      </c>
      <c r="ER101" s="79">
        <v>1.4766833782196045</v>
      </c>
      <c r="ES101" s="79">
        <v>0.36488619446754456</v>
      </c>
      <c r="ET101" s="79">
        <v>-0.29529428482055664</v>
      </c>
      <c r="EU101" s="79">
        <v>-0.1198393926024437</v>
      </c>
      <c r="EV101" s="79">
        <v>-0.62746191024780273</v>
      </c>
      <c r="EW101" s="79">
        <v>76.889541625976563</v>
      </c>
      <c r="EX101" s="79">
        <v>72.995307922363281</v>
      </c>
      <c r="EY101" s="79">
        <v>72.430381774902344</v>
      </c>
      <c r="EZ101" s="79">
        <v>71.568984985351563</v>
      </c>
      <c r="FA101" s="79">
        <v>70.455757141113281</v>
      </c>
      <c r="FB101" s="79">
        <v>69.387351989746094</v>
      </c>
      <c r="FC101" s="79">
        <v>68.065597534179688</v>
      </c>
      <c r="FD101" s="79">
        <v>67.6903076171875</v>
      </c>
      <c r="FE101" s="79">
        <v>73.589942932128906</v>
      </c>
      <c r="FF101" s="79">
        <v>81.170303344726563</v>
      </c>
      <c r="FG101" s="79">
        <v>86.4041748046875</v>
      </c>
      <c r="FH101" s="79">
        <v>93.489051818847656</v>
      </c>
      <c r="FI101" s="79">
        <v>97.756568908691406</v>
      </c>
      <c r="FJ101" s="79">
        <v>101.23921966552734</v>
      </c>
      <c r="FK101" s="79">
        <v>103.44266510009766</v>
      </c>
      <c r="FL101" s="79">
        <v>104.15531158447266</v>
      </c>
      <c r="FM101" s="79">
        <v>103.31218719482422</v>
      </c>
      <c r="FN101" s="79">
        <v>100.98213195800781</v>
      </c>
      <c r="FO101" s="79">
        <v>96.807373046875</v>
      </c>
      <c r="FP101" s="79">
        <v>87.788475036621094</v>
      </c>
      <c r="FQ101" s="79">
        <v>82.843299865722656</v>
      </c>
      <c r="FR101" s="79">
        <v>78.952102661132813</v>
      </c>
      <c r="FS101" s="79">
        <v>76.43878173828125</v>
      </c>
      <c r="FT101" s="79">
        <v>74.642646789550781</v>
      </c>
      <c r="FU101" s="79">
        <v>0.37226191163063049</v>
      </c>
      <c r="FV101" s="79">
        <v>0.62315928936004639</v>
      </c>
      <c r="FW101" s="79">
        <v>0.37131455540657043</v>
      </c>
      <c r="FX101" s="79">
        <v>0</v>
      </c>
      <c r="FY101" s="79">
        <v>1877</v>
      </c>
      <c r="FZ101" s="79">
        <v>1</v>
      </c>
    </row>
    <row r="102" spans="1:182" x14ac:dyDescent="0.2">
      <c r="A102" t="s">
        <v>186</v>
      </c>
      <c r="B102" t="s">
        <v>245</v>
      </c>
      <c r="C102" t="s">
        <v>2</v>
      </c>
      <c r="D102" t="s">
        <v>203</v>
      </c>
      <c r="E102" t="s">
        <v>210</v>
      </c>
      <c r="F102" t="s">
        <v>1</v>
      </c>
      <c r="G102" t="s">
        <v>200</v>
      </c>
      <c r="H102" s="79">
        <v>1869</v>
      </c>
      <c r="I102" s="79">
        <v>4.6591558456420898</v>
      </c>
      <c r="J102" s="79">
        <v>4.314537525177002</v>
      </c>
      <c r="K102" s="79">
        <v>3.8945634365081787</v>
      </c>
      <c r="L102" s="79">
        <v>3.5406191349029541</v>
      </c>
      <c r="M102" s="79">
        <v>3.2854888439178467</v>
      </c>
      <c r="N102" s="79">
        <v>3.0537376403808594</v>
      </c>
      <c r="O102" s="79">
        <v>3.1139934062957764</v>
      </c>
      <c r="P102" s="79">
        <v>3.3161630630493164</v>
      </c>
      <c r="Q102" s="79">
        <v>3.6541252136230469</v>
      </c>
      <c r="R102" s="79">
        <v>4.1075654029846191</v>
      </c>
      <c r="S102" s="79">
        <v>4.7727227210998535</v>
      </c>
      <c r="T102" s="79">
        <v>5.5342097282409668</v>
      </c>
      <c r="U102" s="79">
        <v>6.2963919639587402</v>
      </c>
      <c r="V102" s="79">
        <v>6.9275612831115723</v>
      </c>
      <c r="W102" s="79">
        <v>7.4959497451782227</v>
      </c>
      <c r="X102" s="79">
        <v>7.5122232437133789</v>
      </c>
      <c r="Y102" s="79">
        <v>7.3858323097229004</v>
      </c>
      <c r="Z102" s="79">
        <v>7.4353609085083008</v>
      </c>
      <c r="AA102" s="79">
        <v>7.352963924407959</v>
      </c>
      <c r="AB102" s="79">
        <v>7.2685346603393555</v>
      </c>
      <c r="AC102" s="79">
        <v>6.8861355781555176</v>
      </c>
      <c r="AD102" s="79">
        <v>6.5950198173522949</v>
      </c>
      <c r="AE102" s="79">
        <v>5.4252562522888184</v>
      </c>
      <c r="AF102" s="79">
        <v>5.0356631278991699</v>
      </c>
      <c r="AG102" s="79">
        <v>-1.0136749744415283</v>
      </c>
      <c r="AH102" s="79">
        <v>-0.74987208843231201</v>
      </c>
      <c r="AI102" s="79">
        <v>-0.82353007793426514</v>
      </c>
      <c r="AJ102" s="79">
        <v>-0.89286315441131592</v>
      </c>
      <c r="AK102" s="79">
        <v>-0.86180692911148071</v>
      </c>
      <c r="AL102" s="79">
        <v>-0.8865659236907959</v>
      </c>
      <c r="AM102" s="79">
        <v>-0.74818658828735352</v>
      </c>
      <c r="AN102" s="79">
        <v>-0.61996936798095703</v>
      </c>
      <c r="AO102" s="79">
        <v>-0.4861142635345459</v>
      </c>
      <c r="AP102" s="79">
        <v>-0.7265700101852417</v>
      </c>
      <c r="AQ102" s="79">
        <v>-0.82426482439041138</v>
      </c>
      <c r="AR102" s="79">
        <v>-0.99716371297836304</v>
      </c>
      <c r="AS102" s="79">
        <v>-0.98821038007736206</v>
      </c>
      <c r="AT102" s="79">
        <v>-1.1055511236190796</v>
      </c>
      <c r="AU102" s="79">
        <v>-0.84619712829589844</v>
      </c>
      <c r="AV102" s="79">
        <v>-0.94988721609115601</v>
      </c>
      <c r="AW102" s="79">
        <v>-1.1723154783248901</v>
      </c>
      <c r="AX102" s="79">
        <v>-0.83139997720718384</v>
      </c>
      <c r="AY102" s="79">
        <v>-0.66248583793640137</v>
      </c>
      <c r="AZ102" s="79">
        <v>-0.52438509464263916</v>
      </c>
      <c r="BA102" s="79">
        <v>-0.94394862651824951</v>
      </c>
      <c r="BB102" s="79">
        <v>-0.53837984800338745</v>
      </c>
      <c r="BC102" s="79">
        <v>-0.96697360277175903</v>
      </c>
      <c r="BD102" s="79">
        <v>-0.53477507829666138</v>
      </c>
      <c r="BE102" s="79">
        <v>-0.79506844282150269</v>
      </c>
      <c r="BF102" s="79">
        <v>-0.54767417907714844</v>
      </c>
      <c r="BG102" s="79">
        <v>-0.63309884071350098</v>
      </c>
      <c r="BH102" s="79">
        <v>-0.68555623292922974</v>
      </c>
      <c r="BI102" s="79">
        <v>-0.67253774404525757</v>
      </c>
      <c r="BJ102" s="79">
        <v>-0.70404481887817383</v>
      </c>
      <c r="BK102" s="79">
        <v>-0.54875892400741577</v>
      </c>
      <c r="BL102" s="79">
        <v>-0.4269961416721344</v>
      </c>
      <c r="BM102" s="79">
        <v>-0.30234819650650024</v>
      </c>
      <c r="BN102" s="79">
        <v>-0.53434675931930542</v>
      </c>
      <c r="BO102" s="79">
        <v>-0.60151165723800659</v>
      </c>
      <c r="BP102" s="79">
        <v>-0.74717062711715698</v>
      </c>
      <c r="BQ102" s="79">
        <v>-0.71457964181900024</v>
      </c>
      <c r="BR102" s="79">
        <v>-0.82195752859115601</v>
      </c>
      <c r="BS102" s="79">
        <v>-0.56052356958389282</v>
      </c>
      <c r="BT102" s="79">
        <v>-0.65375488996505737</v>
      </c>
      <c r="BU102" s="79">
        <v>-0.88716977834701538</v>
      </c>
      <c r="BV102" s="79">
        <v>-0.54823660850524902</v>
      </c>
      <c r="BW102" s="79">
        <v>-0.39043846726417542</v>
      </c>
      <c r="BX102" s="79">
        <v>-0.26761382818222046</v>
      </c>
      <c r="BY102" s="79">
        <v>-0.67599785327911377</v>
      </c>
      <c r="BZ102" s="79">
        <v>-0.28482481837272644</v>
      </c>
      <c r="CA102" s="79">
        <v>-0.72073560953140259</v>
      </c>
      <c r="CB102" s="79">
        <v>-0.30618274211883545</v>
      </c>
      <c r="CC102" s="79">
        <v>-0.64366227388381958</v>
      </c>
      <c r="CD102" s="79">
        <v>-0.40763252973556519</v>
      </c>
      <c r="CE102" s="79">
        <v>-0.50120675563812256</v>
      </c>
      <c r="CF102" s="79">
        <v>-0.54197609424591064</v>
      </c>
      <c r="CG102" s="79">
        <v>-0.54145044088363647</v>
      </c>
      <c r="CH102" s="79">
        <v>-0.57763123512268066</v>
      </c>
      <c r="CI102" s="79">
        <v>-0.41063591837882996</v>
      </c>
      <c r="CJ102" s="79">
        <v>-0.29334345459938049</v>
      </c>
      <c r="CK102" s="79">
        <v>-0.17507237195968628</v>
      </c>
      <c r="CL102" s="79">
        <v>-0.40121352672576904</v>
      </c>
      <c r="CM102" s="79">
        <v>-0.44723349809646606</v>
      </c>
      <c r="CN102" s="79">
        <v>-0.57402616739273071</v>
      </c>
      <c r="CO102" s="79">
        <v>-0.52506387233734131</v>
      </c>
      <c r="CP102" s="79">
        <v>-0.62554144859313965</v>
      </c>
      <c r="CQ102" s="79">
        <v>-0.36266690492630005</v>
      </c>
      <c r="CR102" s="79">
        <v>-0.44865453243255615</v>
      </c>
      <c r="CS102" s="79">
        <v>-0.68967872858047485</v>
      </c>
      <c r="CT102" s="79">
        <v>-0.35211849212646484</v>
      </c>
      <c r="CU102" s="79">
        <v>-0.20201927423477173</v>
      </c>
      <c r="CV102" s="79">
        <v>-8.9774817228317261E-2</v>
      </c>
      <c r="CW102" s="79">
        <v>-0.49041593074798584</v>
      </c>
      <c r="CX102" s="79">
        <v>-0.10921338200569153</v>
      </c>
      <c r="CY102" s="79">
        <v>-0.55019193887710571</v>
      </c>
      <c r="CZ102" s="79">
        <v>-0.14786037802696228</v>
      </c>
      <c r="DA102" s="79">
        <v>-0.49225607514381409</v>
      </c>
      <c r="DB102" s="79">
        <v>-0.26759088039398193</v>
      </c>
      <c r="DC102" s="79">
        <v>-0.36931467056274414</v>
      </c>
      <c r="DD102" s="79">
        <v>-0.39839595556259155</v>
      </c>
      <c r="DE102" s="79">
        <v>-0.41036316752433777</v>
      </c>
      <c r="DF102" s="79">
        <v>-0.4512176513671875</v>
      </c>
      <c r="DG102" s="79">
        <v>-0.27251294255256653</v>
      </c>
      <c r="DH102" s="79">
        <v>-0.15969076752662659</v>
      </c>
      <c r="DI102" s="79">
        <v>-4.7796554863452911E-2</v>
      </c>
      <c r="DJ102" s="79">
        <v>-0.26808029413223267</v>
      </c>
      <c r="DK102" s="79">
        <v>-0.29295533895492554</v>
      </c>
      <c r="DL102" s="79">
        <v>-0.40088170766830444</v>
      </c>
      <c r="DM102" s="79">
        <v>-0.33554807305335999</v>
      </c>
      <c r="DN102" s="79">
        <v>-0.42912536859512329</v>
      </c>
      <c r="DO102" s="79">
        <v>-0.16481027007102966</v>
      </c>
      <c r="DP102" s="79">
        <v>-0.24355418980121613</v>
      </c>
      <c r="DQ102" s="79">
        <v>-0.49218764901161194</v>
      </c>
      <c r="DR102" s="79">
        <v>-0.15600039064884186</v>
      </c>
      <c r="DS102" s="79">
        <v>-1.360008679330349E-2</v>
      </c>
      <c r="DT102" s="79">
        <v>8.8064178824424744E-2</v>
      </c>
      <c r="DU102" s="79">
        <v>-0.3048340380191803</v>
      </c>
      <c r="DV102" s="79">
        <v>6.6398046910762787E-2</v>
      </c>
      <c r="DW102" s="79">
        <v>-0.37964826822280884</v>
      </c>
      <c r="DX102" s="79">
        <v>1.0461978614330292E-2</v>
      </c>
      <c r="DY102" s="79">
        <v>-0.27364960312843323</v>
      </c>
      <c r="DZ102" s="79">
        <v>-6.5392971038818359E-2</v>
      </c>
      <c r="EA102" s="79">
        <v>-0.17888344824314117</v>
      </c>
      <c r="EB102" s="79">
        <v>-0.19108901917934418</v>
      </c>
      <c r="EC102" s="79">
        <v>-0.22109393775463104</v>
      </c>
      <c r="ED102" s="79">
        <v>-0.26869651675224304</v>
      </c>
      <c r="EE102" s="79">
        <v>-7.3085270822048187E-2</v>
      </c>
      <c r="EF102" s="79">
        <v>3.3282466232776642E-2</v>
      </c>
      <c r="EG102" s="79">
        <v>0.13596951961517334</v>
      </c>
      <c r="EH102" s="79">
        <v>-7.5857028365135193E-2</v>
      </c>
      <c r="EI102" s="79">
        <v>-7.0202194154262543E-2</v>
      </c>
      <c r="EJ102" s="79">
        <v>-0.15088862180709839</v>
      </c>
      <c r="EK102" s="79">
        <v>-6.1917383223772049E-2</v>
      </c>
      <c r="EL102" s="79">
        <v>-0.14553177356719971</v>
      </c>
      <c r="EM102" s="79">
        <v>0.12086329609155655</v>
      </c>
      <c r="EN102" s="79">
        <v>5.2578125149011612E-2</v>
      </c>
      <c r="EO102" s="79">
        <v>-0.20704193413257599</v>
      </c>
      <c r="EP102" s="79">
        <v>0.12716299295425415</v>
      </c>
      <c r="EQ102" s="79">
        <v>0.25844728946685791</v>
      </c>
      <c r="ER102" s="79">
        <v>0.34483546018600464</v>
      </c>
      <c r="ES102" s="79">
        <v>-3.688323125243187E-2</v>
      </c>
      <c r="ET102" s="79">
        <v>0.31995305418968201</v>
      </c>
      <c r="EU102" s="79">
        <v>-0.13341028988361359</v>
      </c>
      <c r="EV102" s="79">
        <v>0.23905432224273682</v>
      </c>
      <c r="EW102" s="79">
        <v>79.57000732421875</v>
      </c>
      <c r="EX102" s="79">
        <v>76.737068176269531</v>
      </c>
      <c r="EY102" s="79">
        <v>75.670280456542969</v>
      </c>
      <c r="EZ102" s="79">
        <v>74.704154968261719</v>
      </c>
      <c r="FA102" s="79">
        <v>73.706878662109375</v>
      </c>
      <c r="FB102" s="79">
        <v>72.394599914550781</v>
      </c>
      <c r="FC102" s="79">
        <v>71.386672973632813</v>
      </c>
      <c r="FD102" s="79">
        <v>70.796318054199219</v>
      </c>
      <c r="FE102" s="79">
        <v>74.832160949707031</v>
      </c>
      <c r="FF102" s="79">
        <v>80.721641540527344</v>
      </c>
      <c r="FG102" s="79">
        <v>85.821800231933594</v>
      </c>
      <c r="FH102" s="79">
        <v>92.964462280273438</v>
      </c>
      <c r="FI102" s="79">
        <v>96.860015869140625</v>
      </c>
      <c r="FJ102" s="79">
        <v>100.00735473632813</v>
      </c>
      <c r="FK102" s="79">
        <v>102.12179565429688</v>
      </c>
      <c r="FL102" s="79">
        <v>103.20481109619141</v>
      </c>
      <c r="FM102" s="79">
        <v>103.22676086425781</v>
      </c>
      <c r="FN102" s="79">
        <v>101.59320068359375</v>
      </c>
      <c r="FO102" s="79">
        <v>97.342079162597656</v>
      </c>
      <c r="FP102" s="79">
        <v>91.103805541992188</v>
      </c>
      <c r="FQ102" s="79">
        <v>87.317222595214844</v>
      </c>
      <c r="FR102" s="79">
        <v>83.813514709472656</v>
      </c>
      <c r="FS102" s="79">
        <v>81.752059936523438</v>
      </c>
      <c r="FT102" s="79">
        <v>79.945533752441406</v>
      </c>
      <c r="FU102" s="79">
        <v>0.14186763763427734</v>
      </c>
      <c r="FV102" s="79">
        <v>0.24717606604099274</v>
      </c>
      <c r="FW102" s="79">
        <v>0.13946020603179932</v>
      </c>
      <c r="FX102" s="79">
        <v>0</v>
      </c>
      <c r="FY102" s="79">
        <v>478</v>
      </c>
      <c r="FZ102" s="79">
        <v>1</v>
      </c>
    </row>
    <row r="103" spans="1:182" x14ac:dyDescent="0.2">
      <c r="A103" t="s">
        <v>186</v>
      </c>
      <c r="B103" t="s">
        <v>245</v>
      </c>
      <c r="C103" t="s">
        <v>2</v>
      </c>
      <c r="D103" t="s">
        <v>203</v>
      </c>
      <c r="E103" t="s">
        <v>210</v>
      </c>
      <c r="F103" t="s">
        <v>1</v>
      </c>
      <c r="G103" t="s">
        <v>1</v>
      </c>
      <c r="H103" s="79">
        <v>9684</v>
      </c>
      <c r="I103" s="79">
        <v>24.369190216064453</v>
      </c>
      <c r="J103" s="79">
        <v>21.877714157104492</v>
      </c>
      <c r="K103" s="79">
        <v>19.878374099731445</v>
      </c>
      <c r="L103" s="79">
        <v>18.535221099853516</v>
      </c>
      <c r="M103" s="79">
        <v>17.368963241577148</v>
      </c>
      <c r="N103" s="79">
        <v>16.641393661499023</v>
      </c>
      <c r="O103" s="79">
        <v>16.605583190917969</v>
      </c>
      <c r="P103" s="79">
        <v>17.896848678588867</v>
      </c>
      <c r="Q103" s="79">
        <v>19.960756301879883</v>
      </c>
      <c r="R103" s="79">
        <v>22.905843734741211</v>
      </c>
      <c r="S103" s="79">
        <v>26.554481506347656</v>
      </c>
      <c r="T103" s="79">
        <v>30.899925231933594</v>
      </c>
      <c r="U103" s="79">
        <v>35.021183013916016</v>
      </c>
      <c r="V103" s="79">
        <v>38.037788391113281</v>
      </c>
      <c r="W103" s="79">
        <v>39.931591033935547</v>
      </c>
      <c r="X103" s="79">
        <v>41.083621978759766</v>
      </c>
      <c r="Y103" s="79">
        <v>41.465335845947266</v>
      </c>
      <c r="Z103" s="79">
        <v>40.757499694824219</v>
      </c>
      <c r="AA103" s="79">
        <v>40.043598175048828</v>
      </c>
      <c r="AB103" s="79">
        <v>39.241554260253906</v>
      </c>
      <c r="AC103" s="79">
        <v>37.497547149658203</v>
      </c>
      <c r="AD103" s="79">
        <v>34.400669097900391</v>
      </c>
      <c r="AE103" s="79">
        <v>29.418716430664063</v>
      </c>
      <c r="AF103" s="79">
        <v>25.636871337890625</v>
      </c>
      <c r="AG103" s="79">
        <v>-3.5156211853027344</v>
      </c>
      <c r="AH103" s="79">
        <v>-3.0988740921020508</v>
      </c>
      <c r="AI103" s="79">
        <v>-2.8818118572235107</v>
      </c>
      <c r="AJ103" s="79">
        <v>-2.4127235412597656</v>
      </c>
      <c r="AK103" s="79">
        <v>-2.4886918067932129</v>
      </c>
      <c r="AL103" s="79">
        <v>-2.789017915725708</v>
      </c>
      <c r="AM103" s="79">
        <v>-2.4030497074127197</v>
      </c>
      <c r="AN103" s="79">
        <v>-2.1717140674591064</v>
      </c>
      <c r="AO103" s="79">
        <v>-2.760077953338623</v>
      </c>
      <c r="AP103" s="79">
        <v>-3.4109623432159424</v>
      </c>
      <c r="AQ103" s="79">
        <v>-4.0775394439697266</v>
      </c>
      <c r="AR103" s="79">
        <v>-3.9093790054321289</v>
      </c>
      <c r="AS103" s="79">
        <v>-4.1310534477233887</v>
      </c>
      <c r="AT103" s="79">
        <v>-4.335883617401123</v>
      </c>
      <c r="AU103" s="79">
        <v>-4.3923211097717285</v>
      </c>
      <c r="AV103" s="79">
        <v>-4.4936199188232422</v>
      </c>
      <c r="AW103" s="79">
        <v>-3.6097257137298584</v>
      </c>
      <c r="AX103" s="79">
        <v>-2.1062526702880859</v>
      </c>
      <c r="AY103" s="79">
        <v>-1.1993743181228638</v>
      </c>
      <c r="AZ103" s="79">
        <v>-0.92103952169418335</v>
      </c>
      <c r="BA103" s="79">
        <v>-2.3577167987823486</v>
      </c>
      <c r="BB103" s="79">
        <v>-2.501920223236084</v>
      </c>
      <c r="BC103" s="79">
        <v>-2.6738317012786865</v>
      </c>
      <c r="BD103" s="79">
        <v>-2.627875804901123</v>
      </c>
      <c r="BE103" s="79">
        <v>-2.9435551166534424</v>
      </c>
      <c r="BF103" s="79">
        <v>-2.5650515556335449</v>
      </c>
      <c r="BG103" s="79">
        <v>-2.3599371910095215</v>
      </c>
      <c r="BH103" s="79">
        <v>-1.8987326622009277</v>
      </c>
      <c r="BI103" s="79">
        <v>-1.9913030862808228</v>
      </c>
      <c r="BJ103" s="79">
        <v>-2.2947537899017334</v>
      </c>
      <c r="BK103" s="79">
        <v>-1.9110389947891235</v>
      </c>
      <c r="BL103" s="79">
        <v>-1.6487456560134888</v>
      </c>
      <c r="BM103" s="79">
        <v>-2.2079401016235352</v>
      </c>
      <c r="BN103" s="79">
        <v>-2.8291079998016357</v>
      </c>
      <c r="BO103" s="79">
        <v>-3.428800106048584</v>
      </c>
      <c r="BP103" s="79">
        <v>-3.210003137588501</v>
      </c>
      <c r="BQ103" s="79">
        <v>-3.3596677780151367</v>
      </c>
      <c r="BR103" s="79">
        <v>-3.5668346881866455</v>
      </c>
      <c r="BS103" s="79">
        <v>-3.6118712425231934</v>
      </c>
      <c r="BT103" s="79">
        <v>-3.716423511505127</v>
      </c>
      <c r="BU103" s="79">
        <v>-2.8538749217987061</v>
      </c>
      <c r="BV103" s="79">
        <v>-1.3541504144668579</v>
      </c>
      <c r="BW103" s="79">
        <v>-0.47518524527549744</v>
      </c>
      <c r="BX103" s="79">
        <v>-0.2150859534740448</v>
      </c>
      <c r="BY103" s="79">
        <v>-1.6710987091064453</v>
      </c>
      <c r="BZ103" s="79">
        <v>-1.8563951253890991</v>
      </c>
      <c r="CA103" s="79">
        <v>-2.0562927722930908</v>
      </c>
      <c r="CB103" s="79">
        <v>-2.0567526817321777</v>
      </c>
      <c r="CC103" s="79">
        <v>-2.5473437309265137</v>
      </c>
      <c r="CD103" s="79">
        <v>-2.1953275203704834</v>
      </c>
      <c r="CE103" s="79">
        <v>-1.9984885454177856</v>
      </c>
      <c r="CF103" s="79">
        <v>-1.5427441596984863</v>
      </c>
      <c r="CG103" s="79">
        <v>-1.6468131542205811</v>
      </c>
      <c r="CH103" s="79">
        <v>-1.9524281024932861</v>
      </c>
      <c r="CI103" s="79">
        <v>-1.570273756980896</v>
      </c>
      <c r="CJ103" s="79">
        <v>-1.2865393161773682</v>
      </c>
      <c r="CK103" s="79">
        <v>-1.8255311250686646</v>
      </c>
      <c r="CL103" s="79">
        <v>-2.4261176586151123</v>
      </c>
      <c r="CM103" s="79">
        <v>-2.979485034942627</v>
      </c>
      <c r="CN103" s="79">
        <v>-2.7256176471710205</v>
      </c>
      <c r="CO103" s="79">
        <v>-2.8254086971282959</v>
      </c>
      <c r="CP103" s="79">
        <v>-3.0341939926147461</v>
      </c>
      <c r="CQ103" s="79">
        <v>-3.0713341236114502</v>
      </c>
      <c r="CR103" s="79">
        <v>-3.1781399250030518</v>
      </c>
      <c r="CS103" s="79">
        <v>-2.3303749561309814</v>
      </c>
      <c r="CT103" s="79">
        <v>-0.83324676752090454</v>
      </c>
      <c r="CU103" s="79">
        <v>2.6385901495814323E-2</v>
      </c>
      <c r="CV103" s="79">
        <v>0.27385532855987549</v>
      </c>
      <c r="CW103" s="79">
        <v>-1.1955491304397583</v>
      </c>
      <c r="CX103" s="79">
        <v>-1.409306526184082</v>
      </c>
      <c r="CY103" s="79">
        <v>-1.6285871267318726</v>
      </c>
      <c r="CZ103" s="79">
        <v>-1.6611945629119873</v>
      </c>
      <c r="DA103" s="79">
        <v>-2.151132345199585</v>
      </c>
      <c r="DB103" s="79">
        <v>-1.8256036043167114</v>
      </c>
      <c r="DC103" s="79">
        <v>-1.6370397806167603</v>
      </c>
      <c r="DD103" s="79">
        <v>-1.1867556571960449</v>
      </c>
      <c r="DE103" s="79">
        <v>-1.3023232221603394</v>
      </c>
      <c r="DF103" s="79">
        <v>-1.6101024150848389</v>
      </c>
      <c r="DG103" s="79">
        <v>-1.2295085191726685</v>
      </c>
      <c r="DH103" s="79">
        <v>-0.92433297634124756</v>
      </c>
      <c r="DI103" s="79">
        <v>-1.4431221485137939</v>
      </c>
      <c r="DJ103" s="79">
        <v>-2.0231273174285889</v>
      </c>
      <c r="DK103" s="79">
        <v>-2.5301699638366699</v>
      </c>
      <c r="DL103" s="79">
        <v>-2.24123215675354</v>
      </c>
      <c r="DM103" s="79">
        <v>-2.2911496162414551</v>
      </c>
      <c r="DN103" s="79">
        <v>-2.5015532970428467</v>
      </c>
      <c r="DO103" s="79">
        <v>-2.530797004699707</v>
      </c>
      <c r="DP103" s="79">
        <v>-2.6398563385009766</v>
      </c>
      <c r="DQ103" s="79">
        <v>-1.8068749904632568</v>
      </c>
      <c r="DR103" s="79">
        <v>-0.31234309077262878</v>
      </c>
      <c r="DS103" s="79">
        <v>0.52795708179473877</v>
      </c>
      <c r="DT103" s="79">
        <v>0.76279664039611816</v>
      </c>
      <c r="DU103" s="79">
        <v>-0.71999961137771606</v>
      </c>
      <c r="DV103" s="79">
        <v>-0.96221786737442017</v>
      </c>
      <c r="DW103" s="79">
        <v>-1.2008816003799438</v>
      </c>
      <c r="DX103" s="79">
        <v>-1.2656364440917969</v>
      </c>
      <c r="DY103" s="79">
        <v>-1.5790661573410034</v>
      </c>
      <c r="DZ103" s="79">
        <v>-1.291780948638916</v>
      </c>
      <c r="EA103" s="79">
        <v>-1.1151652336120605</v>
      </c>
      <c r="EB103" s="79">
        <v>-0.67276483774185181</v>
      </c>
      <c r="EC103" s="79">
        <v>-0.80493456125259399</v>
      </c>
      <c r="ED103" s="79">
        <v>-1.1158384084701538</v>
      </c>
      <c r="EE103" s="79">
        <v>-0.73749768733978271</v>
      </c>
      <c r="EF103" s="79">
        <v>-0.4013645350933075</v>
      </c>
      <c r="EG103" s="79">
        <v>-0.89098429679870605</v>
      </c>
      <c r="EH103" s="79">
        <v>-1.4412730932235718</v>
      </c>
      <c r="EI103" s="79">
        <v>-1.8814305067062378</v>
      </c>
      <c r="EJ103" s="79">
        <v>-1.5418564081192017</v>
      </c>
      <c r="EK103" s="79">
        <v>-1.5197640657424927</v>
      </c>
      <c r="EL103" s="79">
        <v>-1.7325044870376587</v>
      </c>
      <c r="EM103" s="79">
        <v>-1.7503471374511719</v>
      </c>
      <c r="EN103" s="79">
        <v>-1.8626600503921509</v>
      </c>
      <c r="EO103" s="79">
        <v>-1.0510241985321045</v>
      </c>
      <c r="EP103" s="79">
        <v>0.43975910544395447</v>
      </c>
      <c r="EQ103" s="79">
        <v>1.2521461248397827</v>
      </c>
      <c r="ER103" s="79">
        <v>1.4687502384185791</v>
      </c>
      <c r="ES103" s="79">
        <v>-3.3381570130586624E-2</v>
      </c>
      <c r="ET103" s="79">
        <v>-0.31669285893440247</v>
      </c>
      <c r="EU103" s="79">
        <v>-0.58334261178970337</v>
      </c>
      <c r="EV103" s="79">
        <v>-0.69451332092285156</v>
      </c>
      <c r="EW103" s="79">
        <v>77.417617797851563</v>
      </c>
      <c r="EX103" s="79">
        <v>73.729293823242188</v>
      </c>
      <c r="EY103" s="79">
        <v>73.081382751464844</v>
      </c>
      <c r="EZ103" s="79">
        <v>72.20648193359375</v>
      </c>
      <c r="FA103" s="79">
        <v>71.11004638671875</v>
      </c>
      <c r="FB103" s="79">
        <v>69.97467041015625</v>
      </c>
      <c r="FC103" s="79">
        <v>68.709617614746094</v>
      </c>
      <c r="FD103" s="79">
        <v>68.274726867675781</v>
      </c>
      <c r="FE103" s="79">
        <v>73.808273315429688</v>
      </c>
      <c r="FF103" s="79">
        <v>81.090446472167969</v>
      </c>
      <c r="FG103" s="79">
        <v>86.301246643066406</v>
      </c>
      <c r="FH103" s="79">
        <v>93.393753051757813</v>
      </c>
      <c r="FI103" s="79">
        <v>97.594978332519531</v>
      </c>
      <c r="FJ103" s="79">
        <v>101.01268005371094</v>
      </c>
      <c r="FK103" s="79">
        <v>103.20127868652344</v>
      </c>
      <c r="FL103" s="79">
        <v>103.98435211181641</v>
      </c>
      <c r="FM103" s="79">
        <v>103.29644012451172</v>
      </c>
      <c r="FN103" s="79">
        <v>101.09654998779297</v>
      </c>
      <c r="FO103" s="79">
        <v>96.908317565917969</v>
      </c>
      <c r="FP103" s="79">
        <v>88.414512634277344</v>
      </c>
      <c r="FQ103" s="79">
        <v>83.696220397949219</v>
      </c>
      <c r="FR103" s="79">
        <v>79.86224365234375</v>
      </c>
      <c r="FS103" s="79">
        <v>77.461395263671875</v>
      </c>
      <c r="FT103" s="79">
        <v>75.649589538574219</v>
      </c>
      <c r="FU103" s="79">
        <v>0.3983784019947052</v>
      </c>
      <c r="FV103" s="79">
        <v>0.6703905463218689</v>
      </c>
      <c r="FW103" s="79">
        <v>0.39664044976234436</v>
      </c>
      <c r="FX103" s="79">
        <v>0</v>
      </c>
      <c r="FY103" s="79">
        <v>2355</v>
      </c>
      <c r="FZ103" s="79">
        <v>1</v>
      </c>
    </row>
    <row r="104" spans="1:182" x14ac:dyDescent="0.2">
      <c r="A104" t="s">
        <v>186</v>
      </c>
      <c r="B104" t="s">
        <v>245</v>
      </c>
      <c r="C104" t="s">
        <v>2</v>
      </c>
      <c r="D104" t="s">
        <v>203</v>
      </c>
      <c r="E104" t="s">
        <v>210</v>
      </c>
      <c r="F104" t="s">
        <v>178</v>
      </c>
      <c r="G104" t="s">
        <v>1</v>
      </c>
      <c r="H104" s="79">
        <v>4671</v>
      </c>
      <c r="I104" s="79">
        <v>10.704344749450684</v>
      </c>
      <c r="J104" s="79">
        <v>9.4253129959106445</v>
      </c>
      <c r="K104" s="79">
        <v>8.5082864761352539</v>
      </c>
      <c r="L104" s="79">
        <v>7.8778815269470215</v>
      </c>
      <c r="M104" s="79">
        <v>7.1847801208496094</v>
      </c>
      <c r="N104" s="79">
        <v>6.8604354858398438</v>
      </c>
      <c r="O104" s="79">
        <v>6.7234582901000977</v>
      </c>
      <c r="P104" s="79">
        <v>7.2684011459350586</v>
      </c>
      <c r="Q104" s="79">
        <v>8.513397216796875</v>
      </c>
      <c r="R104" s="79">
        <v>9.8454923629760742</v>
      </c>
      <c r="S104" s="79">
        <v>11.56844425201416</v>
      </c>
      <c r="T104" s="79">
        <v>13.649885177612305</v>
      </c>
      <c r="U104" s="79">
        <v>15.450052261352539</v>
      </c>
      <c r="V104" s="79">
        <v>16.754068374633789</v>
      </c>
      <c r="W104" s="79">
        <v>17.737903594970703</v>
      </c>
      <c r="X104" s="79">
        <v>18.214067459106445</v>
      </c>
      <c r="Y104" s="79">
        <v>18.24822998046875</v>
      </c>
      <c r="Z104" s="79">
        <v>17.798091888427734</v>
      </c>
      <c r="AA104" s="79">
        <v>17.687253952026367</v>
      </c>
      <c r="AB104" s="79">
        <v>17.315959930419922</v>
      </c>
      <c r="AC104" s="79">
        <v>16.340976715087891</v>
      </c>
      <c r="AD104" s="79">
        <v>15.156123161315918</v>
      </c>
      <c r="AE104" s="79">
        <v>13.108010292053223</v>
      </c>
      <c r="AF104" s="79">
        <v>11.415971755981445</v>
      </c>
      <c r="AG104" s="79">
        <v>-1.2114404439926147</v>
      </c>
      <c r="AH104" s="79">
        <v>-1.2854747772216797</v>
      </c>
      <c r="AI104" s="79">
        <v>-1.0357251167297363</v>
      </c>
      <c r="AJ104" s="79">
        <v>-0.71923136711120605</v>
      </c>
      <c r="AK104" s="79">
        <v>-0.81508916616439819</v>
      </c>
      <c r="AL104" s="79">
        <v>-0.74516266584396362</v>
      </c>
      <c r="AM104" s="79">
        <v>-0.79785788059234619</v>
      </c>
      <c r="AN104" s="79">
        <v>-0.71792829036712646</v>
      </c>
      <c r="AO104" s="79">
        <v>-0.64038693904876709</v>
      </c>
      <c r="AP104" s="79">
        <v>-1.1932463645935059</v>
      </c>
      <c r="AQ104" s="79">
        <v>-1.6280972957611084</v>
      </c>
      <c r="AR104" s="79">
        <v>-1.8264142274856567</v>
      </c>
      <c r="AS104" s="79">
        <v>-2.1387848854064941</v>
      </c>
      <c r="AT104" s="79">
        <v>-2.1722164154052734</v>
      </c>
      <c r="AU104" s="79">
        <v>-2.1613070964813232</v>
      </c>
      <c r="AV104" s="79">
        <v>-2.0173578262329102</v>
      </c>
      <c r="AW104" s="79">
        <v>-1.8261141777038574</v>
      </c>
      <c r="AX104" s="79">
        <v>-1.1671669483184814</v>
      </c>
      <c r="AY104" s="79">
        <v>-0.77227377891540527</v>
      </c>
      <c r="AZ104" s="79">
        <v>-0.54601156711578369</v>
      </c>
      <c r="BA104" s="79">
        <v>-1.4978456497192383</v>
      </c>
      <c r="BB104" s="79">
        <v>-1.2285375595092773</v>
      </c>
      <c r="BC104" s="79">
        <v>-1.0271406173706055</v>
      </c>
      <c r="BD104" s="79">
        <v>-0.88488882780075073</v>
      </c>
      <c r="BE104" s="79">
        <v>-0.90555375814437866</v>
      </c>
      <c r="BF104" s="79">
        <v>-1.0113061666488647</v>
      </c>
      <c r="BG104" s="79">
        <v>-0.78359872102737427</v>
      </c>
      <c r="BH104" s="79">
        <v>-0.48755192756652832</v>
      </c>
      <c r="BI104" s="79">
        <v>-0.59135782718658447</v>
      </c>
      <c r="BJ104" s="79">
        <v>-0.53385734558105469</v>
      </c>
      <c r="BK104" s="79">
        <v>-0.58891355991363525</v>
      </c>
      <c r="BL104" s="79">
        <v>-0.49715808033943176</v>
      </c>
      <c r="BM104" s="79">
        <v>-0.39547723531723022</v>
      </c>
      <c r="BN104" s="79">
        <v>-0.90785747766494751</v>
      </c>
      <c r="BO104" s="79">
        <v>-1.3015966415405273</v>
      </c>
      <c r="BP104" s="79">
        <v>-1.46220862865448</v>
      </c>
      <c r="BQ104" s="79">
        <v>-1.7392492294311523</v>
      </c>
      <c r="BR104" s="79">
        <v>-1.7545669078826904</v>
      </c>
      <c r="BS104" s="79">
        <v>-1.7264395952224731</v>
      </c>
      <c r="BT104" s="79">
        <v>-1.5895836353302002</v>
      </c>
      <c r="BU104" s="79">
        <v>-1.409084677696228</v>
      </c>
      <c r="BV104" s="79">
        <v>-0.75628495216369629</v>
      </c>
      <c r="BW104" s="79">
        <v>-0.38707295060157776</v>
      </c>
      <c r="BX104" s="79">
        <v>-0.16900794208049774</v>
      </c>
      <c r="BY104" s="79">
        <v>-1.1316554546356201</v>
      </c>
      <c r="BZ104" s="79">
        <v>-0.87945264577865601</v>
      </c>
      <c r="CA104" s="79">
        <v>-0.71048450469970703</v>
      </c>
      <c r="CB104" s="79">
        <v>-0.59141236543655396</v>
      </c>
      <c r="CC104" s="79">
        <v>-0.69369757175445557</v>
      </c>
      <c r="CD104" s="79">
        <v>-0.82141786813735962</v>
      </c>
      <c r="CE104" s="79">
        <v>-0.60897678136825562</v>
      </c>
      <c r="CF104" s="79">
        <v>-0.32709142565727234</v>
      </c>
      <c r="CG104" s="79">
        <v>-0.43640214204788208</v>
      </c>
      <c r="CH104" s="79">
        <v>-0.38750794529914856</v>
      </c>
      <c r="CI104" s="79">
        <v>-0.44419938325881958</v>
      </c>
      <c r="CJ104" s="79">
        <v>-0.34425333142280579</v>
      </c>
      <c r="CK104" s="79">
        <v>-0.22585353255271912</v>
      </c>
      <c r="CL104" s="79">
        <v>-0.71019798517227173</v>
      </c>
      <c r="CM104" s="79">
        <v>-1.0754631757736206</v>
      </c>
      <c r="CN104" s="79">
        <v>-1.2099609375</v>
      </c>
      <c r="CO104" s="79">
        <v>-1.4625321626663208</v>
      </c>
      <c r="CP104" s="79">
        <v>-1.4653042554855347</v>
      </c>
      <c r="CQ104" s="79">
        <v>-1.4252517223358154</v>
      </c>
      <c r="CR104" s="79">
        <v>-1.2933084964752197</v>
      </c>
      <c r="CS104" s="79">
        <v>-1.1202514171600342</v>
      </c>
      <c r="CT104" s="79">
        <v>-0.47170925140380859</v>
      </c>
      <c r="CU104" s="79">
        <v>-0.12028401345014572</v>
      </c>
      <c r="CV104" s="79">
        <v>9.2103615403175354E-2</v>
      </c>
      <c r="CW104" s="79">
        <v>-0.87803328037261963</v>
      </c>
      <c r="CX104" s="79">
        <v>-0.63767755031585693</v>
      </c>
      <c r="CY104" s="79">
        <v>-0.49116945266723633</v>
      </c>
      <c r="CZ104" s="79">
        <v>-0.38815143704414368</v>
      </c>
      <c r="DA104" s="79">
        <v>-0.48184141516685486</v>
      </c>
      <c r="DB104" s="79">
        <v>-0.63152956962585449</v>
      </c>
      <c r="DC104" s="79">
        <v>-0.43435484170913696</v>
      </c>
      <c r="DD104" s="79">
        <v>-0.16663092374801636</v>
      </c>
      <c r="DE104" s="79">
        <v>-0.28144648671150208</v>
      </c>
      <c r="DF104" s="79">
        <v>-0.24115854501724243</v>
      </c>
      <c r="DG104" s="79">
        <v>-0.29948520660400391</v>
      </c>
      <c r="DH104" s="79">
        <v>-0.19134856760501862</v>
      </c>
      <c r="DI104" s="79">
        <v>-5.6229814887046814E-2</v>
      </c>
      <c r="DJ104" s="79">
        <v>-0.51253849267959595</v>
      </c>
      <c r="DK104" s="79">
        <v>-0.84932976961135864</v>
      </c>
      <c r="DL104" s="79">
        <v>-0.95771324634552002</v>
      </c>
      <c r="DM104" s="79">
        <v>-1.1858150959014893</v>
      </c>
      <c r="DN104" s="79">
        <v>-1.1760416030883789</v>
      </c>
      <c r="DO104" s="79">
        <v>-1.1240638494491577</v>
      </c>
      <c r="DP104" s="79">
        <v>-0.99703335762023926</v>
      </c>
      <c r="DQ104" s="79">
        <v>-0.83141809701919556</v>
      </c>
      <c r="DR104" s="79">
        <v>-0.18713358044624329</v>
      </c>
      <c r="DS104" s="79">
        <v>0.14650492370128632</v>
      </c>
      <c r="DT104" s="79">
        <v>0.35321515798568726</v>
      </c>
      <c r="DU104" s="79">
        <v>-0.62441110610961914</v>
      </c>
      <c r="DV104" s="79">
        <v>-0.39590242505073547</v>
      </c>
      <c r="DW104" s="79">
        <v>-0.27185440063476563</v>
      </c>
      <c r="DX104" s="79">
        <v>-0.1848905086517334</v>
      </c>
      <c r="DY104" s="79">
        <v>-0.17595475912094116</v>
      </c>
      <c r="DZ104" s="79">
        <v>-0.35736101865768433</v>
      </c>
      <c r="EA104" s="79">
        <v>-0.18222850561141968</v>
      </c>
      <c r="EB104" s="79">
        <v>6.5048538148403168E-2</v>
      </c>
      <c r="EC104" s="79">
        <v>-5.7715129107236862E-2</v>
      </c>
      <c r="ED104" s="79">
        <v>-2.9853243380784988E-2</v>
      </c>
      <c r="EE104" s="79">
        <v>-9.0540900826454163E-2</v>
      </c>
      <c r="EF104" s="79">
        <v>2.9421621933579445E-2</v>
      </c>
      <c r="EG104" s="79">
        <v>0.18867988884449005</v>
      </c>
      <c r="EH104" s="79">
        <v>-0.22714956104755402</v>
      </c>
      <c r="EI104" s="79">
        <v>-0.52282899618148804</v>
      </c>
      <c r="EJ104" s="79">
        <v>-0.59350758790969849</v>
      </c>
      <c r="EK104" s="79">
        <v>-0.78627949953079224</v>
      </c>
      <c r="EL104" s="79">
        <v>-0.75839215517044067</v>
      </c>
      <c r="EM104" s="79">
        <v>-0.68919646739959717</v>
      </c>
      <c r="EN104" s="79">
        <v>-0.56925904750823975</v>
      </c>
      <c r="EO104" s="79">
        <v>-0.41438871622085571</v>
      </c>
      <c r="EP104" s="79">
        <v>0.22374850511550903</v>
      </c>
      <c r="EQ104" s="79">
        <v>0.53170573711395264</v>
      </c>
      <c r="ER104" s="79">
        <v>0.73021876811981201</v>
      </c>
      <c r="ES104" s="79">
        <v>-0.25822091102600098</v>
      </c>
      <c r="ET104" s="79">
        <v>-4.6817544847726822E-2</v>
      </c>
      <c r="EU104" s="79">
        <v>4.4801704585552216E-2</v>
      </c>
      <c r="EV104" s="79">
        <v>0.10858597606420517</v>
      </c>
      <c r="EW104" s="79">
        <v>74.166557312011719</v>
      </c>
      <c r="EX104" s="79">
        <v>68.41845703125</v>
      </c>
      <c r="EY104" s="79">
        <v>67.924705505371094</v>
      </c>
      <c r="EZ104" s="79">
        <v>66.706657409667969</v>
      </c>
      <c r="FA104" s="79">
        <v>65.335823059082031</v>
      </c>
      <c r="FB104" s="79">
        <v>64.170989990234375</v>
      </c>
      <c r="FC104" s="79">
        <v>62.792980194091797</v>
      </c>
      <c r="FD104" s="79">
        <v>63.238361358642578</v>
      </c>
      <c r="FE104" s="79">
        <v>71.8165283203125</v>
      </c>
      <c r="FF104" s="79">
        <v>83.085517883300781</v>
      </c>
      <c r="FG104" s="79">
        <v>88.935615539550781</v>
      </c>
      <c r="FH104" s="79">
        <v>94.439132690429688</v>
      </c>
      <c r="FI104" s="79">
        <v>98.858009338378906</v>
      </c>
      <c r="FJ104" s="79">
        <v>101.70892333984375</v>
      </c>
      <c r="FK104" s="79">
        <v>103.79771423339844</v>
      </c>
      <c r="FL104" s="79">
        <v>104.42076110839844</v>
      </c>
      <c r="FM104" s="79">
        <v>102.15557861328125</v>
      </c>
      <c r="FN104" s="79">
        <v>98.924942016601563</v>
      </c>
      <c r="FO104" s="79">
        <v>95.528732299804688</v>
      </c>
      <c r="FP104" s="79">
        <v>81.943359375</v>
      </c>
      <c r="FQ104" s="79">
        <v>77.679718017578125</v>
      </c>
      <c r="FR104" s="79">
        <v>73.61834716796875</v>
      </c>
      <c r="FS104" s="79">
        <v>70.938613891601563</v>
      </c>
      <c r="FT104" s="79">
        <v>69.332817077636719</v>
      </c>
      <c r="FU104" s="79">
        <v>0.18665027618408203</v>
      </c>
      <c r="FV104" s="79">
        <v>0.35613679885864258</v>
      </c>
      <c r="FW104" s="79">
        <v>0.18284882605075836</v>
      </c>
      <c r="FX104" s="79">
        <v>0</v>
      </c>
      <c r="FY104" s="79">
        <v>1375</v>
      </c>
      <c r="FZ104" s="79">
        <v>1</v>
      </c>
    </row>
    <row r="105" spans="1:182" x14ac:dyDescent="0.2">
      <c r="A105" t="s">
        <v>186</v>
      </c>
      <c r="B105" t="s">
        <v>245</v>
      </c>
      <c r="C105" t="s">
        <v>2</v>
      </c>
      <c r="D105" t="s">
        <v>203</v>
      </c>
      <c r="E105" t="s">
        <v>210</v>
      </c>
      <c r="F105" t="s">
        <v>179</v>
      </c>
      <c r="G105" t="s">
        <v>1</v>
      </c>
      <c r="H105" s="79">
        <v>927</v>
      </c>
      <c r="I105" s="79">
        <v>2.7282242774963379</v>
      </c>
      <c r="J105" s="79">
        <v>2.4994120597839355</v>
      </c>
      <c r="K105" s="79">
        <v>2.1224374771118164</v>
      </c>
      <c r="L105" s="79">
        <v>2.025975227355957</v>
      </c>
      <c r="M105" s="79">
        <v>1.981874942779541</v>
      </c>
      <c r="N105" s="79">
        <v>1.8694568872451782</v>
      </c>
      <c r="O105" s="79">
        <v>1.8517167568206787</v>
      </c>
      <c r="P105" s="79">
        <v>1.9832504987716675</v>
      </c>
      <c r="Q105" s="79">
        <v>2.1054668426513672</v>
      </c>
      <c r="R105" s="79">
        <v>2.3466100692749023</v>
      </c>
      <c r="S105" s="79">
        <v>2.8269989490509033</v>
      </c>
      <c r="T105" s="79">
        <v>3.1112809181213379</v>
      </c>
      <c r="U105" s="79">
        <v>3.6221268177032471</v>
      </c>
      <c r="V105" s="79">
        <v>4.2014493942260742</v>
      </c>
      <c r="W105" s="79">
        <v>4.3301796913146973</v>
      </c>
      <c r="X105" s="79">
        <v>4.5863871574401855</v>
      </c>
      <c r="Y105" s="79">
        <v>4.5881438255310059</v>
      </c>
      <c r="Z105" s="79">
        <v>4.3170466423034668</v>
      </c>
      <c r="AA105" s="79">
        <v>4.4117560386657715</v>
      </c>
      <c r="AB105" s="79">
        <v>4.2946758270263672</v>
      </c>
      <c r="AC105" s="79">
        <v>4.2617735862731934</v>
      </c>
      <c r="AD105" s="79">
        <v>3.8265244960784912</v>
      </c>
      <c r="AE105" s="79">
        <v>3.1708507537841797</v>
      </c>
      <c r="AF105" s="79">
        <v>2.9119727611541748</v>
      </c>
      <c r="AG105" s="79">
        <v>-0.85068660974502563</v>
      </c>
      <c r="AH105" s="79">
        <v>-0.6420750617980957</v>
      </c>
      <c r="AI105" s="79">
        <v>-0.6730683445930481</v>
      </c>
      <c r="AJ105" s="79">
        <v>-0.54329341650009155</v>
      </c>
      <c r="AK105" s="79">
        <v>-0.47965040802955627</v>
      </c>
      <c r="AL105" s="79">
        <v>-0.56941962242126465</v>
      </c>
      <c r="AM105" s="79">
        <v>-0.54207885265350342</v>
      </c>
      <c r="AN105" s="79">
        <v>-0.41629320383071899</v>
      </c>
      <c r="AO105" s="79">
        <v>-0.43982744216918945</v>
      </c>
      <c r="AP105" s="79">
        <v>-0.61261850595474243</v>
      </c>
      <c r="AQ105" s="79">
        <v>-0.68975651264190674</v>
      </c>
      <c r="AR105" s="79">
        <v>-0.84463983774185181</v>
      </c>
      <c r="AS105" s="79">
        <v>-0.94101428985595703</v>
      </c>
      <c r="AT105" s="79">
        <v>-0.70170348882675171</v>
      </c>
      <c r="AU105" s="79">
        <v>-0.91110074520111084</v>
      </c>
      <c r="AV105" s="79">
        <v>-0.85952556133270264</v>
      </c>
      <c r="AW105" s="79">
        <v>-0.88527828454971313</v>
      </c>
      <c r="AX105" s="79">
        <v>-0.95757633447647095</v>
      </c>
      <c r="AY105" s="79">
        <v>-0.80431234836578369</v>
      </c>
      <c r="AZ105" s="79">
        <v>-0.78018587827682495</v>
      </c>
      <c r="BA105" s="79">
        <v>-0.49089729785919189</v>
      </c>
      <c r="BB105" s="79">
        <v>-0.62515819072723389</v>
      </c>
      <c r="BC105" s="79">
        <v>-0.83224242925643921</v>
      </c>
      <c r="BD105" s="79">
        <v>-0.82019370794296265</v>
      </c>
      <c r="BE105" s="79">
        <v>-0.6555856466293335</v>
      </c>
      <c r="BF105" s="79">
        <v>-0.47273865342140198</v>
      </c>
      <c r="BG105" s="79">
        <v>-0.51965659856796265</v>
      </c>
      <c r="BH105" s="79">
        <v>-0.39374276995658875</v>
      </c>
      <c r="BI105" s="79">
        <v>-0.33652099967002869</v>
      </c>
      <c r="BJ105" s="79">
        <v>-0.42338657379150391</v>
      </c>
      <c r="BK105" s="79">
        <v>-0.3924490213394165</v>
      </c>
      <c r="BL105" s="79">
        <v>-0.26595985889434814</v>
      </c>
      <c r="BM105" s="79">
        <v>-0.2770158052444458</v>
      </c>
      <c r="BN105" s="79">
        <v>-0.42114657163619995</v>
      </c>
      <c r="BO105" s="79">
        <v>-0.46195122599601746</v>
      </c>
      <c r="BP105" s="79">
        <v>-0.62368893623352051</v>
      </c>
      <c r="BQ105" s="79">
        <v>-0.69442921876907349</v>
      </c>
      <c r="BR105" s="79">
        <v>-0.43522810935974121</v>
      </c>
      <c r="BS105" s="79">
        <v>-0.6465684175491333</v>
      </c>
      <c r="BT105" s="79">
        <v>-0.60453766584396362</v>
      </c>
      <c r="BU105" s="79">
        <v>-0.63707858324050903</v>
      </c>
      <c r="BV105" s="79">
        <v>-0.71510767936706543</v>
      </c>
      <c r="BW105" s="79">
        <v>-0.56039917469024658</v>
      </c>
      <c r="BX105" s="79">
        <v>-0.54513239860534668</v>
      </c>
      <c r="BY105" s="79">
        <v>-0.24796755611896515</v>
      </c>
      <c r="BZ105" s="79">
        <v>-0.41111248731613159</v>
      </c>
      <c r="CA105" s="79">
        <v>-0.61520618200302124</v>
      </c>
      <c r="CB105" s="79">
        <v>-0.61898624897003174</v>
      </c>
      <c r="CC105" s="79">
        <v>-0.52045935392379761</v>
      </c>
      <c r="CD105" s="79">
        <v>-0.35545679926872253</v>
      </c>
      <c r="CE105" s="79">
        <v>-0.41340413689613342</v>
      </c>
      <c r="CF105" s="79">
        <v>-0.29016444087028503</v>
      </c>
      <c r="CG105" s="79">
        <v>-0.23739001154899597</v>
      </c>
      <c r="CH105" s="79">
        <v>-0.32224452495574951</v>
      </c>
      <c r="CI105" s="79">
        <v>-0.28881585597991943</v>
      </c>
      <c r="CJ105" s="79">
        <v>-0.16183945536613464</v>
      </c>
      <c r="CK105" s="79">
        <v>-0.16425296664237976</v>
      </c>
      <c r="CL105" s="79">
        <v>-0.28853371739387512</v>
      </c>
      <c r="CM105" s="79">
        <v>-0.30417397618293762</v>
      </c>
      <c r="CN105" s="79">
        <v>-0.4706590473651886</v>
      </c>
      <c r="CO105" s="79">
        <v>-0.52364510297775269</v>
      </c>
      <c r="CP105" s="79">
        <v>-0.25066807866096497</v>
      </c>
      <c r="CQ105" s="79">
        <v>-0.46335411071777344</v>
      </c>
      <c r="CR105" s="79">
        <v>-0.42793378233909607</v>
      </c>
      <c r="CS105" s="79">
        <v>-0.46517619490623474</v>
      </c>
      <c r="CT105" s="79">
        <v>-0.54717463254928589</v>
      </c>
      <c r="CU105" s="79">
        <v>-0.39146560430526733</v>
      </c>
      <c r="CV105" s="79">
        <v>-0.38233503699302673</v>
      </c>
      <c r="CW105" s="79">
        <v>-7.9715169966220856E-2</v>
      </c>
      <c r="CX105" s="79">
        <v>-0.26286506652832031</v>
      </c>
      <c r="CY105" s="79">
        <v>-0.46488752961158752</v>
      </c>
      <c r="CZ105" s="79">
        <v>-0.47963058948516846</v>
      </c>
      <c r="DA105" s="79">
        <v>-0.38533303141593933</v>
      </c>
      <c r="DB105" s="79">
        <v>-0.2381749302148819</v>
      </c>
      <c r="DC105" s="79">
        <v>-0.30715164542198181</v>
      </c>
      <c r="DD105" s="79">
        <v>-0.18658611178398132</v>
      </c>
      <c r="DE105" s="79">
        <v>-0.13825902342796326</v>
      </c>
      <c r="DF105" s="79">
        <v>-0.22110249102115631</v>
      </c>
      <c r="DG105" s="79">
        <v>-0.18518269062042236</v>
      </c>
      <c r="DH105" s="79">
        <v>-5.7719040662050247E-2</v>
      </c>
      <c r="DI105" s="79">
        <v>-5.1490128040313721E-2</v>
      </c>
      <c r="DJ105" s="79">
        <v>-0.15592086315155029</v>
      </c>
      <c r="DK105" s="79">
        <v>-0.14639672636985779</v>
      </c>
      <c r="DL105" s="79">
        <v>-0.3176291286945343</v>
      </c>
      <c r="DM105" s="79">
        <v>-0.35286101698875427</v>
      </c>
      <c r="DN105" s="79">
        <v>-6.6108033061027527E-2</v>
      </c>
      <c r="DO105" s="79">
        <v>-0.28013980388641357</v>
      </c>
      <c r="DP105" s="79">
        <v>-0.2513299286365509</v>
      </c>
      <c r="DQ105" s="79">
        <v>-0.29327383637428284</v>
      </c>
      <c r="DR105" s="79">
        <v>-0.37924158573150635</v>
      </c>
      <c r="DS105" s="79">
        <v>-0.22253206372261047</v>
      </c>
      <c r="DT105" s="79">
        <v>-0.21953769028186798</v>
      </c>
      <c r="DU105" s="79">
        <v>8.8537223637104034E-2</v>
      </c>
      <c r="DV105" s="79">
        <v>-0.11461766064167023</v>
      </c>
      <c r="DW105" s="79">
        <v>-0.31456887722015381</v>
      </c>
      <c r="DX105" s="79">
        <v>-0.34027493000030518</v>
      </c>
      <c r="DY105" s="79">
        <v>-0.19023209810256958</v>
      </c>
      <c r="DZ105" s="79">
        <v>-6.8838544189929962E-2</v>
      </c>
      <c r="EA105" s="79">
        <v>-0.15373992919921875</v>
      </c>
      <c r="EB105" s="79">
        <v>-3.7035465240478516E-2</v>
      </c>
      <c r="EC105" s="79">
        <v>4.8703700304031372E-3</v>
      </c>
      <c r="ED105" s="79">
        <v>-7.5069457292556763E-2</v>
      </c>
      <c r="EE105" s="79">
        <v>-3.5552870482206345E-2</v>
      </c>
      <c r="EF105" s="79">
        <v>9.2614300549030304E-2</v>
      </c>
      <c r="EG105" s="79">
        <v>0.11132150143384933</v>
      </c>
      <c r="EH105" s="79">
        <v>3.5551045089960098E-2</v>
      </c>
      <c r="EI105" s="79">
        <v>8.1408567726612091E-2</v>
      </c>
      <c r="EJ105" s="79">
        <v>-9.66782346367836E-2</v>
      </c>
      <c r="EK105" s="79">
        <v>-0.10627591609954834</v>
      </c>
      <c r="EL105" s="79">
        <v>0.20036736130714417</v>
      </c>
      <c r="EM105" s="79">
        <v>-1.5607447363436222E-2</v>
      </c>
      <c r="EN105" s="79">
        <v>3.657991997897625E-3</v>
      </c>
      <c r="EO105" s="79">
        <v>-4.5074108988046646E-2</v>
      </c>
      <c r="EP105" s="79">
        <v>-0.13677293062210083</v>
      </c>
      <c r="EQ105" s="79">
        <v>2.1381152793765068E-2</v>
      </c>
      <c r="ER105" s="79">
        <v>1.5515822917222977E-2</v>
      </c>
      <c r="ES105" s="79">
        <v>0.33146694302558899</v>
      </c>
      <c r="ET105" s="79">
        <v>9.9428050220012665E-2</v>
      </c>
      <c r="EU105" s="79">
        <v>-9.7532644867897034E-2</v>
      </c>
      <c r="EV105" s="79">
        <v>-0.13906750082969666</v>
      </c>
      <c r="EW105" s="79">
        <v>83.198722839355469</v>
      </c>
      <c r="EX105" s="79">
        <v>80.284049987792969</v>
      </c>
      <c r="EY105" s="79">
        <v>78.664093017578125</v>
      </c>
      <c r="EZ105" s="79">
        <v>79.06854248046875</v>
      </c>
      <c r="FA105" s="79">
        <v>78.722694396972656</v>
      </c>
      <c r="FB105" s="79">
        <v>77.304031372070313</v>
      </c>
      <c r="FC105" s="79">
        <v>75.627487182617188</v>
      </c>
      <c r="FD105" s="79">
        <v>75.084053039550781</v>
      </c>
      <c r="FE105" s="79">
        <v>77.579818725585938</v>
      </c>
      <c r="FF105" s="79">
        <v>82.140129089355469</v>
      </c>
      <c r="FG105" s="79">
        <v>85.903762817382813</v>
      </c>
      <c r="FH105" s="79">
        <v>91.902641296386719</v>
      </c>
      <c r="FI105" s="79">
        <v>95.881103515625</v>
      </c>
      <c r="FJ105" s="79">
        <v>99.539459228515625</v>
      </c>
      <c r="FK105" s="79">
        <v>102.17792510986328</v>
      </c>
      <c r="FL105" s="79">
        <v>104.40023803710938</v>
      </c>
      <c r="FM105" s="79">
        <v>105.91732788085938</v>
      </c>
      <c r="FN105" s="79">
        <v>105.50520324707031</v>
      </c>
      <c r="FO105" s="79">
        <v>102.14934539794922</v>
      </c>
      <c r="FP105" s="79">
        <v>98.868125915527344</v>
      </c>
      <c r="FQ105" s="79">
        <v>94.967323303222656</v>
      </c>
      <c r="FR105" s="79">
        <v>90.982673645019531</v>
      </c>
      <c r="FS105" s="79">
        <v>89.161872863769531</v>
      </c>
      <c r="FT105" s="79">
        <v>85.835006713867188</v>
      </c>
      <c r="FU105" s="79">
        <v>0.12178356200456619</v>
      </c>
      <c r="FV105" s="79">
        <v>0.22197498381137848</v>
      </c>
      <c r="FW105" s="79">
        <v>0.12103396654129028</v>
      </c>
      <c r="FX105" s="79">
        <v>0</v>
      </c>
      <c r="FY105" s="79">
        <v>152</v>
      </c>
      <c r="FZ105" s="79">
        <v>1</v>
      </c>
    </row>
    <row r="106" spans="1:182" x14ac:dyDescent="0.2">
      <c r="A106" t="s">
        <v>186</v>
      </c>
      <c r="B106" t="s">
        <v>245</v>
      </c>
      <c r="C106" t="s">
        <v>2</v>
      </c>
      <c r="D106" t="s">
        <v>203</v>
      </c>
      <c r="E106" t="s">
        <v>210</v>
      </c>
      <c r="F106" t="s">
        <v>180</v>
      </c>
      <c r="G106" t="s">
        <v>1</v>
      </c>
      <c r="H106" s="79">
        <v>149</v>
      </c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79"/>
      <c r="AD106" s="79"/>
      <c r="AE106" s="79"/>
      <c r="AF106" s="79"/>
      <c r="AG106" s="79"/>
      <c r="AH106" s="79"/>
      <c r="AI106" s="79"/>
      <c r="AJ106" s="79"/>
      <c r="AK106" s="79"/>
      <c r="AL106" s="79"/>
      <c r="AM106" s="79"/>
      <c r="AN106" s="79"/>
      <c r="AO106" s="79"/>
      <c r="AP106" s="79"/>
      <c r="AQ106" s="79"/>
      <c r="AR106" s="79"/>
      <c r="AS106" s="79"/>
      <c r="AT106" s="79"/>
      <c r="AU106" s="79"/>
      <c r="AV106" s="79"/>
      <c r="AW106" s="79"/>
      <c r="AX106" s="79"/>
      <c r="AY106" s="79"/>
      <c r="AZ106" s="79"/>
      <c r="BA106" s="79"/>
      <c r="BB106" s="79"/>
      <c r="BC106" s="79"/>
      <c r="BD106" s="79"/>
      <c r="BE106" s="79"/>
      <c r="BF106" s="79"/>
      <c r="BG106" s="79"/>
      <c r="BH106" s="79"/>
      <c r="BI106" s="79"/>
      <c r="BJ106" s="79"/>
      <c r="BK106" s="79"/>
      <c r="BL106" s="79"/>
      <c r="BM106" s="79"/>
      <c r="BN106" s="79"/>
      <c r="BO106" s="79"/>
      <c r="BP106" s="79"/>
      <c r="BQ106" s="79"/>
      <c r="BR106" s="79"/>
      <c r="BS106" s="79"/>
      <c r="BT106" s="79"/>
      <c r="BU106" s="79"/>
      <c r="BV106" s="79"/>
      <c r="BW106" s="79"/>
      <c r="BX106" s="79"/>
      <c r="BY106" s="79"/>
      <c r="BZ106" s="79"/>
      <c r="CA106" s="79"/>
      <c r="CB106" s="79"/>
      <c r="CC106" s="79"/>
      <c r="CD106" s="79"/>
      <c r="CE106" s="79"/>
      <c r="CF106" s="79"/>
      <c r="CG106" s="79"/>
      <c r="CH106" s="79"/>
      <c r="CI106" s="79"/>
      <c r="CJ106" s="79"/>
      <c r="CK106" s="79"/>
      <c r="CL106" s="79"/>
      <c r="CM106" s="79"/>
      <c r="CN106" s="79"/>
      <c r="CO106" s="79"/>
      <c r="CP106" s="79"/>
      <c r="CQ106" s="79"/>
      <c r="CR106" s="79"/>
      <c r="CS106" s="79"/>
      <c r="CT106" s="79"/>
      <c r="CU106" s="79"/>
      <c r="CV106" s="79"/>
      <c r="CW106" s="79"/>
      <c r="CX106" s="79"/>
      <c r="CY106" s="79"/>
      <c r="CZ106" s="79"/>
      <c r="DA106" s="79"/>
      <c r="DB106" s="79"/>
      <c r="DC106" s="79"/>
      <c r="DD106" s="79"/>
      <c r="DE106" s="79"/>
      <c r="DF106" s="79"/>
      <c r="DG106" s="79"/>
      <c r="DH106" s="79"/>
      <c r="DI106" s="79"/>
      <c r="DJ106" s="79"/>
      <c r="DK106" s="79"/>
      <c r="DL106" s="79"/>
      <c r="DM106" s="79"/>
      <c r="DN106" s="79"/>
      <c r="DO106" s="79"/>
      <c r="DP106" s="79"/>
      <c r="DQ106" s="79"/>
      <c r="DR106" s="79"/>
      <c r="DS106" s="79"/>
      <c r="DT106" s="79"/>
      <c r="DU106" s="79"/>
      <c r="DV106" s="79"/>
      <c r="DW106" s="79"/>
      <c r="DX106" s="79"/>
      <c r="DY106" s="79"/>
      <c r="DZ106" s="79"/>
      <c r="EA106" s="79"/>
      <c r="EB106" s="79"/>
      <c r="EC106" s="79"/>
      <c r="ED106" s="79"/>
      <c r="EE106" s="79"/>
      <c r="EF106" s="79"/>
      <c r="EG106" s="79"/>
      <c r="EH106" s="79"/>
      <c r="EI106" s="79"/>
      <c r="EJ106" s="79"/>
      <c r="EK106" s="79"/>
      <c r="EL106" s="79"/>
      <c r="EM106" s="79"/>
      <c r="EN106" s="79"/>
      <c r="EO106" s="79"/>
      <c r="EP106" s="79"/>
      <c r="EQ106" s="79"/>
      <c r="ER106" s="79"/>
      <c r="ES106" s="79"/>
      <c r="ET106" s="79"/>
      <c r="EU106" s="79"/>
      <c r="EV106" s="79"/>
      <c r="EW106" s="79"/>
      <c r="EX106" s="79"/>
      <c r="EY106" s="79"/>
      <c r="EZ106" s="79"/>
      <c r="FA106" s="79"/>
      <c r="FB106" s="79"/>
      <c r="FC106" s="79"/>
      <c r="FD106" s="79"/>
      <c r="FE106" s="79"/>
      <c r="FF106" s="79"/>
      <c r="FG106" s="79"/>
      <c r="FH106" s="79"/>
      <c r="FI106" s="79"/>
      <c r="FJ106" s="79"/>
      <c r="FK106" s="79"/>
      <c r="FL106" s="79"/>
      <c r="FM106" s="79"/>
      <c r="FN106" s="79"/>
      <c r="FO106" s="79"/>
      <c r="FP106" s="79"/>
      <c r="FQ106" s="79"/>
      <c r="FR106" s="79"/>
      <c r="FS106" s="79"/>
      <c r="FT106" s="79"/>
      <c r="FU106" s="79"/>
      <c r="FV106" s="79"/>
      <c r="FW106" s="79"/>
      <c r="FX106" s="79">
        <v>0</v>
      </c>
      <c r="FY106" s="79">
        <v>26</v>
      </c>
      <c r="FZ106" s="79">
        <v>0</v>
      </c>
    </row>
    <row r="107" spans="1:182" x14ac:dyDescent="0.2">
      <c r="A107" t="s">
        <v>186</v>
      </c>
      <c r="B107" t="s">
        <v>245</v>
      </c>
      <c r="C107" t="s">
        <v>2</v>
      </c>
      <c r="D107" t="s">
        <v>203</v>
      </c>
      <c r="E107" t="s">
        <v>210</v>
      </c>
      <c r="F107" t="s">
        <v>181</v>
      </c>
      <c r="G107" t="s">
        <v>1</v>
      </c>
      <c r="H107" s="79">
        <v>318</v>
      </c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79"/>
      <c r="AI107" s="79"/>
      <c r="AJ107" s="79"/>
      <c r="AK107" s="79"/>
      <c r="AL107" s="79"/>
      <c r="AM107" s="79"/>
      <c r="AN107" s="79"/>
      <c r="AO107" s="79"/>
      <c r="AP107" s="79"/>
      <c r="AQ107" s="79"/>
      <c r="AR107" s="79"/>
      <c r="AS107" s="79"/>
      <c r="AT107" s="79"/>
      <c r="AU107" s="79"/>
      <c r="AV107" s="79"/>
      <c r="AW107" s="79"/>
      <c r="AX107" s="79"/>
      <c r="AY107" s="79"/>
      <c r="AZ107" s="79"/>
      <c r="BA107" s="79"/>
      <c r="BB107" s="79"/>
      <c r="BC107" s="79"/>
      <c r="BD107" s="79"/>
      <c r="BE107" s="79"/>
      <c r="BF107" s="79"/>
      <c r="BG107" s="79"/>
      <c r="BH107" s="79"/>
      <c r="BI107" s="79"/>
      <c r="BJ107" s="79"/>
      <c r="BK107" s="79"/>
      <c r="BL107" s="79"/>
      <c r="BM107" s="79"/>
      <c r="BN107" s="79"/>
      <c r="BO107" s="79"/>
      <c r="BP107" s="79"/>
      <c r="BQ107" s="79"/>
      <c r="BR107" s="79"/>
      <c r="BS107" s="79"/>
      <c r="BT107" s="79"/>
      <c r="BU107" s="79"/>
      <c r="BV107" s="79"/>
      <c r="BW107" s="79"/>
      <c r="BX107" s="79"/>
      <c r="BY107" s="79"/>
      <c r="BZ107" s="79"/>
      <c r="CA107" s="79"/>
      <c r="CB107" s="79"/>
      <c r="CC107" s="79"/>
      <c r="CD107" s="79"/>
      <c r="CE107" s="79"/>
      <c r="CF107" s="79"/>
      <c r="CG107" s="79"/>
      <c r="CH107" s="79"/>
      <c r="CI107" s="79"/>
      <c r="CJ107" s="79"/>
      <c r="CK107" s="79"/>
      <c r="CL107" s="79"/>
      <c r="CM107" s="79"/>
      <c r="CN107" s="79"/>
      <c r="CO107" s="79"/>
      <c r="CP107" s="79"/>
      <c r="CQ107" s="79"/>
      <c r="CR107" s="79"/>
      <c r="CS107" s="79"/>
      <c r="CT107" s="79"/>
      <c r="CU107" s="79"/>
      <c r="CV107" s="79"/>
      <c r="CW107" s="79"/>
      <c r="CX107" s="79"/>
      <c r="CY107" s="79"/>
      <c r="CZ107" s="79"/>
      <c r="DA107" s="79"/>
      <c r="DB107" s="79"/>
      <c r="DC107" s="79"/>
      <c r="DD107" s="79"/>
      <c r="DE107" s="79"/>
      <c r="DF107" s="79"/>
      <c r="DG107" s="79"/>
      <c r="DH107" s="79"/>
      <c r="DI107" s="79"/>
      <c r="DJ107" s="79"/>
      <c r="DK107" s="79"/>
      <c r="DL107" s="79"/>
      <c r="DM107" s="79"/>
      <c r="DN107" s="79"/>
      <c r="DO107" s="79"/>
      <c r="DP107" s="79"/>
      <c r="DQ107" s="79"/>
      <c r="DR107" s="79"/>
      <c r="DS107" s="79"/>
      <c r="DT107" s="79"/>
      <c r="DU107" s="79"/>
      <c r="DV107" s="79"/>
      <c r="DW107" s="79"/>
      <c r="DX107" s="79"/>
      <c r="DY107" s="79"/>
      <c r="DZ107" s="79"/>
      <c r="EA107" s="79"/>
      <c r="EB107" s="79"/>
      <c r="EC107" s="79"/>
      <c r="ED107" s="79"/>
      <c r="EE107" s="79"/>
      <c r="EF107" s="79"/>
      <c r="EG107" s="79"/>
      <c r="EH107" s="79"/>
      <c r="EI107" s="79"/>
      <c r="EJ107" s="79"/>
      <c r="EK107" s="79"/>
      <c r="EL107" s="79"/>
      <c r="EM107" s="79"/>
      <c r="EN107" s="79"/>
      <c r="EO107" s="79"/>
      <c r="EP107" s="79"/>
      <c r="EQ107" s="79"/>
      <c r="ER107" s="79"/>
      <c r="ES107" s="79"/>
      <c r="ET107" s="79"/>
      <c r="EU107" s="79"/>
      <c r="EV107" s="79"/>
      <c r="EW107" s="79"/>
      <c r="EX107" s="79"/>
      <c r="EY107" s="79"/>
      <c r="EZ107" s="79"/>
      <c r="FA107" s="79"/>
      <c r="FB107" s="79"/>
      <c r="FC107" s="79"/>
      <c r="FD107" s="79"/>
      <c r="FE107" s="79"/>
      <c r="FF107" s="79"/>
      <c r="FG107" s="79"/>
      <c r="FH107" s="79"/>
      <c r="FI107" s="79"/>
      <c r="FJ107" s="79"/>
      <c r="FK107" s="79"/>
      <c r="FL107" s="79"/>
      <c r="FM107" s="79"/>
      <c r="FN107" s="79"/>
      <c r="FO107" s="79"/>
      <c r="FP107" s="79"/>
      <c r="FQ107" s="79"/>
      <c r="FR107" s="79"/>
      <c r="FS107" s="79"/>
      <c r="FT107" s="79"/>
      <c r="FU107" s="79"/>
      <c r="FV107" s="79"/>
      <c r="FW107" s="79"/>
      <c r="FX107" s="79">
        <v>0</v>
      </c>
      <c r="FY107" s="79">
        <v>41</v>
      </c>
      <c r="FZ107" s="79">
        <v>0</v>
      </c>
    </row>
    <row r="108" spans="1:182" x14ac:dyDescent="0.2">
      <c r="A108" t="s">
        <v>186</v>
      </c>
      <c r="B108" t="s">
        <v>245</v>
      </c>
      <c r="C108" t="s">
        <v>2</v>
      </c>
      <c r="D108" t="s">
        <v>203</v>
      </c>
      <c r="E108" t="s">
        <v>210</v>
      </c>
      <c r="F108" t="s">
        <v>182</v>
      </c>
      <c r="G108" t="s">
        <v>1</v>
      </c>
      <c r="H108" s="79">
        <v>899</v>
      </c>
      <c r="I108" s="79">
        <v>2.1921055316925049</v>
      </c>
      <c r="J108" s="79">
        <v>1.971488356590271</v>
      </c>
      <c r="K108" s="79">
        <v>1.8451175689697266</v>
      </c>
      <c r="L108" s="79">
        <v>1.6702088117599487</v>
      </c>
      <c r="M108" s="79">
        <v>1.5555710792541504</v>
      </c>
      <c r="N108" s="79">
        <v>1.4395359754562378</v>
      </c>
      <c r="O108" s="79">
        <v>1.5395877361297607</v>
      </c>
      <c r="P108" s="79">
        <v>1.699843168258667</v>
      </c>
      <c r="Q108" s="79">
        <v>1.817863941192627</v>
      </c>
      <c r="R108" s="79">
        <v>2.0188894271850586</v>
      </c>
      <c r="S108" s="79">
        <v>2.3423347473144531</v>
      </c>
      <c r="T108" s="79">
        <v>2.6541800498962402</v>
      </c>
      <c r="U108" s="79">
        <v>3.1041150093078613</v>
      </c>
      <c r="V108" s="79">
        <v>3.1772468090057373</v>
      </c>
      <c r="W108" s="79">
        <v>3.4720263481140137</v>
      </c>
      <c r="X108" s="79">
        <v>3.4586741924285889</v>
      </c>
      <c r="Y108" s="79">
        <v>3.4818389415740967</v>
      </c>
      <c r="Z108" s="79">
        <v>3.6001086235046387</v>
      </c>
      <c r="AA108" s="79">
        <v>3.5649983882904053</v>
      </c>
      <c r="AB108" s="79">
        <v>3.5272116661071777</v>
      </c>
      <c r="AC108" s="79">
        <v>3.5381302833557129</v>
      </c>
      <c r="AD108" s="79">
        <v>3.1764459609985352</v>
      </c>
      <c r="AE108" s="79">
        <v>2.7094025611877441</v>
      </c>
      <c r="AF108" s="79">
        <v>2.2978305816650391</v>
      </c>
      <c r="AG108" s="79">
        <v>-0.3622395396232605</v>
      </c>
      <c r="AH108" s="79">
        <v>-0.29685622453689575</v>
      </c>
      <c r="AI108" s="79">
        <v>-0.32055145502090454</v>
      </c>
      <c r="AJ108" s="79">
        <v>-0.36755397915840149</v>
      </c>
      <c r="AK108" s="79">
        <v>-0.40590545535087585</v>
      </c>
      <c r="AL108" s="79">
        <v>-0.50179475545883179</v>
      </c>
      <c r="AM108" s="79">
        <v>-0.50185787677764893</v>
      </c>
      <c r="AN108" s="79">
        <v>-0.51398873329162598</v>
      </c>
      <c r="AO108" s="79">
        <v>-0.60937690734863281</v>
      </c>
      <c r="AP108" s="79">
        <v>-0.74907392263412476</v>
      </c>
      <c r="AQ108" s="79">
        <v>-0.86484402418136597</v>
      </c>
      <c r="AR108" s="79">
        <v>-1.0216108560562134</v>
      </c>
      <c r="AS108" s="79">
        <v>-0.93970787525177002</v>
      </c>
      <c r="AT108" s="79">
        <v>-1.0733400583267212</v>
      </c>
      <c r="AU108" s="79">
        <v>-0.72753870487213135</v>
      </c>
      <c r="AV108" s="79">
        <v>-0.76947325468063354</v>
      </c>
      <c r="AW108" s="79">
        <v>-0.72373414039611816</v>
      </c>
      <c r="AX108" s="79">
        <v>-0.36478850245475769</v>
      </c>
      <c r="AY108" s="79">
        <v>-0.3203417956829071</v>
      </c>
      <c r="AZ108" s="79">
        <v>-0.29552283883094788</v>
      </c>
      <c r="BA108" s="79">
        <v>-0.16550873219966888</v>
      </c>
      <c r="BB108" s="79">
        <v>-8.5156053304672241E-2</v>
      </c>
      <c r="BC108" s="79">
        <v>-0.18316856026649475</v>
      </c>
      <c r="BD108" s="79">
        <v>-0.24153341352939606</v>
      </c>
      <c r="BE108" s="79">
        <v>-0.23085977137088776</v>
      </c>
      <c r="BF108" s="79">
        <v>-0.16669407486915588</v>
      </c>
      <c r="BG108" s="79">
        <v>-0.19302491843700409</v>
      </c>
      <c r="BH108" s="79">
        <v>-0.24762365221977234</v>
      </c>
      <c r="BI108" s="79">
        <v>-0.28482934832572937</v>
      </c>
      <c r="BJ108" s="79">
        <v>-0.38102081418037415</v>
      </c>
      <c r="BK108" s="79">
        <v>-0.37770375609397888</v>
      </c>
      <c r="BL108" s="79">
        <v>-0.38146340847015381</v>
      </c>
      <c r="BM108" s="79">
        <v>-0.46564501523971558</v>
      </c>
      <c r="BN108" s="79">
        <v>-0.599071204662323</v>
      </c>
      <c r="BO108" s="79">
        <v>-0.69590973854064941</v>
      </c>
      <c r="BP108" s="79">
        <v>-0.84197759628295898</v>
      </c>
      <c r="BQ108" s="79">
        <v>-0.73552173376083374</v>
      </c>
      <c r="BR108" s="79">
        <v>-0.87375938892364502</v>
      </c>
      <c r="BS108" s="79">
        <v>-0.54017353057861328</v>
      </c>
      <c r="BT108" s="79">
        <v>-0.5868988037109375</v>
      </c>
      <c r="BU108" s="79">
        <v>-0.53715956211090088</v>
      </c>
      <c r="BV108" s="79">
        <v>-0.18509465456008911</v>
      </c>
      <c r="BW108" s="79">
        <v>-0.14058083295822144</v>
      </c>
      <c r="BX108" s="79">
        <v>-0.11575311422348022</v>
      </c>
      <c r="BY108" s="79">
        <v>4.1129030287265778E-3</v>
      </c>
      <c r="BZ108" s="79">
        <v>7.1419112384319305E-2</v>
      </c>
      <c r="CA108" s="79">
        <v>-4.2200393974781036E-2</v>
      </c>
      <c r="CB108" s="79">
        <v>-0.11805465817451477</v>
      </c>
      <c r="CC108" s="79">
        <v>-0.13986653089523315</v>
      </c>
      <c r="CD108" s="79">
        <v>-7.654416561126709E-2</v>
      </c>
      <c r="CE108" s="79">
        <v>-0.10470043122768402</v>
      </c>
      <c r="CF108" s="79">
        <v>-0.16456025838851929</v>
      </c>
      <c r="CG108" s="79">
        <v>-0.20097240805625916</v>
      </c>
      <c r="CH108" s="79">
        <v>-0.29737314581871033</v>
      </c>
      <c r="CI108" s="79">
        <v>-0.29171496629714966</v>
      </c>
      <c r="CJ108" s="79">
        <v>-0.28967678546905518</v>
      </c>
      <c r="CK108" s="79">
        <v>-0.36609676480293274</v>
      </c>
      <c r="CL108" s="79">
        <v>-0.49517977237701416</v>
      </c>
      <c r="CM108" s="79">
        <v>-0.5789063572883606</v>
      </c>
      <c r="CN108" s="79">
        <v>-0.71756410598754883</v>
      </c>
      <c r="CO108" s="79">
        <v>-0.59410303831100464</v>
      </c>
      <c r="CP108" s="79">
        <v>-0.73553043603897095</v>
      </c>
      <c r="CQ108" s="79">
        <v>-0.41040500998497009</v>
      </c>
      <c r="CR108" s="79">
        <v>-0.46044826507568359</v>
      </c>
      <c r="CS108" s="79">
        <v>-0.40793859958648682</v>
      </c>
      <c r="CT108" s="79">
        <v>-6.063925102353096E-2</v>
      </c>
      <c r="CU108" s="79">
        <v>-1.6078941524028778E-2</v>
      </c>
      <c r="CV108" s="79">
        <v>8.7548522278666496E-3</v>
      </c>
      <c r="CW108" s="79">
        <v>0.12159232795238495</v>
      </c>
      <c r="CX108" s="79">
        <v>0.1798626035451889</v>
      </c>
      <c r="CY108" s="79">
        <v>5.5433724075555801E-2</v>
      </c>
      <c r="CZ108" s="79">
        <v>-3.2533645629882813E-2</v>
      </c>
      <c r="DA108" s="79">
        <v>-4.8873297870159149E-2</v>
      </c>
      <c r="DB108" s="79">
        <v>1.360574085265398E-2</v>
      </c>
      <c r="DC108" s="79">
        <v>-1.6375942155718803E-2</v>
      </c>
      <c r="DD108" s="79">
        <v>-8.1496872007846832E-2</v>
      </c>
      <c r="DE108" s="79">
        <v>-0.11711546033620834</v>
      </c>
      <c r="DF108" s="79">
        <v>-0.21372547745704651</v>
      </c>
      <c r="DG108" s="79">
        <v>-0.20572617650032043</v>
      </c>
      <c r="DH108" s="79">
        <v>-0.19789014756679535</v>
      </c>
      <c r="DI108" s="79">
        <v>-0.2665485143661499</v>
      </c>
      <c r="DJ108" s="79">
        <v>-0.39128834009170532</v>
      </c>
      <c r="DK108" s="79">
        <v>-0.46190297603607178</v>
      </c>
      <c r="DL108" s="79">
        <v>-0.59315061569213867</v>
      </c>
      <c r="DM108" s="79">
        <v>-0.45268434286117554</v>
      </c>
      <c r="DN108" s="79">
        <v>-0.59730148315429688</v>
      </c>
      <c r="DO108" s="79">
        <v>-0.28063645958900452</v>
      </c>
      <c r="DP108" s="79">
        <v>-0.33399775624275208</v>
      </c>
      <c r="DQ108" s="79">
        <v>-0.27871760725975037</v>
      </c>
      <c r="DR108" s="79">
        <v>6.3816159963607788E-2</v>
      </c>
      <c r="DS108" s="79">
        <v>0.10842295736074448</v>
      </c>
      <c r="DT108" s="79">
        <v>0.13326281309127808</v>
      </c>
      <c r="DU108" s="79">
        <v>0.23907175660133362</v>
      </c>
      <c r="DV108" s="79">
        <v>0.28830608725547791</v>
      </c>
      <c r="DW108" s="79">
        <v>0.15306784212589264</v>
      </c>
      <c r="DX108" s="79">
        <v>5.2987363189458847E-2</v>
      </c>
      <c r="DY108" s="79">
        <v>8.2506477832794189E-2</v>
      </c>
      <c r="DZ108" s="79">
        <v>0.14376789331436157</v>
      </c>
      <c r="EA108" s="79">
        <v>0.1111505925655365</v>
      </c>
      <c r="EB108" s="79">
        <v>3.843347355723381E-2</v>
      </c>
      <c r="EC108" s="79">
        <v>3.9606513455510139E-3</v>
      </c>
      <c r="ED108" s="79">
        <v>-9.2951513826847076E-2</v>
      </c>
      <c r="EE108" s="79">
        <v>-8.1572026014328003E-2</v>
      </c>
      <c r="EF108" s="79">
        <v>-6.5364822745323181E-2</v>
      </c>
      <c r="EG108" s="79">
        <v>-0.12281663715839386</v>
      </c>
      <c r="EH108" s="79">
        <v>-0.24128563702106476</v>
      </c>
      <c r="EI108" s="79">
        <v>-0.29296869039535522</v>
      </c>
      <c r="EJ108" s="79">
        <v>-0.4135172963142395</v>
      </c>
      <c r="EK108" s="79">
        <v>-0.24849821627140045</v>
      </c>
      <c r="EL108" s="79">
        <v>-0.39772084355354309</v>
      </c>
      <c r="EM108" s="79">
        <v>-9.327128529548645E-2</v>
      </c>
      <c r="EN108" s="79">
        <v>-0.15142327547073364</v>
      </c>
      <c r="EO108" s="79">
        <v>-9.2143051326274872E-2</v>
      </c>
      <c r="EP108" s="79">
        <v>0.24351000785827637</v>
      </c>
      <c r="EQ108" s="79">
        <v>0.28818392753601074</v>
      </c>
      <c r="ER108" s="79">
        <v>0.31303253769874573</v>
      </c>
      <c r="ES108" s="79">
        <v>0.40869337320327759</v>
      </c>
      <c r="ET108" s="79">
        <v>0.44488126039505005</v>
      </c>
      <c r="EU108" s="79">
        <v>0.29403600096702576</v>
      </c>
      <c r="EV108" s="79">
        <v>0.17646612226963043</v>
      </c>
      <c r="EW108" s="79">
        <v>75.52081298828125</v>
      </c>
      <c r="EX108" s="79">
        <v>72.843940734863281</v>
      </c>
      <c r="EY108" s="79">
        <v>71.671142578125</v>
      </c>
      <c r="EZ108" s="79">
        <v>70.45465087890625</v>
      </c>
      <c r="FA108" s="79">
        <v>68.777153015136719</v>
      </c>
      <c r="FB108" s="79">
        <v>66.904975891113281</v>
      </c>
      <c r="FC108" s="79">
        <v>67.121856689453125</v>
      </c>
      <c r="FD108" s="79">
        <v>65.596298217773438</v>
      </c>
      <c r="FE108" s="79">
        <v>71.66424560546875</v>
      </c>
      <c r="FF108" s="79">
        <v>77.830978393554688</v>
      </c>
      <c r="FG108" s="79">
        <v>85.178955078125</v>
      </c>
      <c r="FH108" s="79">
        <v>94.496086120605469</v>
      </c>
      <c r="FI108" s="79">
        <v>101.19837951660156</v>
      </c>
      <c r="FJ108" s="79">
        <v>107.32924652099609</v>
      </c>
      <c r="FK108" s="79">
        <v>109.16107177734375</v>
      </c>
      <c r="FL108" s="79">
        <v>107.95433807373047</v>
      </c>
      <c r="FM108" s="79">
        <v>107.37203216552734</v>
      </c>
      <c r="FN108" s="79">
        <v>106.02361297607422</v>
      </c>
      <c r="FO108" s="79">
        <v>103.00799560546875</v>
      </c>
      <c r="FP108" s="79">
        <v>99.058609008789063</v>
      </c>
      <c r="FQ108" s="79">
        <v>89.849349975585938</v>
      </c>
      <c r="FR108" s="79">
        <v>83.0482177734375</v>
      </c>
      <c r="FS108" s="79">
        <v>78.89117431640625</v>
      </c>
      <c r="FT108" s="79">
        <v>74.844810485839844</v>
      </c>
      <c r="FU108" s="79">
        <v>0.10427845269441605</v>
      </c>
      <c r="FV108" s="79">
        <v>0.1711343377828598</v>
      </c>
      <c r="FW108" s="79">
        <v>0.1030644029378891</v>
      </c>
      <c r="FX108" s="79">
        <v>0</v>
      </c>
      <c r="FY108" s="79">
        <v>316</v>
      </c>
      <c r="FZ108" s="79">
        <v>1</v>
      </c>
    </row>
    <row r="109" spans="1:182" x14ac:dyDescent="0.2">
      <c r="A109" t="s">
        <v>186</v>
      </c>
      <c r="B109" t="s">
        <v>245</v>
      </c>
      <c r="C109" t="s">
        <v>2</v>
      </c>
      <c r="D109" t="s">
        <v>203</v>
      </c>
      <c r="E109" t="s">
        <v>210</v>
      </c>
      <c r="F109" t="s">
        <v>183</v>
      </c>
      <c r="G109" t="s">
        <v>1</v>
      </c>
      <c r="H109" s="79">
        <v>1417</v>
      </c>
      <c r="I109" s="79">
        <v>3.7112751007080078</v>
      </c>
      <c r="J109" s="79">
        <v>3.2659261226654053</v>
      </c>
      <c r="K109" s="79">
        <v>3.1903631687164307</v>
      </c>
      <c r="L109" s="79">
        <v>2.9515030384063721</v>
      </c>
      <c r="M109" s="79">
        <v>2.8924963474273682</v>
      </c>
      <c r="N109" s="79">
        <v>2.8647630214691162</v>
      </c>
      <c r="O109" s="79">
        <v>2.7989141941070557</v>
      </c>
      <c r="P109" s="79">
        <v>3.0071659088134766</v>
      </c>
      <c r="Q109" s="79">
        <v>3.2568690776824951</v>
      </c>
      <c r="R109" s="79">
        <v>4.0690107345581055</v>
      </c>
      <c r="S109" s="79">
        <v>4.7513337135314941</v>
      </c>
      <c r="T109" s="79">
        <v>5.509641170501709</v>
      </c>
      <c r="U109" s="79">
        <v>6.3361973762512207</v>
      </c>
      <c r="V109" s="79">
        <v>6.6744985580444336</v>
      </c>
      <c r="W109" s="79">
        <v>6.8989462852478027</v>
      </c>
      <c r="X109" s="79">
        <v>7.0833621025085449</v>
      </c>
      <c r="Y109" s="79">
        <v>7.3341097831726074</v>
      </c>
      <c r="Z109" s="79">
        <v>7.2616825103759766</v>
      </c>
      <c r="AA109" s="79">
        <v>6.8410115242004395</v>
      </c>
      <c r="AB109" s="79">
        <v>6.8484735488891602</v>
      </c>
      <c r="AC109" s="79">
        <v>6.2612686157226563</v>
      </c>
      <c r="AD109" s="79">
        <v>5.7831850051879883</v>
      </c>
      <c r="AE109" s="79">
        <v>4.7245049476623535</v>
      </c>
      <c r="AF109" s="79">
        <v>4.0606837272644043</v>
      </c>
      <c r="AG109" s="79">
        <v>-1.0590462684631348</v>
      </c>
      <c r="AH109" s="79">
        <v>-0.96958422660827637</v>
      </c>
      <c r="AI109" s="79">
        <v>-0.79118067026138306</v>
      </c>
      <c r="AJ109" s="79">
        <v>-0.81193667650222778</v>
      </c>
      <c r="AK109" s="79">
        <v>-0.68708693981170654</v>
      </c>
      <c r="AL109" s="79">
        <v>-0.78760415315628052</v>
      </c>
      <c r="AM109" s="79">
        <v>-0.70016413927078247</v>
      </c>
      <c r="AN109" s="79">
        <v>-0.75656497478485107</v>
      </c>
      <c r="AO109" s="79">
        <v>-1.094416618347168</v>
      </c>
      <c r="AP109" s="79">
        <v>-0.97512561082839966</v>
      </c>
      <c r="AQ109" s="79">
        <v>-0.9395412802696228</v>
      </c>
      <c r="AR109" s="79">
        <v>-0.72190678119659424</v>
      </c>
      <c r="AS109" s="79">
        <v>-0.53905999660491943</v>
      </c>
      <c r="AT109" s="79">
        <v>-0.83681869506835938</v>
      </c>
      <c r="AU109" s="79">
        <v>-0.98234528303146362</v>
      </c>
      <c r="AV109" s="79">
        <v>-0.90359652042388916</v>
      </c>
      <c r="AW109" s="79">
        <v>-0.39234167337417603</v>
      </c>
      <c r="AX109" s="79">
        <v>-0.18230217695236206</v>
      </c>
      <c r="AY109" s="79">
        <v>-0.13919198513031006</v>
      </c>
      <c r="AZ109" s="79">
        <v>-5.4226800799369812E-2</v>
      </c>
      <c r="BA109" s="79">
        <v>-0.64979082345962524</v>
      </c>
      <c r="BB109" s="79">
        <v>-0.51830613613128662</v>
      </c>
      <c r="BC109" s="79">
        <v>-0.73403418064117432</v>
      </c>
      <c r="BD109" s="79">
        <v>-0.68135529756546021</v>
      </c>
      <c r="BE109" s="79">
        <v>-0.79910010099411011</v>
      </c>
      <c r="BF109" s="79">
        <v>-0.71975046396255493</v>
      </c>
      <c r="BG109" s="79">
        <v>-0.53467971086502075</v>
      </c>
      <c r="BH109" s="79">
        <v>-0.55289125442504883</v>
      </c>
      <c r="BI109" s="79">
        <v>-0.43875682353973389</v>
      </c>
      <c r="BJ109" s="79">
        <v>-0.53214925527572632</v>
      </c>
      <c r="BK109" s="79">
        <v>-0.44480839371681213</v>
      </c>
      <c r="BL109" s="79">
        <v>-0.49593812227249146</v>
      </c>
      <c r="BM109" s="79">
        <v>-0.82011264562606812</v>
      </c>
      <c r="BN109" s="79">
        <v>-0.66413968801498413</v>
      </c>
      <c r="BO109" s="79">
        <v>-0.61055219173431396</v>
      </c>
      <c r="BP109" s="79">
        <v>-0.37853172421455383</v>
      </c>
      <c r="BQ109" s="79">
        <v>-0.16324833035469055</v>
      </c>
      <c r="BR109" s="79">
        <v>-0.46372601389884949</v>
      </c>
      <c r="BS109" s="79">
        <v>-0.61020565032958984</v>
      </c>
      <c r="BT109" s="79">
        <v>-0.52841478586196899</v>
      </c>
      <c r="BU109" s="79">
        <v>-3.2174106687307358E-2</v>
      </c>
      <c r="BV109" s="79">
        <v>0.18665188550949097</v>
      </c>
      <c r="BW109" s="79">
        <v>0.22052301466464996</v>
      </c>
      <c r="BX109" s="79">
        <v>0.30674394965171814</v>
      </c>
      <c r="BY109" s="79">
        <v>-0.3156186044216156</v>
      </c>
      <c r="BZ109" s="79">
        <v>-0.19915533065795898</v>
      </c>
      <c r="CA109" s="79">
        <v>-0.4334418773651123</v>
      </c>
      <c r="CB109" s="79">
        <v>-0.39567321538925171</v>
      </c>
      <c r="CC109" s="79">
        <v>-0.61906224489212036</v>
      </c>
      <c r="CD109" s="79">
        <v>-0.54671639204025269</v>
      </c>
      <c r="CE109" s="79">
        <v>-0.35702788829803467</v>
      </c>
      <c r="CF109" s="79">
        <v>-0.37347719073295593</v>
      </c>
      <c r="CG109" s="79">
        <v>-0.26676413416862488</v>
      </c>
      <c r="CH109" s="79">
        <v>-0.3552219569683075</v>
      </c>
      <c r="CI109" s="79">
        <v>-0.26794975996017456</v>
      </c>
      <c r="CJ109" s="79">
        <v>-0.31542876362800598</v>
      </c>
      <c r="CK109" s="79">
        <v>-0.6301305890083313</v>
      </c>
      <c r="CL109" s="79">
        <v>-0.44875171780586243</v>
      </c>
      <c r="CM109" s="79">
        <v>-0.38269534707069397</v>
      </c>
      <c r="CN109" s="79">
        <v>-0.1407112181186676</v>
      </c>
      <c r="CO109" s="79">
        <v>9.703768789768219E-2</v>
      </c>
      <c r="CP109" s="79">
        <v>-0.20532315969467163</v>
      </c>
      <c r="CQ109" s="79">
        <v>-0.35246285796165466</v>
      </c>
      <c r="CR109" s="79">
        <v>-0.26856508851051331</v>
      </c>
      <c r="CS109" s="79">
        <v>0.21727685630321503</v>
      </c>
      <c r="CT109" s="79">
        <v>0.44218835234642029</v>
      </c>
      <c r="CU109" s="79">
        <v>0.46966052055358887</v>
      </c>
      <c r="CV109" s="79">
        <v>0.55675119161605835</v>
      </c>
      <c r="CW109" s="79">
        <v>-8.4171943366527557E-2</v>
      </c>
      <c r="CX109" s="79">
        <v>2.1887565031647682E-2</v>
      </c>
      <c r="CY109" s="79">
        <v>-0.22525253891944885</v>
      </c>
      <c r="CZ109" s="79">
        <v>-0.19781067967414856</v>
      </c>
      <c r="DA109" s="79">
        <v>-0.43902435898780823</v>
      </c>
      <c r="DB109" s="79">
        <v>-0.37368229031562805</v>
      </c>
      <c r="DC109" s="79">
        <v>-0.17937608063220978</v>
      </c>
      <c r="DD109" s="79">
        <v>-0.19406311213970184</v>
      </c>
      <c r="DE109" s="79">
        <v>-9.4771437346935272E-2</v>
      </c>
      <c r="DF109" s="79">
        <v>-0.17829467356204987</v>
      </c>
      <c r="DG109" s="79">
        <v>-9.1091141104698181E-2</v>
      </c>
      <c r="DH109" s="79">
        <v>-0.13491940498352051</v>
      </c>
      <c r="DI109" s="79">
        <v>-0.44014850258827209</v>
      </c>
      <c r="DJ109" s="79">
        <v>-0.23336377739906311</v>
      </c>
      <c r="DK109" s="79">
        <v>-0.15483851730823517</v>
      </c>
      <c r="DL109" s="79">
        <v>9.7109287977218628E-2</v>
      </c>
      <c r="DM109" s="79">
        <v>0.35732370615005493</v>
      </c>
      <c r="DN109" s="79">
        <v>5.3079698234796524E-2</v>
      </c>
      <c r="DO109" s="79">
        <v>-9.4720080494880676E-2</v>
      </c>
      <c r="DP109" s="79">
        <v>-8.7153725326061249E-3</v>
      </c>
      <c r="DQ109" s="79">
        <v>0.46672782301902771</v>
      </c>
      <c r="DR109" s="79">
        <v>0.69772481918334961</v>
      </c>
      <c r="DS109" s="79">
        <v>0.71879804134368896</v>
      </c>
      <c r="DT109" s="79">
        <v>0.80675840377807617</v>
      </c>
      <c r="DU109" s="79">
        <v>0.14727473258972168</v>
      </c>
      <c r="DV109" s="79">
        <v>0.24293045699596405</v>
      </c>
      <c r="DW109" s="79">
        <v>-1.7063204199075699E-2</v>
      </c>
      <c r="DX109" s="79">
        <v>5.1864393753930926E-5</v>
      </c>
      <c r="DY109" s="79">
        <v>-0.17907825112342834</v>
      </c>
      <c r="DZ109" s="79">
        <v>-0.12384855002164841</v>
      </c>
      <c r="EA109" s="79">
        <v>7.7124916017055511E-2</v>
      </c>
      <c r="EB109" s="79">
        <v>6.4982317388057709E-2</v>
      </c>
      <c r="EC109" s="79">
        <v>0.15355870127677917</v>
      </c>
      <c r="ED109" s="79">
        <v>7.716023176908493E-2</v>
      </c>
      <c r="EE109" s="79">
        <v>0.16426461935043335</v>
      </c>
      <c r="EF109" s="79">
        <v>0.12570741772651672</v>
      </c>
      <c r="EG109" s="79">
        <v>-0.16584455966949463</v>
      </c>
      <c r="EH109" s="79">
        <v>7.7622205018997192E-2</v>
      </c>
      <c r="EI109" s="79">
        <v>0.17415057122707367</v>
      </c>
      <c r="EJ109" s="79">
        <v>0.44048434495925903</v>
      </c>
      <c r="EK109" s="79">
        <v>0.7331354022026062</v>
      </c>
      <c r="EL109" s="79">
        <v>0.42617237567901611</v>
      </c>
      <c r="EM109" s="79">
        <v>0.2774195671081543</v>
      </c>
      <c r="EN109" s="79">
        <v>0.36646634340286255</v>
      </c>
      <c r="EO109" s="79">
        <v>0.82689541578292847</v>
      </c>
      <c r="EP109" s="79">
        <v>1.0666788816452026</v>
      </c>
      <c r="EQ109" s="79">
        <v>1.0785130262374878</v>
      </c>
      <c r="ER109" s="79">
        <v>1.1677291393280029</v>
      </c>
      <c r="ES109" s="79">
        <v>0.48144695162773132</v>
      </c>
      <c r="ET109" s="79">
        <v>0.56208127737045288</v>
      </c>
      <c r="EU109" s="79">
        <v>0.283529132604599</v>
      </c>
      <c r="EV109" s="79">
        <v>0.28573393821716309</v>
      </c>
      <c r="EW109" s="79">
        <v>78.737258911132813</v>
      </c>
      <c r="EX109" s="79">
        <v>77.333053588867188</v>
      </c>
      <c r="EY109" s="79">
        <v>76.366912841796875</v>
      </c>
      <c r="EZ109" s="79">
        <v>74.695648193359375</v>
      </c>
      <c r="FA109" s="79">
        <v>73.978630065917969</v>
      </c>
      <c r="FB109" s="79">
        <v>72.704391479492188</v>
      </c>
      <c r="FC109" s="79">
        <v>70.599922180175781</v>
      </c>
      <c r="FD109" s="79">
        <v>69.501312255859375</v>
      </c>
      <c r="FE109" s="79">
        <v>73.284957885742188</v>
      </c>
      <c r="FF109" s="79">
        <v>77.895492553710938</v>
      </c>
      <c r="FG109" s="79">
        <v>82.974288940429688</v>
      </c>
      <c r="FH109" s="79">
        <v>92.766159057617188</v>
      </c>
      <c r="FI109" s="79">
        <v>96.949287414550781</v>
      </c>
      <c r="FJ109" s="79">
        <v>100.16388702392578</v>
      </c>
      <c r="FK109" s="79">
        <v>102.16878509521484</v>
      </c>
      <c r="FL109" s="79">
        <v>102.92661285400391</v>
      </c>
      <c r="FM109" s="79">
        <v>103.21536254882813</v>
      </c>
      <c r="FN109" s="79">
        <v>101.19828796386719</v>
      </c>
      <c r="FO109" s="79">
        <v>95.585891723632813</v>
      </c>
      <c r="FP109" s="79">
        <v>90.917312622070313</v>
      </c>
      <c r="FQ109" s="79">
        <v>86.221992492675781</v>
      </c>
      <c r="FR109" s="79">
        <v>83.310546875</v>
      </c>
      <c r="FS109" s="79">
        <v>80.865196228027344</v>
      </c>
      <c r="FT109" s="79">
        <v>79.053543090820313</v>
      </c>
      <c r="FU109" s="79">
        <v>0.20395557582378387</v>
      </c>
      <c r="FV109" s="79">
        <v>0.33523935079574585</v>
      </c>
      <c r="FW109" s="79">
        <v>0.20196773111820221</v>
      </c>
      <c r="FX109" s="79">
        <v>0</v>
      </c>
      <c r="FY109" s="79">
        <v>204</v>
      </c>
      <c r="FZ109" s="79">
        <v>1</v>
      </c>
    </row>
    <row r="110" spans="1:182" x14ac:dyDescent="0.2">
      <c r="A110" t="s">
        <v>186</v>
      </c>
      <c r="B110" t="s">
        <v>245</v>
      </c>
      <c r="C110" t="s">
        <v>2</v>
      </c>
      <c r="D110" t="s">
        <v>203</v>
      </c>
      <c r="E110" t="s">
        <v>210</v>
      </c>
      <c r="F110" t="s">
        <v>184</v>
      </c>
      <c r="G110" t="s">
        <v>1</v>
      </c>
      <c r="H110" s="79">
        <v>926</v>
      </c>
      <c r="I110" s="79">
        <v>2.5314669609069824</v>
      </c>
      <c r="J110" s="79">
        <v>2.3523390293121338</v>
      </c>
      <c r="K110" s="79">
        <v>2.0574607849121094</v>
      </c>
      <c r="L110" s="79">
        <v>1.9242234230041504</v>
      </c>
      <c r="M110" s="79">
        <v>1.8318853378295898</v>
      </c>
      <c r="N110" s="79">
        <v>1.90385901927948</v>
      </c>
      <c r="O110" s="79">
        <v>1.9549498558044434</v>
      </c>
      <c r="P110" s="79">
        <v>2.1929073333740234</v>
      </c>
      <c r="Q110" s="79">
        <v>2.376882791519165</v>
      </c>
      <c r="R110" s="79">
        <v>2.4169795513153076</v>
      </c>
      <c r="S110" s="79">
        <v>2.4387023448944092</v>
      </c>
      <c r="T110" s="79">
        <v>2.8755843639373779</v>
      </c>
      <c r="U110" s="79">
        <v>3.2705132961273193</v>
      </c>
      <c r="V110" s="79">
        <v>3.5751876831054688</v>
      </c>
      <c r="W110" s="79">
        <v>3.8723094463348389</v>
      </c>
      <c r="X110" s="79">
        <v>4.084324836730957</v>
      </c>
      <c r="Y110" s="79">
        <v>4.1044449806213379</v>
      </c>
      <c r="Z110" s="79">
        <v>3.9657118320465088</v>
      </c>
      <c r="AA110" s="79">
        <v>3.8624298572540283</v>
      </c>
      <c r="AB110" s="79">
        <v>3.5956556797027588</v>
      </c>
      <c r="AC110" s="79">
        <v>3.6635019779205322</v>
      </c>
      <c r="AD110" s="79">
        <v>3.199526309967041</v>
      </c>
      <c r="AE110" s="79">
        <v>2.7766327857971191</v>
      </c>
      <c r="AF110" s="79">
        <v>2.3428657054901123</v>
      </c>
      <c r="AG110" s="79">
        <v>-0.73955672979354858</v>
      </c>
      <c r="AH110" s="79">
        <v>-0.65599113702774048</v>
      </c>
      <c r="AI110" s="79">
        <v>-0.76499801874160767</v>
      </c>
      <c r="AJ110" s="79">
        <v>-0.73804932832717896</v>
      </c>
      <c r="AK110" s="79">
        <v>-0.78943532705307007</v>
      </c>
      <c r="AL110" s="79">
        <v>-0.67548388242721558</v>
      </c>
      <c r="AM110" s="79">
        <v>-0.46037173271179199</v>
      </c>
      <c r="AN110" s="79">
        <v>-0.3434593677520752</v>
      </c>
      <c r="AO110" s="79">
        <v>-0.43015962839126587</v>
      </c>
      <c r="AP110" s="79">
        <v>-0.5416761040687561</v>
      </c>
      <c r="AQ110" s="79">
        <v>-0.89493542909622192</v>
      </c>
      <c r="AR110" s="79">
        <v>-0.67924219369888306</v>
      </c>
      <c r="AS110" s="79">
        <v>-0.66345030069351196</v>
      </c>
      <c r="AT110" s="79">
        <v>-0.86379832029342651</v>
      </c>
      <c r="AU110" s="79">
        <v>-0.64394742250442505</v>
      </c>
      <c r="AV110" s="79">
        <v>-0.75352716445922852</v>
      </c>
      <c r="AW110" s="79">
        <v>-0.72237223386764526</v>
      </c>
      <c r="AX110" s="79">
        <v>-0.69604593515396118</v>
      </c>
      <c r="AY110" s="79">
        <v>-0.43572032451629639</v>
      </c>
      <c r="AZ110" s="79">
        <v>-0.53784036636352539</v>
      </c>
      <c r="BA110" s="79">
        <v>-0.62803709506988525</v>
      </c>
      <c r="BB110" s="79">
        <v>-0.77693080902099609</v>
      </c>
      <c r="BC110" s="79">
        <v>-0.62600511312484741</v>
      </c>
      <c r="BD110" s="79">
        <v>-0.74529546499252319</v>
      </c>
      <c r="BE110" s="79">
        <v>-0.5508042573928833</v>
      </c>
      <c r="BF110" s="79">
        <v>-0.48108285665512085</v>
      </c>
      <c r="BG110" s="79">
        <v>-0.59017467498779297</v>
      </c>
      <c r="BH110" s="79">
        <v>-0.53882914781570435</v>
      </c>
      <c r="BI110" s="79">
        <v>-0.59730058908462524</v>
      </c>
      <c r="BJ110" s="79">
        <v>-0.49212047457695007</v>
      </c>
      <c r="BK110" s="79">
        <v>-0.27017486095428467</v>
      </c>
      <c r="BL110" s="79">
        <v>-0.13121691346168518</v>
      </c>
      <c r="BM110" s="79">
        <v>-0.22649596631526947</v>
      </c>
      <c r="BN110" s="79">
        <v>-0.36235886812210083</v>
      </c>
      <c r="BO110" s="79">
        <v>-0.69018876552581787</v>
      </c>
      <c r="BP110" s="79">
        <v>-0.45560744404792786</v>
      </c>
      <c r="BQ110" s="79">
        <v>-0.41370666027069092</v>
      </c>
      <c r="BR110" s="79">
        <v>-0.60848462581634521</v>
      </c>
      <c r="BS110" s="79">
        <v>-0.3789236843585968</v>
      </c>
      <c r="BT110" s="79">
        <v>-0.48831978440284729</v>
      </c>
      <c r="BU110" s="79">
        <v>-0.46893602609634399</v>
      </c>
      <c r="BV110" s="79">
        <v>-0.43744957447052002</v>
      </c>
      <c r="BW110" s="79">
        <v>-0.16079208254814148</v>
      </c>
      <c r="BX110" s="79">
        <v>-0.28396952152252197</v>
      </c>
      <c r="BY110" s="79">
        <v>-0.38569223880767822</v>
      </c>
      <c r="BZ110" s="79">
        <v>-0.55486637353897095</v>
      </c>
      <c r="CA110" s="79">
        <v>-0.39730775356292725</v>
      </c>
      <c r="CB110" s="79">
        <v>-0.53774958848953247</v>
      </c>
      <c r="CC110" s="79">
        <v>-0.42007485032081604</v>
      </c>
      <c r="CD110" s="79">
        <v>-0.35994192957878113</v>
      </c>
      <c r="CE110" s="79">
        <v>-0.46909251809120178</v>
      </c>
      <c r="CF110" s="79">
        <v>-0.40084981918334961</v>
      </c>
      <c r="CG110" s="79">
        <v>-0.46422868967056274</v>
      </c>
      <c r="CH110" s="79">
        <v>-0.36512354016304016</v>
      </c>
      <c r="CI110" s="79">
        <v>-0.13844510912895203</v>
      </c>
      <c r="CJ110" s="79">
        <v>1.5781570225954056E-2</v>
      </c>
      <c r="CK110" s="79">
        <v>-8.5439153015613556E-2</v>
      </c>
      <c r="CL110" s="79">
        <v>-0.23816432058811188</v>
      </c>
      <c r="CM110" s="79">
        <v>-0.54838186502456665</v>
      </c>
      <c r="CN110" s="79">
        <v>-0.30071869492530823</v>
      </c>
      <c r="CO110" s="79">
        <v>-0.24073496460914612</v>
      </c>
      <c r="CP110" s="79">
        <v>-0.4316551685333252</v>
      </c>
      <c r="CQ110" s="79">
        <v>-0.19536904990673065</v>
      </c>
      <c r="CR110" s="79">
        <v>-0.30463799834251404</v>
      </c>
      <c r="CS110" s="79">
        <v>-0.29340687394142151</v>
      </c>
      <c r="CT110" s="79">
        <v>-0.25834652781486511</v>
      </c>
      <c r="CU110" s="79">
        <v>2.9622374102473259E-2</v>
      </c>
      <c r="CV110" s="79">
        <v>-0.10813937336206436</v>
      </c>
      <c r="CW110" s="79">
        <v>-0.2178448885679245</v>
      </c>
      <c r="CX110" s="79">
        <v>-0.40106528997421265</v>
      </c>
      <c r="CY110" s="79">
        <v>-0.23891264200210571</v>
      </c>
      <c r="CZ110" s="79">
        <v>-0.39400395750999451</v>
      </c>
      <c r="DA110" s="79">
        <v>-0.28934547305107117</v>
      </c>
      <c r="DB110" s="79">
        <v>-0.23880100250244141</v>
      </c>
      <c r="DC110" s="79">
        <v>-0.34801039099693298</v>
      </c>
      <c r="DD110" s="79">
        <v>-0.26287052035331726</v>
      </c>
      <c r="DE110" s="79">
        <v>-0.33115679025650024</v>
      </c>
      <c r="DF110" s="79">
        <v>-0.23812660574913025</v>
      </c>
      <c r="DG110" s="79">
        <v>-6.7153479903936386E-3</v>
      </c>
      <c r="DH110" s="79">
        <v>0.16278006136417389</v>
      </c>
      <c r="DI110" s="79">
        <v>5.5617667734622955E-2</v>
      </c>
      <c r="DJ110" s="79">
        <v>-0.11396976560354233</v>
      </c>
      <c r="DK110" s="79">
        <v>-0.40657496452331543</v>
      </c>
      <c r="DL110" s="79">
        <v>-0.14582996070384979</v>
      </c>
      <c r="DM110" s="79">
        <v>-6.7763276398181915E-2</v>
      </c>
      <c r="DN110" s="79">
        <v>-0.25482571125030518</v>
      </c>
      <c r="DO110" s="79">
        <v>-1.1814408004283905E-2</v>
      </c>
      <c r="DP110" s="79">
        <v>-0.12095619738101959</v>
      </c>
      <c r="DQ110" s="79">
        <v>-0.11787772178649902</v>
      </c>
      <c r="DR110" s="79">
        <v>-7.9243466258049011E-2</v>
      </c>
      <c r="DS110" s="79">
        <v>0.2200368344783783</v>
      </c>
      <c r="DT110" s="79">
        <v>6.7690782248973846E-2</v>
      </c>
      <c r="DU110" s="79">
        <v>-4.9997549504041672E-2</v>
      </c>
      <c r="DV110" s="79">
        <v>-0.24726417660713196</v>
      </c>
      <c r="DW110" s="79">
        <v>-8.0517537891864777E-2</v>
      </c>
      <c r="DX110" s="79">
        <v>-0.25025832653045654</v>
      </c>
      <c r="DY110" s="79">
        <v>-0.10059298574924469</v>
      </c>
      <c r="DZ110" s="79">
        <v>-6.3892744481563568E-2</v>
      </c>
      <c r="EA110" s="79">
        <v>-0.1731870174407959</v>
      </c>
      <c r="EB110" s="79">
        <v>-6.3650302588939667E-2</v>
      </c>
      <c r="EC110" s="79">
        <v>-0.13902206718921661</v>
      </c>
      <c r="ED110" s="79">
        <v>-5.4763209074735641E-2</v>
      </c>
      <c r="EE110" s="79">
        <v>0.18348149955272675</v>
      </c>
      <c r="EF110" s="79">
        <v>0.3750225305557251</v>
      </c>
      <c r="EG110" s="79">
        <v>0.25928130745887756</v>
      </c>
      <c r="EH110" s="79">
        <v>6.5347447991371155E-2</v>
      </c>
      <c r="EI110" s="79">
        <v>-0.20182833075523376</v>
      </c>
      <c r="EJ110" s="79">
        <v>7.7804774045944214E-2</v>
      </c>
      <c r="EK110" s="79">
        <v>0.18198037147521973</v>
      </c>
      <c r="EL110" s="79">
        <v>4.8797178897075355E-4</v>
      </c>
      <c r="EM110" s="79">
        <v>0.25320935249328613</v>
      </c>
      <c r="EN110" s="79">
        <v>0.14425113797187805</v>
      </c>
      <c r="EO110" s="79">
        <v>0.13555848598480225</v>
      </c>
      <c r="EP110" s="79">
        <v>0.17935290932655334</v>
      </c>
      <c r="EQ110" s="79">
        <v>0.4949650764465332</v>
      </c>
      <c r="ER110" s="79">
        <v>0.32156160473823547</v>
      </c>
      <c r="ES110" s="79">
        <v>0.19234734773635864</v>
      </c>
      <c r="ET110" s="79">
        <v>-2.5199797004461288E-2</v>
      </c>
      <c r="EU110" s="79">
        <v>0.14817982912063599</v>
      </c>
      <c r="EV110" s="79">
        <v>-4.2712457478046417E-2</v>
      </c>
      <c r="EW110" s="79">
        <v>80.86102294921875</v>
      </c>
      <c r="EX110" s="79">
        <v>79.237060546875</v>
      </c>
      <c r="EY110" s="79">
        <v>79.469573974609375</v>
      </c>
      <c r="EZ110" s="79">
        <v>79.0828857421875</v>
      </c>
      <c r="FA110" s="79">
        <v>77.780937194824219</v>
      </c>
      <c r="FB110" s="79">
        <v>76.837753295898438</v>
      </c>
      <c r="FC110" s="79">
        <v>76.967323303222656</v>
      </c>
      <c r="FD110" s="79">
        <v>76.44537353515625</v>
      </c>
      <c r="FE110" s="79">
        <v>78.156768798828125</v>
      </c>
      <c r="FF110" s="79">
        <v>81.757781982421875</v>
      </c>
      <c r="FG110" s="79">
        <v>84.681404113769531</v>
      </c>
      <c r="FH110" s="79">
        <v>89.408950805664063</v>
      </c>
      <c r="FI110" s="79">
        <v>92.524703979492188</v>
      </c>
      <c r="FJ110" s="79">
        <v>96.440086364746094</v>
      </c>
      <c r="FK110" s="79">
        <v>99.589012145996094</v>
      </c>
      <c r="FL110" s="79">
        <v>101.38083648681641</v>
      </c>
      <c r="FM110" s="79">
        <v>102.03961944580078</v>
      </c>
      <c r="FN110" s="79">
        <v>99.932945251464844</v>
      </c>
      <c r="FO110" s="79">
        <v>94.006248474121094</v>
      </c>
      <c r="FP110" s="79">
        <v>88.324378967285156</v>
      </c>
      <c r="FQ110" s="79">
        <v>84.070022583007813</v>
      </c>
      <c r="FR110" s="79">
        <v>81.609542846679688</v>
      </c>
      <c r="FS110" s="79">
        <v>80.328765869140625</v>
      </c>
      <c r="FT110" s="79">
        <v>78.451766967773438</v>
      </c>
      <c r="FU110" s="79">
        <v>0.1238759309053421</v>
      </c>
      <c r="FV110" s="79">
        <v>0.23945243656635284</v>
      </c>
      <c r="FW110" s="79">
        <v>0.12339442223310471</v>
      </c>
      <c r="FX110" s="79">
        <v>0</v>
      </c>
      <c r="FY110" s="79">
        <v>162</v>
      </c>
      <c r="FZ110" s="79">
        <v>1</v>
      </c>
    </row>
    <row r="111" spans="1:182" x14ac:dyDescent="0.2">
      <c r="A111" t="s">
        <v>186</v>
      </c>
      <c r="B111" t="s">
        <v>245</v>
      </c>
      <c r="C111" t="s">
        <v>2</v>
      </c>
      <c r="D111" t="s">
        <v>203</v>
      </c>
      <c r="E111" t="s">
        <v>210</v>
      </c>
      <c r="F111" t="s">
        <v>185</v>
      </c>
      <c r="G111" t="s">
        <v>1</v>
      </c>
      <c r="H111" s="79">
        <v>377</v>
      </c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  <c r="AJ111" s="79"/>
      <c r="AK111" s="79"/>
      <c r="AL111" s="79"/>
      <c r="AM111" s="79"/>
      <c r="AN111" s="79"/>
      <c r="AO111" s="79"/>
      <c r="AP111" s="79"/>
      <c r="AQ111" s="79"/>
      <c r="AR111" s="79"/>
      <c r="AS111" s="79"/>
      <c r="AT111" s="79"/>
      <c r="AU111" s="79"/>
      <c r="AV111" s="79"/>
      <c r="AW111" s="79"/>
      <c r="AX111" s="79"/>
      <c r="AY111" s="79"/>
      <c r="AZ111" s="79"/>
      <c r="BA111" s="79"/>
      <c r="BB111" s="79"/>
      <c r="BC111" s="79"/>
      <c r="BD111" s="79"/>
      <c r="BE111" s="79"/>
      <c r="BF111" s="79"/>
      <c r="BG111" s="79"/>
      <c r="BH111" s="79"/>
      <c r="BI111" s="79"/>
      <c r="BJ111" s="79"/>
      <c r="BK111" s="79"/>
      <c r="BL111" s="79"/>
      <c r="BM111" s="79"/>
      <c r="BN111" s="79"/>
      <c r="BO111" s="79"/>
      <c r="BP111" s="79"/>
      <c r="BQ111" s="79"/>
      <c r="BR111" s="79"/>
      <c r="BS111" s="79"/>
      <c r="BT111" s="79"/>
      <c r="BU111" s="79"/>
      <c r="BV111" s="79"/>
      <c r="BW111" s="79"/>
      <c r="BX111" s="79"/>
      <c r="BY111" s="79"/>
      <c r="BZ111" s="79"/>
      <c r="CA111" s="79"/>
      <c r="CB111" s="79"/>
      <c r="CC111" s="79"/>
      <c r="CD111" s="79"/>
      <c r="CE111" s="79"/>
      <c r="CF111" s="79"/>
      <c r="CG111" s="79"/>
      <c r="CH111" s="79"/>
      <c r="CI111" s="79"/>
      <c r="CJ111" s="79"/>
      <c r="CK111" s="79"/>
      <c r="CL111" s="79"/>
      <c r="CM111" s="79"/>
      <c r="CN111" s="79"/>
      <c r="CO111" s="79"/>
      <c r="CP111" s="79"/>
      <c r="CQ111" s="79"/>
      <c r="CR111" s="79"/>
      <c r="CS111" s="79"/>
      <c r="CT111" s="79"/>
      <c r="CU111" s="79"/>
      <c r="CV111" s="79"/>
      <c r="CW111" s="79"/>
      <c r="CX111" s="79"/>
      <c r="CY111" s="79"/>
      <c r="CZ111" s="79"/>
      <c r="DA111" s="79"/>
      <c r="DB111" s="79"/>
      <c r="DC111" s="79"/>
      <c r="DD111" s="79"/>
      <c r="DE111" s="79"/>
      <c r="DF111" s="79"/>
      <c r="DG111" s="79"/>
      <c r="DH111" s="79"/>
      <c r="DI111" s="79"/>
      <c r="DJ111" s="79"/>
      <c r="DK111" s="79"/>
      <c r="DL111" s="79"/>
      <c r="DM111" s="79"/>
      <c r="DN111" s="79"/>
      <c r="DO111" s="79"/>
      <c r="DP111" s="79"/>
      <c r="DQ111" s="79"/>
      <c r="DR111" s="79"/>
      <c r="DS111" s="79"/>
      <c r="DT111" s="79"/>
      <c r="DU111" s="79"/>
      <c r="DV111" s="79"/>
      <c r="DW111" s="79"/>
      <c r="DX111" s="79"/>
      <c r="DY111" s="79"/>
      <c r="DZ111" s="79"/>
      <c r="EA111" s="79"/>
      <c r="EB111" s="79"/>
      <c r="EC111" s="79"/>
      <c r="ED111" s="79"/>
      <c r="EE111" s="79"/>
      <c r="EF111" s="79"/>
      <c r="EG111" s="79"/>
      <c r="EH111" s="79"/>
      <c r="EI111" s="79"/>
      <c r="EJ111" s="79"/>
      <c r="EK111" s="79"/>
      <c r="EL111" s="79"/>
      <c r="EM111" s="79"/>
      <c r="EN111" s="79"/>
      <c r="EO111" s="79"/>
      <c r="EP111" s="79"/>
      <c r="EQ111" s="79"/>
      <c r="ER111" s="79"/>
      <c r="ES111" s="79"/>
      <c r="ET111" s="79"/>
      <c r="EU111" s="79"/>
      <c r="EV111" s="79"/>
      <c r="EW111" s="79"/>
      <c r="EX111" s="79"/>
      <c r="EY111" s="79"/>
      <c r="EZ111" s="79"/>
      <c r="FA111" s="79"/>
      <c r="FB111" s="79"/>
      <c r="FC111" s="79"/>
      <c r="FD111" s="79"/>
      <c r="FE111" s="79"/>
      <c r="FF111" s="79"/>
      <c r="FG111" s="79"/>
      <c r="FH111" s="79"/>
      <c r="FI111" s="79"/>
      <c r="FJ111" s="79"/>
      <c r="FK111" s="79"/>
      <c r="FL111" s="79"/>
      <c r="FM111" s="79"/>
      <c r="FN111" s="79"/>
      <c r="FO111" s="79"/>
      <c r="FP111" s="79"/>
      <c r="FQ111" s="79"/>
      <c r="FR111" s="79"/>
      <c r="FS111" s="79"/>
      <c r="FT111" s="79"/>
      <c r="FU111" s="79"/>
      <c r="FV111" s="79"/>
      <c r="FW111" s="79"/>
      <c r="FX111" s="79">
        <v>0</v>
      </c>
      <c r="FY111" s="79">
        <v>79</v>
      </c>
      <c r="FZ111" s="79">
        <v>0</v>
      </c>
    </row>
    <row r="112" spans="1:182" x14ac:dyDescent="0.2">
      <c r="A112" t="s">
        <v>186</v>
      </c>
      <c r="B112" t="s">
        <v>245</v>
      </c>
      <c r="C112" t="s">
        <v>194</v>
      </c>
      <c r="D112" t="s">
        <v>202</v>
      </c>
      <c r="E112" t="s">
        <v>206</v>
      </c>
      <c r="F112" t="s">
        <v>1</v>
      </c>
      <c r="G112" t="s">
        <v>198</v>
      </c>
      <c r="H112" s="79">
        <v>402</v>
      </c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9"/>
      <c r="AV112" s="79"/>
      <c r="AW112" s="79"/>
      <c r="AX112" s="79"/>
      <c r="AY112" s="79"/>
      <c r="AZ112" s="79"/>
      <c r="BA112" s="79"/>
      <c r="BB112" s="79"/>
      <c r="BC112" s="79"/>
      <c r="BD112" s="79"/>
      <c r="BE112" s="79"/>
      <c r="BF112" s="79"/>
      <c r="BG112" s="79"/>
      <c r="BH112" s="79"/>
      <c r="BI112" s="79"/>
      <c r="BJ112" s="79"/>
      <c r="BK112" s="79"/>
      <c r="BL112" s="79"/>
      <c r="BM112" s="79"/>
      <c r="BN112" s="79"/>
      <c r="BO112" s="79"/>
      <c r="BP112" s="79"/>
      <c r="BQ112" s="79"/>
      <c r="BR112" s="79"/>
      <c r="BS112" s="79"/>
      <c r="BT112" s="79"/>
      <c r="BU112" s="79"/>
      <c r="BV112" s="79"/>
      <c r="BW112" s="79"/>
      <c r="BX112" s="79"/>
      <c r="BY112" s="79"/>
      <c r="BZ112" s="79"/>
      <c r="CA112" s="79"/>
      <c r="CB112" s="79"/>
      <c r="CC112" s="79"/>
      <c r="CD112" s="79"/>
      <c r="CE112" s="79"/>
      <c r="CF112" s="79"/>
      <c r="CG112" s="79"/>
      <c r="CH112" s="79"/>
      <c r="CI112" s="79"/>
      <c r="CJ112" s="79"/>
      <c r="CK112" s="79"/>
      <c r="CL112" s="79"/>
      <c r="CM112" s="79"/>
      <c r="CN112" s="79"/>
      <c r="CO112" s="79"/>
      <c r="CP112" s="79"/>
      <c r="CQ112" s="79"/>
      <c r="CR112" s="79"/>
      <c r="CS112" s="79"/>
      <c r="CT112" s="79"/>
      <c r="CU112" s="79"/>
      <c r="CV112" s="79"/>
      <c r="CW112" s="79"/>
      <c r="CX112" s="79"/>
      <c r="CY112" s="79"/>
      <c r="CZ112" s="79"/>
      <c r="DA112" s="79"/>
      <c r="DB112" s="79"/>
      <c r="DC112" s="79"/>
      <c r="DD112" s="79"/>
      <c r="DE112" s="79"/>
      <c r="DF112" s="79"/>
      <c r="DG112" s="79"/>
      <c r="DH112" s="79"/>
      <c r="DI112" s="79"/>
      <c r="DJ112" s="79"/>
      <c r="DK112" s="79"/>
      <c r="DL112" s="79"/>
      <c r="DM112" s="79"/>
      <c r="DN112" s="79"/>
      <c r="DO112" s="79"/>
      <c r="DP112" s="79"/>
      <c r="DQ112" s="79"/>
      <c r="DR112" s="79"/>
      <c r="DS112" s="79"/>
      <c r="DT112" s="79"/>
      <c r="DU112" s="79"/>
      <c r="DV112" s="79"/>
      <c r="DW112" s="79"/>
      <c r="DX112" s="79"/>
      <c r="DY112" s="79"/>
      <c r="DZ112" s="79"/>
      <c r="EA112" s="79"/>
      <c r="EB112" s="79"/>
      <c r="EC112" s="79"/>
      <c r="ED112" s="79"/>
      <c r="EE112" s="79"/>
      <c r="EF112" s="79"/>
      <c r="EG112" s="79"/>
      <c r="EH112" s="79"/>
      <c r="EI112" s="79"/>
      <c r="EJ112" s="79"/>
      <c r="EK112" s="79"/>
      <c r="EL112" s="79"/>
      <c r="EM112" s="79"/>
      <c r="EN112" s="79"/>
      <c r="EO112" s="79"/>
      <c r="EP112" s="79"/>
      <c r="EQ112" s="79"/>
      <c r="ER112" s="79"/>
      <c r="ES112" s="79"/>
      <c r="ET112" s="79"/>
      <c r="EU112" s="79"/>
      <c r="EV112" s="79"/>
      <c r="EW112" s="79"/>
      <c r="EX112" s="79"/>
      <c r="EY112" s="79"/>
      <c r="EZ112" s="79"/>
      <c r="FA112" s="79"/>
      <c r="FB112" s="79"/>
      <c r="FC112" s="79"/>
      <c r="FD112" s="79"/>
      <c r="FE112" s="79"/>
      <c r="FF112" s="79"/>
      <c r="FG112" s="79"/>
      <c r="FH112" s="79"/>
      <c r="FI112" s="79"/>
      <c r="FJ112" s="79"/>
      <c r="FK112" s="79"/>
      <c r="FL112" s="79"/>
      <c r="FM112" s="79"/>
      <c r="FN112" s="79"/>
      <c r="FO112" s="79"/>
      <c r="FP112" s="79"/>
      <c r="FQ112" s="79"/>
      <c r="FR112" s="79"/>
      <c r="FS112" s="79"/>
      <c r="FT112" s="79"/>
      <c r="FU112" s="79"/>
      <c r="FV112" s="79"/>
      <c r="FW112" s="79"/>
      <c r="FX112" s="79">
        <v>0</v>
      </c>
      <c r="FY112" s="79">
        <v>36.69146728515625</v>
      </c>
      <c r="FZ112" s="79">
        <v>0</v>
      </c>
    </row>
    <row r="113" spans="1:182" x14ac:dyDescent="0.2">
      <c r="A113" t="s">
        <v>186</v>
      </c>
      <c r="B113" t="s">
        <v>245</v>
      </c>
      <c r="C113" t="s">
        <v>194</v>
      </c>
      <c r="D113" t="s">
        <v>202</v>
      </c>
      <c r="E113" t="s">
        <v>206</v>
      </c>
      <c r="F113" t="s">
        <v>1</v>
      </c>
      <c r="G113" t="s">
        <v>200</v>
      </c>
      <c r="H113" s="79">
        <v>83</v>
      </c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  <c r="AJ113" s="79"/>
      <c r="AK113" s="79"/>
      <c r="AL113" s="79"/>
      <c r="AM113" s="79"/>
      <c r="AN113" s="79"/>
      <c r="AO113" s="79"/>
      <c r="AP113" s="79"/>
      <c r="AQ113" s="79"/>
      <c r="AR113" s="79"/>
      <c r="AS113" s="79"/>
      <c r="AT113" s="79"/>
      <c r="AU113" s="79"/>
      <c r="AV113" s="79"/>
      <c r="AW113" s="79"/>
      <c r="AX113" s="79"/>
      <c r="AY113" s="79"/>
      <c r="AZ113" s="79"/>
      <c r="BA113" s="79"/>
      <c r="BB113" s="79"/>
      <c r="BC113" s="79"/>
      <c r="BD113" s="79"/>
      <c r="BE113" s="79"/>
      <c r="BF113" s="79"/>
      <c r="BG113" s="79"/>
      <c r="BH113" s="79"/>
      <c r="BI113" s="79"/>
      <c r="BJ113" s="79"/>
      <c r="BK113" s="79"/>
      <c r="BL113" s="79"/>
      <c r="BM113" s="79"/>
      <c r="BN113" s="79"/>
      <c r="BO113" s="79"/>
      <c r="BP113" s="79"/>
      <c r="BQ113" s="79"/>
      <c r="BR113" s="79"/>
      <c r="BS113" s="79"/>
      <c r="BT113" s="79"/>
      <c r="BU113" s="79"/>
      <c r="BV113" s="79"/>
      <c r="BW113" s="79"/>
      <c r="BX113" s="79"/>
      <c r="BY113" s="79"/>
      <c r="BZ113" s="79"/>
      <c r="CA113" s="79"/>
      <c r="CB113" s="79"/>
      <c r="CC113" s="79"/>
      <c r="CD113" s="79"/>
      <c r="CE113" s="79"/>
      <c r="CF113" s="79"/>
      <c r="CG113" s="79"/>
      <c r="CH113" s="79"/>
      <c r="CI113" s="79"/>
      <c r="CJ113" s="79"/>
      <c r="CK113" s="79"/>
      <c r="CL113" s="79"/>
      <c r="CM113" s="79"/>
      <c r="CN113" s="79"/>
      <c r="CO113" s="79"/>
      <c r="CP113" s="79"/>
      <c r="CQ113" s="79"/>
      <c r="CR113" s="79"/>
      <c r="CS113" s="79"/>
      <c r="CT113" s="79"/>
      <c r="CU113" s="79"/>
      <c r="CV113" s="79"/>
      <c r="CW113" s="79"/>
      <c r="CX113" s="79"/>
      <c r="CY113" s="79"/>
      <c r="CZ113" s="79"/>
      <c r="DA113" s="79"/>
      <c r="DB113" s="79"/>
      <c r="DC113" s="79"/>
      <c r="DD113" s="79"/>
      <c r="DE113" s="79"/>
      <c r="DF113" s="79"/>
      <c r="DG113" s="79"/>
      <c r="DH113" s="79"/>
      <c r="DI113" s="79"/>
      <c r="DJ113" s="79"/>
      <c r="DK113" s="79"/>
      <c r="DL113" s="79"/>
      <c r="DM113" s="79"/>
      <c r="DN113" s="79"/>
      <c r="DO113" s="79"/>
      <c r="DP113" s="79"/>
      <c r="DQ113" s="79"/>
      <c r="DR113" s="79"/>
      <c r="DS113" s="79"/>
      <c r="DT113" s="79"/>
      <c r="DU113" s="79"/>
      <c r="DV113" s="79"/>
      <c r="DW113" s="79"/>
      <c r="DX113" s="79"/>
      <c r="DY113" s="79"/>
      <c r="DZ113" s="79"/>
      <c r="EA113" s="79"/>
      <c r="EB113" s="79"/>
      <c r="EC113" s="79"/>
      <c r="ED113" s="79"/>
      <c r="EE113" s="79"/>
      <c r="EF113" s="79"/>
      <c r="EG113" s="79"/>
      <c r="EH113" s="79"/>
      <c r="EI113" s="79"/>
      <c r="EJ113" s="79"/>
      <c r="EK113" s="79"/>
      <c r="EL113" s="79"/>
      <c r="EM113" s="79"/>
      <c r="EN113" s="79"/>
      <c r="EO113" s="79"/>
      <c r="EP113" s="79"/>
      <c r="EQ113" s="79"/>
      <c r="ER113" s="79"/>
      <c r="ES113" s="79"/>
      <c r="ET113" s="79"/>
      <c r="EU113" s="79"/>
      <c r="EV113" s="79"/>
      <c r="EW113" s="79"/>
      <c r="EX113" s="79"/>
      <c r="EY113" s="79"/>
      <c r="EZ113" s="79"/>
      <c r="FA113" s="79"/>
      <c r="FB113" s="79"/>
      <c r="FC113" s="79"/>
      <c r="FD113" s="79"/>
      <c r="FE113" s="79"/>
      <c r="FF113" s="79"/>
      <c r="FG113" s="79"/>
      <c r="FH113" s="79"/>
      <c r="FI113" s="79"/>
      <c r="FJ113" s="79"/>
      <c r="FK113" s="79"/>
      <c r="FL113" s="79"/>
      <c r="FM113" s="79"/>
      <c r="FN113" s="79"/>
      <c r="FO113" s="79"/>
      <c r="FP113" s="79"/>
      <c r="FQ113" s="79"/>
      <c r="FR113" s="79"/>
      <c r="FS113" s="79"/>
      <c r="FT113" s="79"/>
      <c r="FU113" s="79"/>
      <c r="FV113" s="79"/>
      <c r="FW113" s="79"/>
      <c r="FX113" s="79">
        <v>0</v>
      </c>
      <c r="FY113" s="79">
        <v>15.70634937286377</v>
      </c>
      <c r="FZ113" s="79">
        <v>0</v>
      </c>
    </row>
    <row r="114" spans="1:182" x14ac:dyDescent="0.2">
      <c r="A114" t="s">
        <v>186</v>
      </c>
      <c r="B114" t="s">
        <v>245</v>
      </c>
      <c r="C114" t="s">
        <v>194</v>
      </c>
      <c r="D114" t="s">
        <v>202</v>
      </c>
      <c r="E114" t="s">
        <v>206</v>
      </c>
      <c r="F114" t="s">
        <v>1</v>
      </c>
      <c r="G114" t="s">
        <v>1</v>
      </c>
      <c r="H114" s="79">
        <v>485</v>
      </c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  <c r="AF114" s="79"/>
      <c r="AG114" s="79"/>
      <c r="AH114" s="79"/>
      <c r="AI114" s="79"/>
      <c r="AJ114" s="79"/>
      <c r="AK114" s="79"/>
      <c r="AL114" s="79"/>
      <c r="AM114" s="79"/>
      <c r="AN114" s="79"/>
      <c r="AO114" s="79"/>
      <c r="AP114" s="79"/>
      <c r="AQ114" s="79"/>
      <c r="AR114" s="79"/>
      <c r="AS114" s="79"/>
      <c r="AT114" s="79"/>
      <c r="AU114" s="79"/>
      <c r="AV114" s="79"/>
      <c r="AW114" s="79"/>
      <c r="AX114" s="79"/>
      <c r="AY114" s="79"/>
      <c r="AZ114" s="79"/>
      <c r="BA114" s="79"/>
      <c r="BB114" s="79"/>
      <c r="BC114" s="79"/>
      <c r="BD114" s="79"/>
      <c r="BE114" s="79"/>
      <c r="BF114" s="79"/>
      <c r="BG114" s="79"/>
      <c r="BH114" s="79"/>
      <c r="BI114" s="79"/>
      <c r="BJ114" s="79"/>
      <c r="BK114" s="79"/>
      <c r="BL114" s="79"/>
      <c r="BM114" s="79"/>
      <c r="BN114" s="79"/>
      <c r="BO114" s="79"/>
      <c r="BP114" s="79"/>
      <c r="BQ114" s="79"/>
      <c r="BR114" s="79"/>
      <c r="BS114" s="79"/>
      <c r="BT114" s="79"/>
      <c r="BU114" s="79"/>
      <c r="BV114" s="79"/>
      <c r="BW114" s="79"/>
      <c r="BX114" s="79"/>
      <c r="BY114" s="79"/>
      <c r="BZ114" s="79"/>
      <c r="CA114" s="79"/>
      <c r="CB114" s="79"/>
      <c r="CC114" s="79"/>
      <c r="CD114" s="79"/>
      <c r="CE114" s="79"/>
      <c r="CF114" s="79"/>
      <c r="CG114" s="79"/>
      <c r="CH114" s="79"/>
      <c r="CI114" s="79"/>
      <c r="CJ114" s="79"/>
      <c r="CK114" s="79"/>
      <c r="CL114" s="79"/>
      <c r="CM114" s="79"/>
      <c r="CN114" s="79"/>
      <c r="CO114" s="79"/>
      <c r="CP114" s="79"/>
      <c r="CQ114" s="79"/>
      <c r="CR114" s="79"/>
      <c r="CS114" s="79"/>
      <c r="CT114" s="79"/>
      <c r="CU114" s="79"/>
      <c r="CV114" s="79"/>
      <c r="CW114" s="79"/>
      <c r="CX114" s="79"/>
      <c r="CY114" s="79"/>
      <c r="CZ114" s="79"/>
      <c r="DA114" s="79"/>
      <c r="DB114" s="79"/>
      <c r="DC114" s="79"/>
      <c r="DD114" s="79"/>
      <c r="DE114" s="79"/>
      <c r="DF114" s="79"/>
      <c r="DG114" s="79"/>
      <c r="DH114" s="79"/>
      <c r="DI114" s="79"/>
      <c r="DJ114" s="79"/>
      <c r="DK114" s="79"/>
      <c r="DL114" s="79"/>
      <c r="DM114" s="79"/>
      <c r="DN114" s="79"/>
      <c r="DO114" s="79"/>
      <c r="DP114" s="79"/>
      <c r="DQ114" s="79"/>
      <c r="DR114" s="79"/>
      <c r="DS114" s="79"/>
      <c r="DT114" s="79"/>
      <c r="DU114" s="79"/>
      <c r="DV114" s="79"/>
      <c r="DW114" s="79"/>
      <c r="DX114" s="79"/>
      <c r="DY114" s="79"/>
      <c r="DZ114" s="79"/>
      <c r="EA114" s="79"/>
      <c r="EB114" s="79"/>
      <c r="EC114" s="79"/>
      <c r="ED114" s="79"/>
      <c r="EE114" s="79"/>
      <c r="EF114" s="79"/>
      <c r="EG114" s="79"/>
      <c r="EH114" s="79"/>
      <c r="EI114" s="79"/>
      <c r="EJ114" s="79"/>
      <c r="EK114" s="79"/>
      <c r="EL114" s="79"/>
      <c r="EM114" s="79"/>
      <c r="EN114" s="79"/>
      <c r="EO114" s="79"/>
      <c r="EP114" s="79"/>
      <c r="EQ114" s="79"/>
      <c r="ER114" s="79"/>
      <c r="ES114" s="79"/>
      <c r="ET114" s="79"/>
      <c r="EU114" s="79"/>
      <c r="EV114" s="79"/>
      <c r="EW114" s="79"/>
      <c r="EX114" s="79"/>
      <c r="EY114" s="79"/>
      <c r="EZ114" s="79"/>
      <c r="FA114" s="79"/>
      <c r="FB114" s="79"/>
      <c r="FC114" s="79"/>
      <c r="FD114" s="79"/>
      <c r="FE114" s="79"/>
      <c r="FF114" s="79"/>
      <c r="FG114" s="79"/>
      <c r="FH114" s="79"/>
      <c r="FI114" s="79"/>
      <c r="FJ114" s="79"/>
      <c r="FK114" s="79"/>
      <c r="FL114" s="79"/>
      <c r="FM114" s="79"/>
      <c r="FN114" s="79"/>
      <c r="FO114" s="79"/>
      <c r="FP114" s="79"/>
      <c r="FQ114" s="79"/>
      <c r="FR114" s="79"/>
      <c r="FS114" s="79"/>
      <c r="FT114" s="79"/>
      <c r="FU114" s="79"/>
      <c r="FV114" s="79"/>
      <c r="FW114" s="79"/>
      <c r="FX114" s="79">
        <v>0</v>
      </c>
      <c r="FY114" s="79">
        <v>52.397815704345703</v>
      </c>
      <c r="FZ114" s="79">
        <v>0</v>
      </c>
    </row>
    <row r="115" spans="1:182" x14ac:dyDescent="0.2">
      <c r="A115" t="s">
        <v>186</v>
      </c>
      <c r="B115" t="s">
        <v>245</v>
      </c>
      <c r="C115" t="s">
        <v>194</v>
      </c>
      <c r="D115" t="s">
        <v>202</v>
      </c>
      <c r="E115" t="s">
        <v>206</v>
      </c>
      <c r="F115" t="s">
        <v>178</v>
      </c>
      <c r="G115" t="s">
        <v>1</v>
      </c>
      <c r="H115" s="79">
        <v>238</v>
      </c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9"/>
      <c r="AV115" s="79"/>
      <c r="AW115" s="79"/>
      <c r="AX115" s="79"/>
      <c r="AY115" s="79"/>
      <c r="AZ115" s="79"/>
      <c r="BA115" s="79"/>
      <c r="BB115" s="79"/>
      <c r="BC115" s="79"/>
      <c r="BD115" s="79"/>
      <c r="BE115" s="79"/>
      <c r="BF115" s="79"/>
      <c r="BG115" s="79"/>
      <c r="BH115" s="79"/>
      <c r="BI115" s="79"/>
      <c r="BJ115" s="79"/>
      <c r="BK115" s="79"/>
      <c r="BL115" s="79"/>
      <c r="BM115" s="79"/>
      <c r="BN115" s="79"/>
      <c r="BO115" s="79"/>
      <c r="BP115" s="79"/>
      <c r="BQ115" s="79"/>
      <c r="BR115" s="79"/>
      <c r="BS115" s="79"/>
      <c r="BT115" s="79"/>
      <c r="BU115" s="79"/>
      <c r="BV115" s="79"/>
      <c r="BW115" s="79"/>
      <c r="BX115" s="79"/>
      <c r="BY115" s="79"/>
      <c r="BZ115" s="79"/>
      <c r="CA115" s="79"/>
      <c r="CB115" s="79"/>
      <c r="CC115" s="79"/>
      <c r="CD115" s="79"/>
      <c r="CE115" s="79"/>
      <c r="CF115" s="79"/>
      <c r="CG115" s="79"/>
      <c r="CH115" s="79"/>
      <c r="CI115" s="79"/>
      <c r="CJ115" s="79"/>
      <c r="CK115" s="79"/>
      <c r="CL115" s="79"/>
      <c r="CM115" s="79"/>
      <c r="CN115" s="79"/>
      <c r="CO115" s="79"/>
      <c r="CP115" s="79"/>
      <c r="CQ115" s="79"/>
      <c r="CR115" s="79"/>
      <c r="CS115" s="79"/>
      <c r="CT115" s="79"/>
      <c r="CU115" s="79"/>
      <c r="CV115" s="79"/>
      <c r="CW115" s="79"/>
      <c r="CX115" s="79"/>
      <c r="CY115" s="79"/>
      <c r="CZ115" s="79"/>
      <c r="DA115" s="79"/>
      <c r="DB115" s="79"/>
      <c r="DC115" s="79"/>
      <c r="DD115" s="79"/>
      <c r="DE115" s="79"/>
      <c r="DF115" s="79"/>
      <c r="DG115" s="79"/>
      <c r="DH115" s="79"/>
      <c r="DI115" s="79"/>
      <c r="DJ115" s="79"/>
      <c r="DK115" s="79"/>
      <c r="DL115" s="79"/>
      <c r="DM115" s="79"/>
      <c r="DN115" s="79"/>
      <c r="DO115" s="79"/>
      <c r="DP115" s="79"/>
      <c r="DQ115" s="79"/>
      <c r="DR115" s="79"/>
      <c r="DS115" s="79"/>
      <c r="DT115" s="79"/>
      <c r="DU115" s="79"/>
      <c r="DV115" s="79"/>
      <c r="DW115" s="79"/>
      <c r="DX115" s="79"/>
      <c r="DY115" s="79"/>
      <c r="DZ115" s="79"/>
      <c r="EA115" s="79"/>
      <c r="EB115" s="79"/>
      <c r="EC115" s="79"/>
      <c r="ED115" s="79"/>
      <c r="EE115" s="79"/>
      <c r="EF115" s="79"/>
      <c r="EG115" s="79"/>
      <c r="EH115" s="79"/>
      <c r="EI115" s="79"/>
      <c r="EJ115" s="79"/>
      <c r="EK115" s="79"/>
      <c r="EL115" s="79"/>
      <c r="EM115" s="79"/>
      <c r="EN115" s="79"/>
      <c r="EO115" s="79"/>
      <c r="EP115" s="79"/>
      <c r="EQ115" s="79"/>
      <c r="ER115" s="79"/>
      <c r="ES115" s="79"/>
      <c r="ET115" s="79"/>
      <c r="EU115" s="79"/>
      <c r="EV115" s="79"/>
      <c r="EW115" s="79"/>
      <c r="EX115" s="79"/>
      <c r="EY115" s="79"/>
      <c r="EZ115" s="79"/>
      <c r="FA115" s="79"/>
      <c r="FB115" s="79"/>
      <c r="FC115" s="79"/>
      <c r="FD115" s="79"/>
      <c r="FE115" s="79"/>
      <c r="FF115" s="79"/>
      <c r="FG115" s="79"/>
      <c r="FH115" s="79"/>
      <c r="FI115" s="79"/>
      <c r="FJ115" s="79"/>
      <c r="FK115" s="79"/>
      <c r="FL115" s="79"/>
      <c r="FM115" s="79"/>
      <c r="FN115" s="79"/>
      <c r="FO115" s="79"/>
      <c r="FP115" s="79"/>
      <c r="FQ115" s="79"/>
      <c r="FR115" s="79"/>
      <c r="FS115" s="79"/>
      <c r="FT115" s="79"/>
      <c r="FU115" s="79"/>
      <c r="FV115" s="79"/>
      <c r="FW115" s="79"/>
      <c r="FX115" s="79">
        <v>0</v>
      </c>
      <c r="FY115" s="79">
        <v>24.520833969116211</v>
      </c>
      <c r="FZ115" s="79">
        <v>0</v>
      </c>
    </row>
    <row r="116" spans="1:182" x14ac:dyDescent="0.2">
      <c r="A116" t="s">
        <v>186</v>
      </c>
      <c r="B116" t="s">
        <v>245</v>
      </c>
      <c r="C116" t="s">
        <v>194</v>
      </c>
      <c r="D116" t="s">
        <v>202</v>
      </c>
      <c r="E116" t="s">
        <v>206</v>
      </c>
      <c r="F116" t="s">
        <v>179</v>
      </c>
      <c r="G116" t="s">
        <v>1</v>
      </c>
      <c r="H116" s="79">
        <v>43</v>
      </c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79"/>
      <c r="AO116" s="79"/>
      <c r="AP116" s="79"/>
      <c r="AQ116" s="79"/>
      <c r="AR116" s="79"/>
      <c r="AS116" s="79"/>
      <c r="AT116" s="79"/>
      <c r="AU116" s="79"/>
      <c r="AV116" s="79"/>
      <c r="AW116" s="79"/>
      <c r="AX116" s="79"/>
      <c r="AY116" s="79"/>
      <c r="AZ116" s="79"/>
      <c r="BA116" s="79"/>
      <c r="BB116" s="79"/>
      <c r="BC116" s="79"/>
      <c r="BD116" s="79"/>
      <c r="BE116" s="79"/>
      <c r="BF116" s="79"/>
      <c r="BG116" s="79"/>
      <c r="BH116" s="79"/>
      <c r="BI116" s="79"/>
      <c r="BJ116" s="79"/>
      <c r="BK116" s="79"/>
      <c r="BL116" s="79"/>
      <c r="BM116" s="79"/>
      <c r="BN116" s="79"/>
      <c r="BO116" s="79"/>
      <c r="BP116" s="79"/>
      <c r="BQ116" s="79"/>
      <c r="BR116" s="79"/>
      <c r="BS116" s="79"/>
      <c r="BT116" s="79"/>
      <c r="BU116" s="79"/>
      <c r="BV116" s="79"/>
      <c r="BW116" s="79"/>
      <c r="BX116" s="79"/>
      <c r="BY116" s="79"/>
      <c r="BZ116" s="79"/>
      <c r="CA116" s="79"/>
      <c r="CB116" s="79"/>
      <c r="CC116" s="79"/>
      <c r="CD116" s="79"/>
      <c r="CE116" s="79"/>
      <c r="CF116" s="79"/>
      <c r="CG116" s="79"/>
      <c r="CH116" s="79"/>
      <c r="CI116" s="79"/>
      <c r="CJ116" s="79"/>
      <c r="CK116" s="79"/>
      <c r="CL116" s="79"/>
      <c r="CM116" s="79"/>
      <c r="CN116" s="79"/>
      <c r="CO116" s="79"/>
      <c r="CP116" s="79"/>
      <c r="CQ116" s="79"/>
      <c r="CR116" s="79"/>
      <c r="CS116" s="79"/>
      <c r="CT116" s="79"/>
      <c r="CU116" s="79"/>
      <c r="CV116" s="79"/>
      <c r="CW116" s="79"/>
      <c r="CX116" s="79"/>
      <c r="CY116" s="79"/>
      <c r="CZ116" s="79"/>
      <c r="DA116" s="79"/>
      <c r="DB116" s="79"/>
      <c r="DC116" s="79"/>
      <c r="DD116" s="79"/>
      <c r="DE116" s="79"/>
      <c r="DF116" s="79"/>
      <c r="DG116" s="79"/>
      <c r="DH116" s="79"/>
      <c r="DI116" s="79"/>
      <c r="DJ116" s="79"/>
      <c r="DK116" s="79"/>
      <c r="DL116" s="79"/>
      <c r="DM116" s="79"/>
      <c r="DN116" s="79"/>
      <c r="DO116" s="79"/>
      <c r="DP116" s="79"/>
      <c r="DQ116" s="79"/>
      <c r="DR116" s="79"/>
      <c r="DS116" s="79"/>
      <c r="DT116" s="79"/>
      <c r="DU116" s="79"/>
      <c r="DV116" s="79"/>
      <c r="DW116" s="79"/>
      <c r="DX116" s="79"/>
      <c r="DY116" s="79"/>
      <c r="DZ116" s="79"/>
      <c r="EA116" s="79"/>
      <c r="EB116" s="79"/>
      <c r="EC116" s="79"/>
      <c r="ED116" s="79"/>
      <c r="EE116" s="79"/>
      <c r="EF116" s="79"/>
      <c r="EG116" s="79"/>
      <c r="EH116" s="79"/>
      <c r="EI116" s="79"/>
      <c r="EJ116" s="79"/>
      <c r="EK116" s="79"/>
      <c r="EL116" s="79"/>
      <c r="EM116" s="79"/>
      <c r="EN116" s="79"/>
      <c r="EO116" s="79"/>
      <c r="EP116" s="79"/>
      <c r="EQ116" s="79"/>
      <c r="ER116" s="79"/>
      <c r="ES116" s="79"/>
      <c r="ET116" s="79"/>
      <c r="EU116" s="79"/>
      <c r="EV116" s="79"/>
      <c r="EW116" s="79"/>
      <c r="EX116" s="79"/>
      <c r="EY116" s="79"/>
      <c r="EZ116" s="79"/>
      <c r="FA116" s="79"/>
      <c r="FB116" s="79"/>
      <c r="FC116" s="79"/>
      <c r="FD116" s="79"/>
      <c r="FE116" s="79"/>
      <c r="FF116" s="79"/>
      <c r="FG116" s="79"/>
      <c r="FH116" s="79"/>
      <c r="FI116" s="79"/>
      <c r="FJ116" s="79"/>
      <c r="FK116" s="79"/>
      <c r="FL116" s="79"/>
      <c r="FM116" s="79"/>
      <c r="FN116" s="79"/>
      <c r="FO116" s="79"/>
      <c r="FP116" s="79"/>
      <c r="FQ116" s="79"/>
      <c r="FR116" s="79"/>
      <c r="FS116" s="79"/>
      <c r="FT116" s="79"/>
      <c r="FU116" s="79"/>
      <c r="FV116" s="79"/>
      <c r="FW116" s="79"/>
      <c r="FX116" s="79">
        <v>0</v>
      </c>
      <c r="FY116" s="79">
        <v>4.1746029853820801</v>
      </c>
      <c r="FZ116" s="79">
        <v>0</v>
      </c>
    </row>
    <row r="117" spans="1:182" x14ac:dyDescent="0.2">
      <c r="A117" t="s">
        <v>186</v>
      </c>
      <c r="B117" t="s">
        <v>245</v>
      </c>
      <c r="C117" t="s">
        <v>194</v>
      </c>
      <c r="D117" t="s">
        <v>202</v>
      </c>
      <c r="E117" t="s">
        <v>206</v>
      </c>
      <c r="F117" t="s">
        <v>180</v>
      </c>
      <c r="G117" t="s">
        <v>1</v>
      </c>
      <c r="H117" s="79">
        <v>9</v>
      </c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  <c r="AJ117" s="79"/>
      <c r="AK117" s="79"/>
      <c r="AL117" s="79"/>
      <c r="AM117" s="79"/>
      <c r="AN117" s="79"/>
      <c r="AO117" s="79"/>
      <c r="AP117" s="79"/>
      <c r="AQ117" s="79"/>
      <c r="AR117" s="79"/>
      <c r="AS117" s="79"/>
      <c r="AT117" s="79"/>
      <c r="AU117" s="79"/>
      <c r="AV117" s="79"/>
      <c r="AW117" s="79"/>
      <c r="AX117" s="79"/>
      <c r="AY117" s="79"/>
      <c r="AZ117" s="79"/>
      <c r="BA117" s="79"/>
      <c r="BB117" s="79"/>
      <c r="BC117" s="79"/>
      <c r="BD117" s="79"/>
      <c r="BE117" s="79"/>
      <c r="BF117" s="79"/>
      <c r="BG117" s="79"/>
      <c r="BH117" s="79"/>
      <c r="BI117" s="79"/>
      <c r="BJ117" s="79"/>
      <c r="BK117" s="79"/>
      <c r="BL117" s="79"/>
      <c r="BM117" s="79"/>
      <c r="BN117" s="79"/>
      <c r="BO117" s="79"/>
      <c r="BP117" s="79"/>
      <c r="BQ117" s="79"/>
      <c r="BR117" s="79"/>
      <c r="BS117" s="79"/>
      <c r="BT117" s="79"/>
      <c r="BU117" s="79"/>
      <c r="BV117" s="79"/>
      <c r="BW117" s="79"/>
      <c r="BX117" s="79"/>
      <c r="BY117" s="79"/>
      <c r="BZ117" s="79"/>
      <c r="CA117" s="79"/>
      <c r="CB117" s="79"/>
      <c r="CC117" s="79"/>
      <c r="CD117" s="79"/>
      <c r="CE117" s="79"/>
      <c r="CF117" s="79"/>
      <c r="CG117" s="79"/>
      <c r="CH117" s="79"/>
      <c r="CI117" s="79"/>
      <c r="CJ117" s="79"/>
      <c r="CK117" s="79"/>
      <c r="CL117" s="79"/>
      <c r="CM117" s="79"/>
      <c r="CN117" s="79"/>
      <c r="CO117" s="79"/>
      <c r="CP117" s="79"/>
      <c r="CQ117" s="79"/>
      <c r="CR117" s="79"/>
      <c r="CS117" s="79"/>
      <c r="CT117" s="79"/>
      <c r="CU117" s="79"/>
      <c r="CV117" s="79"/>
      <c r="CW117" s="79"/>
      <c r="CX117" s="79"/>
      <c r="CY117" s="79"/>
      <c r="CZ117" s="79"/>
      <c r="DA117" s="79"/>
      <c r="DB117" s="79"/>
      <c r="DC117" s="79"/>
      <c r="DD117" s="79"/>
      <c r="DE117" s="79"/>
      <c r="DF117" s="79"/>
      <c r="DG117" s="79"/>
      <c r="DH117" s="79"/>
      <c r="DI117" s="79"/>
      <c r="DJ117" s="79"/>
      <c r="DK117" s="79"/>
      <c r="DL117" s="79"/>
      <c r="DM117" s="79"/>
      <c r="DN117" s="79"/>
      <c r="DO117" s="79"/>
      <c r="DP117" s="79"/>
      <c r="DQ117" s="79"/>
      <c r="DR117" s="79"/>
      <c r="DS117" s="79"/>
      <c r="DT117" s="79"/>
      <c r="DU117" s="79"/>
      <c r="DV117" s="79"/>
      <c r="DW117" s="79"/>
      <c r="DX117" s="79"/>
      <c r="DY117" s="79"/>
      <c r="DZ117" s="79"/>
      <c r="EA117" s="79"/>
      <c r="EB117" s="79"/>
      <c r="EC117" s="79"/>
      <c r="ED117" s="79"/>
      <c r="EE117" s="79"/>
      <c r="EF117" s="79"/>
      <c r="EG117" s="79"/>
      <c r="EH117" s="79"/>
      <c r="EI117" s="79"/>
      <c r="EJ117" s="79"/>
      <c r="EK117" s="79"/>
      <c r="EL117" s="79"/>
      <c r="EM117" s="79"/>
      <c r="EN117" s="79"/>
      <c r="EO117" s="79"/>
      <c r="EP117" s="79"/>
      <c r="EQ117" s="79"/>
      <c r="ER117" s="79"/>
      <c r="ES117" s="79"/>
      <c r="ET117" s="79"/>
      <c r="EU117" s="79"/>
      <c r="EV117" s="79"/>
      <c r="EW117" s="79"/>
      <c r="EX117" s="79"/>
      <c r="EY117" s="79"/>
      <c r="EZ117" s="79"/>
      <c r="FA117" s="79"/>
      <c r="FB117" s="79"/>
      <c r="FC117" s="79"/>
      <c r="FD117" s="79"/>
      <c r="FE117" s="79"/>
      <c r="FF117" s="79"/>
      <c r="FG117" s="79"/>
      <c r="FH117" s="79"/>
      <c r="FI117" s="79"/>
      <c r="FJ117" s="79"/>
      <c r="FK117" s="79"/>
      <c r="FL117" s="79"/>
      <c r="FM117" s="79"/>
      <c r="FN117" s="79"/>
      <c r="FO117" s="79"/>
      <c r="FP117" s="79"/>
      <c r="FQ117" s="79"/>
      <c r="FR117" s="79"/>
      <c r="FS117" s="79"/>
      <c r="FT117" s="79"/>
      <c r="FU117" s="79"/>
      <c r="FV117" s="79"/>
      <c r="FW117" s="79"/>
      <c r="FX117" s="79">
        <v>0</v>
      </c>
      <c r="FY117" s="79">
        <v>1</v>
      </c>
      <c r="FZ117" s="79">
        <v>0</v>
      </c>
    </row>
    <row r="118" spans="1:182" x14ac:dyDescent="0.2">
      <c r="A118" t="s">
        <v>186</v>
      </c>
      <c r="B118" t="s">
        <v>245</v>
      </c>
      <c r="C118" t="s">
        <v>194</v>
      </c>
      <c r="D118" t="s">
        <v>202</v>
      </c>
      <c r="E118" t="s">
        <v>206</v>
      </c>
      <c r="F118" t="s">
        <v>181</v>
      </c>
      <c r="G118" t="s">
        <v>1</v>
      </c>
      <c r="H118" s="79">
        <v>19</v>
      </c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  <c r="AF118" s="79"/>
      <c r="AG118" s="79"/>
      <c r="AH118" s="79"/>
      <c r="AI118" s="79"/>
      <c r="AJ118" s="79"/>
      <c r="AK118" s="79"/>
      <c r="AL118" s="79"/>
      <c r="AM118" s="79"/>
      <c r="AN118" s="79"/>
      <c r="AO118" s="79"/>
      <c r="AP118" s="79"/>
      <c r="AQ118" s="79"/>
      <c r="AR118" s="79"/>
      <c r="AS118" s="79"/>
      <c r="AT118" s="79"/>
      <c r="AU118" s="79"/>
      <c r="AV118" s="79"/>
      <c r="AW118" s="79"/>
      <c r="AX118" s="79"/>
      <c r="AY118" s="79"/>
      <c r="AZ118" s="79"/>
      <c r="BA118" s="79"/>
      <c r="BB118" s="79"/>
      <c r="BC118" s="79"/>
      <c r="BD118" s="79"/>
      <c r="BE118" s="79"/>
      <c r="BF118" s="79"/>
      <c r="BG118" s="79"/>
      <c r="BH118" s="79"/>
      <c r="BI118" s="79"/>
      <c r="BJ118" s="79"/>
      <c r="BK118" s="79"/>
      <c r="BL118" s="79"/>
      <c r="BM118" s="79"/>
      <c r="BN118" s="79"/>
      <c r="BO118" s="79"/>
      <c r="BP118" s="79"/>
      <c r="BQ118" s="79"/>
      <c r="BR118" s="79"/>
      <c r="BS118" s="79"/>
      <c r="BT118" s="79"/>
      <c r="BU118" s="79"/>
      <c r="BV118" s="79"/>
      <c r="BW118" s="79"/>
      <c r="BX118" s="79"/>
      <c r="BY118" s="79"/>
      <c r="BZ118" s="79"/>
      <c r="CA118" s="79"/>
      <c r="CB118" s="79"/>
      <c r="CC118" s="79"/>
      <c r="CD118" s="79"/>
      <c r="CE118" s="79"/>
      <c r="CF118" s="79"/>
      <c r="CG118" s="79"/>
      <c r="CH118" s="79"/>
      <c r="CI118" s="79"/>
      <c r="CJ118" s="79"/>
      <c r="CK118" s="79"/>
      <c r="CL118" s="79"/>
      <c r="CM118" s="79"/>
      <c r="CN118" s="79"/>
      <c r="CO118" s="79"/>
      <c r="CP118" s="79"/>
      <c r="CQ118" s="79"/>
      <c r="CR118" s="79"/>
      <c r="CS118" s="79"/>
      <c r="CT118" s="79"/>
      <c r="CU118" s="79"/>
      <c r="CV118" s="79"/>
      <c r="CW118" s="79"/>
      <c r="CX118" s="79"/>
      <c r="CY118" s="79"/>
      <c r="CZ118" s="79"/>
      <c r="DA118" s="79"/>
      <c r="DB118" s="79"/>
      <c r="DC118" s="79"/>
      <c r="DD118" s="79"/>
      <c r="DE118" s="79"/>
      <c r="DF118" s="79"/>
      <c r="DG118" s="79"/>
      <c r="DH118" s="79"/>
      <c r="DI118" s="79"/>
      <c r="DJ118" s="79"/>
      <c r="DK118" s="79"/>
      <c r="DL118" s="79"/>
      <c r="DM118" s="79"/>
      <c r="DN118" s="79"/>
      <c r="DO118" s="79"/>
      <c r="DP118" s="79"/>
      <c r="DQ118" s="79"/>
      <c r="DR118" s="79"/>
      <c r="DS118" s="79"/>
      <c r="DT118" s="79"/>
      <c r="DU118" s="79"/>
      <c r="DV118" s="79"/>
      <c r="DW118" s="79"/>
      <c r="DX118" s="79"/>
      <c r="DY118" s="79"/>
      <c r="DZ118" s="79"/>
      <c r="EA118" s="79"/>
      <c r="EB118" s="79"/>
      <c r="EC118" s="79"/>
      <c r="ED118" s="79"/>
      <c r="EE118" s="79"/>
      <c r="EF118" s="79"/>
      <c r="EG118" s="79"/>
      <c r="EH118" s="79"/>
      <c r="EI118" s="79"/>
      <c r="EJ118" s="79"/>
      <c r="EK118" s="79"/>
      <c r="EL118" s="79"/>
      <c r="EM118" s="79"/>
      <c r="EN118" s="79"/>
      <c r="EO118" s="79"/>
      <c r="EP118" s="79"/>
      <c r="EQ118" s="79"/>
      <c r="ER118" s="79"/>
      <c r="ES118" s="79"/>
      <c r="ET118" s="79"/>
      <c r="EU118" s="79"/>
      <c r="EV118" s="79"/>
      <c r="EW118" s="79"/>
      <c r="EX118" s="79"/>
      <c r="EY118" s="79"/>
      <c r="EZ118" s="79"/>
      <c r="FA118" s="79"/>
      <c r="FB118" s="79"/>
      <c r="FC118" s="79"/>
      <c r="FD118" s="79"/>
      <c r="FE118" s="79"/>
      <c r="FF118" s="79"/>
      <c r="FG118" s="79"/>
      <c r="FH118" s="79"/>
      <c r="FI118" s="79"/>
      <c r="FJ118" s="79"/>
      <c r="FK118" s="79"/>
      <c r="FL118" s="79"/>
      <c r="FM118" s="79"/>
      <c r="FN118" s="79"/>
      <c r="FO118" s="79"/>
      <c r="FP118" s="79"/>
      <c r="FQ118" s="79"/>
      <c r="FR118" s="79"/>
      <c r="FS118" s="79"/>
      <c r="FT118" s="79"/>
      <c r="FU118" s="79"/>
      <c r="FV118" s="79"/>
      <c r="FW118" s="79"/>
      <c r="FX118" s="79">
        <v>0</v>
      </c>
      <c r="FY118" s="79">
        <v>2.6428570747375488</v>
      </c>
      <c r="FZ118" s="79">
        <v>0</v>
      </c>
    </row>
    <row r="119" spans="1:182" x14ac:dyDescent="0.2">
      <c r="A119" t="s">
        <v>186</v>
      </c>
      <c r="B119" t="s">
        <v>245</v>
      </c>
      <c r="C119" t="s">
        <v>194</v>
      </c>
      <c r="D119" t="s">
        <v>202</v>
      </c>
      <c r="E119" t="s">
        <v>206</v>
      </c>
      <c r="F119" t="s">
        <v>182</v>
      </c>
      <c r="G119" t="s">
        <v>1</v>
      </c>
      <c r="H119" s="79">
        <v>37</v>
      </c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  <c r="AF119" s="79"/>
      <c r="AG119" s="79"/>
      <c r="AH119" s="79"/>
      <c r="AI119" s="79"/>
      <c r="AJ119" s="79"/>
      <c r="AK119" s="79"/>
      <c r="AL119" s="79"/>
      <c r="AM119" s="79"/>
      <c r="AN119" s="79"/>
      <c r="AO119" s="79"/>
      <c r="AP119" s="79"/>
      <c r="AQ119" s="79"/>
      <c r="AR119" s="79"/>
      <c r="AS119" s="79"/>
      <c r="AT119" s="79"/>
      <c r="AU119" s="79"/>
      <c r="AV119" s="79"/>
      <c r="AW119" s="79"/>
      <c r="AX119" s="79"/>
      <c r="AY119" s="79"/>
      <c r="AZ119" s="79"/>
      <c r="BA119" s="79"/>
      <c r="BB119" s="79"/>
      <c r="BC119" s="79"/>
      <c r="BD119" s="79"/>
      <c r="BE119" s="79"/>
      <c r="BF119" s="79"/>
      <c r="BG119" s="79"/>
      <c r="BH119" s="79"/>
      <c r="BI119" s="79"/>
      <c r="BJ119" s="79"/>
      <c r="BK119" s="79"/>
      <c r="BL119" s="79"/>
      <c r="BM119" s="79"/>
      <c r="BN119" s="79"/>
      <c r="BO119" s="79"/>
      <c r="BP119" s="79"/>
      <c r="BQ119" s="79"/>
      <c r="BR119" s="79"/>
      <c r="BS119" s="79"/>
      <c r="BT119" s="79"/>
      <c r="BU119" s="79"/>
      <c r="BV119" s="79"/>
      <c r="BW119" s="79"/>
      <c r="BX119" s="79"/>
      <c r="BY119" s="79"/>
      <c r="BZ119" s="79"/>
      <c r="CA119" s="79"/>
      <c r="CB119" s="79"/>
      <c r="CC119" s="79"/>
      <c r="CD119" s="79"/>
      <c r="CE119" s="79"/>
      <c r="CF119" s="79"/>
      <c r="CG119" s="79"/>
      <c r="CH119" s="79"/>
      <c r="CI119" s="79"/>
      <c r="CJ119" s="79"/>
      <c r="CK119" s="79"/>
      <c r="CL119" s="79"/>
      <c r="CM119" s="79"/>
      <c r="CN119" s="79"/>
      <c r="CO119" s="79"/>
      <c r="CP119" s="79"/>
      <c r="CQ119" s="79"/>
      <c r="CR119" s="79"/>
      <c r="CS119" s="79"/>
      <c r="CT119" s="79"/>
      <c r="CU119" s="79"/>
      <c r="CV119" s="79"/>
      <c r="CW119" s="79"/>
      <c r="CX119" s="79"/>
      <c r="CY119" s="79"/>
      <c r="CZ119" s="79"/>
      <c r="DA119" s="79"/>
      <c r="DB119" s="79"/>
      <c r="DC119" s="79"/>
      <c r="DD119" s="79"/>
      <c r="DE119" s="79"/>
      <c r="DF119" s="79"/>
      <c r="DG119" s="79"/>
      <c r="DH119" s="79"/>
      <c r="DI119" s="79"/>
      <c r="DJ119" s="79"/>
      <c r="DK119" s="79"/>
      <c r="DL119" s="79"/>
      <c r="DM119" s="79"/>
      <c r="DN119" s="79"/>
      <c r="DO119" s="79"/>
      <c r="DP119" s="79"/>
      <c r="DQ119" s="79"/>
      <c r="DR119" s="79"/>
      <c r="DS119" s="79"/>
      <c r="DT119" s="79"/>
      <c r="DU119" s="79"/>
      <c r="DV119" s="79"/>
      <c r="DW119" s="79"/>
      <c r="DX119" s="79"/>
      <c r="DY119" s="79"/>
      <c r="DZ119" s="79"/>
      <c r="EA119" s="79"/>
      <c r="EB119" s="79"/>
      <c r="EC119" s="79"/>
      <c r="ED119" s="79"/>
      <c r="EE119" s="79"/>
      <c r="EF119" s="79"/>
      <c r="EG119" s="79"/>
      <c r="EH119" s="79"/>
      <c r="EI119" s="79"/>
      <c r="EJ119" s="79"/>
      <c r="EK119" s="79"/>
      <c r="EL119" s="79"/>
      <c r="EM119" s="79"/>
      <c r="EN119" s="79"/>
      <c r="EO119" s="79"/>
      <c r="EP119" s="79"/>
      <c r="EQ119" s="79"/>
      <c r="ER119" s="79"/>
      <c r="ES119" s="79"/>
      <c r="ET119" s="79"/>
      <c r="EU119" s="79"/>
      <c r="EV119" s="79"/>
      <c r="EW119" s="79"/>
      <c r="EX119" s="79"/>
      <c r="EY119" s="79"/>
      <c r="EZ119" s="79"/>
      <c r="FA119" s="79"/>
      <c r="FB119" s="79"/>
      <c r="FC119" s="79"/>
      <c r="FD119" s="79"/>
      <c r="FE119" s="79"/>
      <c r="FF119" s="79"/>
      <c r="FG119" s="79"/>
      <c r="FH119" s="79"/>
      <c r="FI119" s="79"/>
      <c r="FJ119" s="79"/>
      <c r="FK119" s="79"/>
      <c r="FL119" s="79"/>
      <c r="FM119" s="79"/>
      <c r="FN119" s="79"/>
      <c r="FO119" s="79"/>
      <c r="FP119" s="79"/>
      <c r="FQ119" s="79"/>
      <c r="FR119" s="79"/>
      <c r="FS119" s="79"/>
      <c r="FT119" s="79"/>
      <c r="FU119" s="79"/>
      <c r="FV119" s="79"/>
      <c r="FW119" s="79"/>
      <c r="FX119" s="79">
        <v>0</v>
      </c>
      <c r="FY119" s="79">
        <v>7</v>
      </c>
      <c r="FZ119" s="79">
        <v>0</v>
      </c>
    </row>
    <row r="120" spans="1:182" x14ac:dyDescent="0.2">
      <c r="A120" t="s">
        <v>186</v>
      </c>
      <c r="B120" t="s">
        <v>245</v>
      </c>
      <c r="C120" t="s">
        <v>194</v>
      </c>
      <c r="D120" t="s">
        <v>202</v>
      </c>
      <c r="E120" t="s">
        <v>206</v>
      </c>
      <c r="F120" t="s">
        <v>183</v>
      </c>
      <c r="G120" t="s">
        <v>1</v>
      </c>
      <c r="H120" s="79">
        <v>86</v>
      </c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  <c r="AJ120" s="79"/>
      <c r="AK120" s="79"/>
      <c r="AL120" s="79"/>
      <c r="AM120" s="79"/>
      <c r="AN120" s="79"/>
      <c r="AO120" s="79"/>
      <c r="AP120" s="79"/>
      <c r="AQ120" s="79"/>
      <c r="AR120" s="79"/>
      <c r="AS120" s="79"/>
      <c r="AT120" s="79"/>
      <c r="AU120" s="79"/>
      <c r="AV120" s="79"/>
      <c r="AW120" s="79"/>
      <c r="AX120" s="79"/>
      <c r="AY120" s="79"/>
      <c r="AZ120" s="79"/>
      <c r="BA120" s="79"/>
      <c r="BB120" s="79"/>
      <c r="BC120" s="79"/>
      <c r="BD120" s="79"/>
      <c r="BE120" s="79"/>
      <c r="BF120" s="79"/>
      <c r="BG120" s="79"/>
      <c r="BH120" s="79"/>
      <c r="BI120" s="79"/>
      <c r="BJ120" s="79"/>
      <c r="BK120" s="79"/>
      <c r="BL120" s="79"/>
      <c r="BM120" s="79"/>
      <c r="BN120" s="79"/>
      <c r="BO120" s="79"/>
      <c r="BP120" s="79"/>
      <c r="BQ120" s="79"/>
      <c r="BR120" s="79"/>
      <c r="BS120" s="79"/>
      <c r="BT120" s="79"/>
      <c r="BU120" s="79"/>
      <c r="BV120" s="79"/>
      <c r="BW120" s="79"/>
      <c r="BX120" s="79"/>
      <c r="BY120" s="79"/>
      <c r="BZ120" s="79"/>
      <c r="CA120" s="79"/>
      <c r="CB120" s="79"/>
      <c r="CC120" s="79"/>
      <c r="CD120" s="79"/>
      <c r="CE120" s="79"/>
      <c r="CF120" s="79"/>
      <c r="CG120" s="79"/>
      <c r="CH120" s="79"/>
      <c r="CI120" s="79"/>
      <c r="CJ120" s="79"/>
      <c r="CK120" s="79"/>
      <c r="CL120" s="79"/>
      <c r="CM120" s="79"/>
      <c r="CN120" s="79"/>
      <c r="CO120" s="79"/>
      <c r="CP120" s="79"/>
      <c r="CQ120" s="79"/>
      <c r="CR120" s="79"/>
      <c r="CS120" s="79"/>
      <c r="CT120" s="79"/>
      <c r="CU120" s="79"/>
      <c r="CV120" s="79"/>
      <c r="CW120" s="79"/>
      <c r="CX120" s="79"/>
      <c r="CY120" s="79"/>
      <c r="CZ120" s="79"/>
      <c r="DA120" s="79"/>
      <c r="DB120" s="79"/>
      <c r="DC120" s="79"/>
      <c r="DD120" s="79"/>
      <c r="DE120" s="79"/>
      <c r="DF120" s="79"/>
      <c r="DG120" s="79"/>
      <c r="DH120" s="79"/>
      <c r="DI120" s="79"/>
      <c r="DJ120" s="79"/>
      <c r="DK120" s="79"/>
      <c r="DL120" s="79"/>
      <c r="DM120" s="79"/>
      <c r="DN120" s="79"/>
      <c r="DO120" s="79"/>
      <c r="DP120" s="79"/>
      <c r="DQ120" s="79"/>
      <c r="DR120" s="79"/>
      <c r="DS120" s="79"/>
      <c r="DT120" s="79"/>
      <c r="DU120" s="79"/>
      <c r="DV120" s="79"/>
      <c r="DW120" s="79"/>
      <c r="DX120" s="79"/>
      <c r="DY120" s="79"/>
      <c r="DZ120" s="79"/>
      <c r="EA120" s="79"/>
      <c r="EB120" s="79"/>
      <c r="EC120" s="79"/>
      <c r="ED120" s="79"/>
      <c r="EE120" s="79"/>
      <c r="EF120" s="79"/>
      <c r="EG120" s="79"/>
      <c r="EH120" s="79"/>
      <c r="EI120" s="79"/>
      <c r="EJ120" s="79"/>
      <c r="EK120" s="79"/>
      <c r="EL120" s="79"/>
      <c r="EM120" s="79"/>
      <c r="EN120" s="79"/>
      <c r="EO120" s="79"/>
      <c r="EP120" s="79"/>
      <c r="EQ120" s="79"/>
      <c r="ER120" s="79"/>
      <c r="ES120" s="79"/>
      <c r="ET120" s="79"/>
      <c r="EU120" s="79"/>
      <c r="EV120" s="79"/>
      <c r="EW120" s="79"/>
      <c r="EX120" s="79"/>
      <c r="EY120" s="79"/>
      <c r="EZ120" s="79"/>
      <c r="FA120" s="79"/>
      <c r="FB120" s="79"/>
      <c r="FC120" s="79"/>
      <c r="FD120" s="79"/>
      <c r="FE120" s="79"/>
      <c r="FF120" s="79"/>
      <c r="FG120" s="79"/>
      <c r="FH120" s="79"/>
      <c r="FI120" s="79"/>
      <c r="FJ120" s="79"/>
      <c r="FK120" s="79"/>
      <c r="FL120" s="79"/>
      <c r="FM120" s="79"/>
      <c r="FN120" s="79"/>
      <c r="FO120" s="79"/>
      <c r="FP120" s="79"/>
      <c r="FQ120" s="79"/>
      <c r="FR120" s="79"/>
      <c r="FS120" s="79"/>
      <c r="FT120" s="79"/>
      <c r="FU120" s="79"/>
      <c r="FV120" s="79"/>
      <c r="FW120" s="79"/>
      <c r="FX120" s="79">
        <v>0</v>
      </c>
      <c r="FY120" s="79">
        <v>5</v>
      </c>
      <c r="FZ120" s="79">
        <v>0</v>
      </c>
    </row>
    <row r="121" spans="1:182" x14ac:dyDescent="0.2">
      <c r="A121" t="s">
        <v>186</v>
      </c>
      <c r="B121" t="s">
        <v>245</v>
      </c>
      <c r="C121" t="s">
        <v>194</v>
      </c>
      <c r="D121" t="s">
        <v>202</v>
      </c>
      <c r="E121" t="s">
        <v>206</v>
      </c>
      <c r="F121" t="s">
        <v>184</v>
      </c>
      <c r="G121" t="s">
        <v>1</v>
      </c>
      <c r="H121" s="79">
        <v>32</v>
      </c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  <c r="AF121" s="79"/>
      <c r="AG121" s="79"/>
      <c r="AH121" s="79"/>
      <c r="AI121" s="79"/>
      <c r="AJ121" s="79"/>
      <c r="AK121" s="79"/>
      <c r="AL121" s="79"/>
      <c r="AM121" s="79"/>
      <c r="AN121" s="79"/>
      <c r="AO121" s="79"/>
      <c r="AP121" s="79"/>
      <c r="AQ121" s="79"/>
      <c r="AR121" s="79"/>
      <c r="AS121" s="79"/>
      <c r="AT121" s="79"/>
      <c r="AU121" s="79"/>
      <c r="AV121" s="79"/>
      <c r="AW121" s="79"/>
      <c r="AX121" s="79"/>
      <c r="AY121" s="79"/>
      <c r="AZ121" s="79"/>
      <c r="BA121" s="79"/>
      <c r="BB121" s="79"/>
      <c r="BC121" s="79"/>
      <c r="BD121" s="79"/>
      <c r="BE121" s="79"/>
      <c r="BF121" s="79"/>
      <c r="BG121" s="79"/>
      <c r="BH121" s="79"/>
      <c r="BI121" s="79"/>
      <c r="BJ121" s="79"/>
      <c r="BK121" s="79"/>
      <c r="BL121" s="79"/>
      <c r="BM121" s="79"/>
      <c r="BN121" s="79"/>
      <c r="BO121" s="79"/>
      <c r="BP121" s="79"/>
      <c r="BQ121" s="79"/>
      <c r="BR121" s="79"/>
      <c r="BS121" s="79"/>
      <c r="BT121" s="79"/>
      <c r="BU121" s="79"/>
      <c r="BV121" s="79"/>
      <c r="BW121" s="79"/>
      <c r="BX121" s="79"/>
      <c r="BY121" s="79"/>
      <c r="BZ121" s="79"/>
      <c r="CA121" s="79"/>
      <c r="CB121" s="79"/>
      <c r="CC121" s="79"/>
      <c r="CD121" s="79"/>
      <c r="CE121" s="79"/>
      <c r="CF121" s="79"/>
      <c r="CG121" s="79"/>
      <c r="CH121" s="79"/>
      <c r="CI121" s="79"/>
      <c r="CJ121" s="79"/>
      <c r="CK121" s="79"/>
      <c r="CL121" s="79"/>
      <c r="CM121" s="79"/>
      <c r="CN121" s="79"/>
      <c r="CO121" s="79"/>
      <c r="CP121" s="79"/>
      <c r="CQ121" s="79"/>
      <c r="CR121" s="79"/>
      <c r="CS121" s="79"/>
      <c r="CT121" s="79"/>
      <c r="CU121" s="79"/>
      <c r="CV121" s="79"/>
      <c r="CW121" s="79"/>
      <c r="CX121" s="79"/>
      <c r="CY121" s="79"/>
      <c r="CZ121" s="79"/>
      <c r="DA121" s="79"/>
      <c r="DB121" s="79"/>
      <c r="DC121" s="79"/>
      <c r="DD121" s="79"/>
      <c r="DE121" s="79"/>
      <c r="DF121" s="79"/>
      <c r="DG121" s="79"/>
      <c r="DH121" s="79"/>
      <c r="DI121" s="79"/>
      <c r="DJ121" s="79"/>
      <c r="DK121" s="79"/>
      <c r="DL121" s="79"/>
      <c r="DM121" s="79"/>
      <c r="DN121" s="79"/>
      <c r="DO121" s="79"/>
      <c r="DP121" s="79"/>
      <c r="DQ121" s="79"/>
      <c r="DR121" s="79"/>
      <c r="DS121" s="79"/>
      <c r="DT121" s="79"/>
      <c r="DU121" s="79"/>
      <c r="DV121" s="79"/>
      <c r="DW121" s="79"/>
      <c r="DX121" s="79"/>
      <c r="DY121" s="79"/>
      <c r="DZ121" s="79"/>
      <c r="EA121" s="79"/>
      <c r="EB121" s="79"/>
      <c r="EC121" s="79"/>
      <c r="ED121" s="79"/>
      <c r="EE121" s="79"/>
      <c r="EF121" s="79"/>
      <c r="EG121" s="79"/>
      <c r="EH121" s="79"/>
      <c r="EI121" s="79"/>
      <c r="EJ121" s="79"/>
      <c r="EK121" s="79"/>
      <c r="EL121" s="79"/>
      <c r="EM121" s="79"/>
      <c r="EN121" s="79"/>
      <c r="EO121" s="79"/>
      <c r="EP121" s="79"/>
      <c r="EQ121" s="79"/>
      <c r="ER121" s="79"/>
      <c r="ES121" s="79"/>
      <c r="ET121" s="79"/>
      <c r="EU121" s="79"/>
      <c r="EV121" s="79"/>
      <c r="EW121" s="79"/>
      <c r="EX121" s="79"/>
      <c r="EY121" s="79"/>
      <c r="EZ121" s="79"/>
      <c r="FA121" s="79"/>
      <c r="FB121" s="79"/>
      <c r="FC121" s="79"/>
      <c r="FD121" s="79"/>
      <c r="FE121" s="79"/>
      <c r="FF121" s="79"/>
      <c r="FG121" s="79"/>
      <c r="FH121" s="79"/>
      <c r="FI121" s="79"/>
      <c r="FJ121" s="79"/>
      <c r="FK121" s="79"/>
      <c r="FL121" s="79"/>
      <c r="FM121" s="79"/>
      <c r="FN121" s="79"/>
      <c r="FO121" s="79"/>
      <c r="FP121" s="79"/>
      <c r="FQ121" s="79"/>
      <c r="FR121" s="79"/>
      <c r="FS121" s="79"/>
      <c r="FT121" s="79"/>
      <c r="FU121" s="79"/>
      <c r="FV121" s="79"/>
      <c r="FW121" s="79"/>
      <c r="FX121" s="79">
        <v>0</v>
      </c>
      <c r="FY121" s="79">
        <v>2.6666667461395264</v>
      </c>
      <c r="FZ121" s="79">
        <v>0</v>
      </c>
    </row>
    <row r="122" spans="1:182" x14ac:dyDescent="0.2">
      <c r="A122" t="s">
        <v>186</v>
      </c>
      <c r="B122" t="s">
        <v>245</v>
      </c>
      <c r="C122" t="s">
        <v>194</v>
      </c>
      <c r="D122" t="s">
        <v>202</v>
      </c>
      <c r="E122" t="s">
        <v>206</v>
      </c>
      <c r="F122" t="s">
        <v>185</v>
      </c>
      <c r="G122" t="s">
        <v>1</v>
      </c>
      <c r="H122" s="79">
        <v>21</v>
      </c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  <c r="AF122" s="79"/>
      <c r="AG122" s="79"/>
      <c r="AH122" s="79"/>
      <c r="AI122" s="79"/>
      <c r="AJ122" s="79"/>
      <c r="AK122" s="79"/>
      <c r="AL122" s="79"/>
      <c r="AM122" s="79"/>
      <c r="AN122" s="79"/>
      <c r="AO122" s="79"/>
      <c r="AP122" s="79"/>
      <c r="AQ122" s="79"/>
      <c r="AR122" s="79"/>
      <c r="AS122" s="79"/>
      <c r="AT122" s="79"/>
      <c r="AU122" s="79"/>
      <c r="AV122" s="79"/>
      <c r="AW122" s="79"/>
      <c r="AX122" s="79"/>
      <c r="AY122" s="79"/>
      <c r="AZ122" s="79"/>
      <c r="BA122" s="79"/>
      <c r="BB122" s="79"/>
      <c r="BC122" s="79"/>
      <c r="BD122" s="79"/>
      <c r="BE122" s="79"/>
      <c r="BF122" s="79"/>
      <c r="BG122" s="79"/>
      <c r="BH122" s="79"/>
      <c r="BI122" s="79"/>
      <c r="BJ122" s="79"/>
      <c r="BK122" s="79"/>
      <c r="BL122" s="79"/>
      <c r="BM122" s="79"/>
      <c r="BN122" s="79"/>
      <c r="BO122" s="79"/>
      <c r="BP122" s="79"/>
      <c r="BQ122" s="79"/>
      <c r="BR122" s="79"/>
      <c r="BS122" s="79"/>
      <c r="BT122" s="79"/>
      <c r="BU122" s="79"/>
      <c r="BV122" s="79"/>
      <c r="BW122" s="79"/>
      <c r="BX122" s="79"/>
      <c r="BY122" s="79"/>
      <c r="BZ122" s="79"/>
      <c r="CA122" s="79"/>
      <c r="CB122" s="79"/>
      <c r="CC122" s="79"/>
      <c r="CD122" s="79"/>
      <c r="CE122" s="79"/>
      <c r="CF122" s="79"/>
      <c r="CG122" s="79"/>
      <c r="CH122" s="79"/>
      <c r="CI122" s="79"/>
      <c r="CJ122" s="79"/>
      <c r="CK122" s="79"/>
      <c r="CL122" s="79"/>
      <c r="CM122" s="79"/>
      <c r="CN122" s="79"/>
      <c r="CO122" s="79"/>
      <c r="CP122" s="79"/>
      <c r="CQ122" s="79"/>
      <c r="CR122" s="79"/>
      <c r="CS122" s="79"/>
      <c r="CT122" s="79"/>
      <c r="CU122" s="79"/>
      <c r="CV122" s="79"/>
      <c r="CW122" s="79"/>
      <c r="CX122" s="79"/>
      <c r="CY122" s="79"/>
      <c r="CZ122" s="79"/>
      <c r="DA122" s="79"/>
      <c r="DB122" s="79"/>
      <c r="DC122" s="79"/>
      <c r="DD122" s="79"/>
      <c r="DE122" s="79"/>
      <c r="DF122" s="79"/>
      <c r="DG122" s="79"/>
      <c r="DH122" s="79"/>
      <c r="DI122" s="79"/>
      <c r="DJ122" s="79"/>
      <c r="DK122" s="79"/>
      <c r="DL122" s="79"/>
      <c r="DM122" s="79"/>
      <c r="DN122" s="79"/>
      <c r="DO122" s="79"/>
      <c r="DP122" s="79"/>
      <c r="DQ122" s="79"/>
      <c r="DR122" s="79"/>
      <c r="DS122" s="79"/>
      <c r="DT122" s="79"/>
      <c r="DU122" s="79"/>
      <c r="DV122" s="79"/>
      <c r="DW122" s="79"/>
      <c r="DX122" s="79"/>
      <c r="DY122" s="79"/>
      <c r="DZ122" s="79"/>
      <c r="EA122" s="79"/>
      <c r="EB122" s="79"/>
      <c r="EC122" s="79"/>
      <c r="ED122" s="79"/>
      <c r="EE122" s="79"/>
      <c r="EF122" s="79"/>
      <c r="EG122" s="79"/>
      <c r="EH122" s="79"/>
      <c r="EI122" s="79"/>
      <c r="EJ122" s="79"/>
      <c r="EK122" s="79"/>
      <c r="EL122" s="79"/>
      <c r="EM122" s="79"/>
      <c r="EN122" s="79"/>
      <c r="EO122" s="79"/>
      <c r="EP122" s="79"/>
      <c r="EQ122" s="79"/>
      <c r="ER122" s="79"/>
      <c r="ES122" s="79"/>
      <c r="ET122" s="79"/>
      <c r="EU122" s="79"/>
      <c r="EV122" s="79"/>
      <c r="EW122" s="79"/>
      <c r="EX122" s="79"/>
      <c r="EY122" s="79"/>
      <c r="EZ122" s="79"/>
      <c r="FA122" s="79"/>
      <c r="FB122" s="79"/>
      <c r="FC122" s="79"/>
      <c r="FD122" s="79"/>
      <c r="FE122" s="79"/>
      <c r="FF122" s="79"/>
      <c r="FG122" s="79"/>
      <c r="FH122" s="79"/>
      <c r="FI122" s="79"/>
      <c r="FJ122" s="79"/>
      <c r="FK122" s="79"/>
      <c r="FL122" s="79"/>
      <c r="FM122" s="79"/>
      <c r="FN122" s="79"/>
      <c r="FO122" s="79"/>
      <c r="FP122" s="79"/>
      <c r="FQ122" s="79"/>
      <c r="FR122" s="79"/>
      <c r="FS122" s="79"/>
      <c r="FT122" s="79"/>
      <c r="FU122" s="79"/>
      <c r="FV122" s="79"/>
      <c r="FW122" s="79"/>
      <c r="FX122" s="79">
        <v>0</v>
      </c>
      <c r="FY122" s="79">
        <v>5.3928570747375488</v>
      </c>
      <c r="FZ122" s="79">
        <v>0</v>
      </c>
    </row>
    <row r="123" spans="1:182" x14ac:dyDescent="0.2">
      <c r="A123" t="s">
        <v>186</v>
      </c>
      <c r="B123" t="s">
        <v>245</v>
      </c>
      <c r="C123" t="s">
        <v>194</v>
      </c>
      <c r="D123" t="s">
        <v>202</v>
      </c>
      <c r="E123" t="s">
        <v>207</v>
      </c>
      <c r="F123" t="s">
        <v>1</v>
      </c>
      <c r="G123" t="s">
        <v>198</v>
      </c>
      <c r="H123" s="79">
        <v>2016</v>
      </c>
      <c r="I123" s="79">
        <v>1.5819400548934937</v>
      </c>
      <c r="J123" s="79">
        <v>1.4049978256225586</v>
      </c>
      <c r="K123" s="79">
        <v>1.2961127758026123</v>
      </c>
      <c r="L123" s="79">
        <v>1.2458990812301636</v>
      </c>
      <c r="M123" s="79">
        <v>1.230643630027771</v>
      </c>
      <c r="N123" s="79">
        <v>1.2676911354064941</v>
      </c>
      <c r="O123" s="79">
        <v>1.3540627956390381</v>
      </c>
      <c r="P123" s="79">
        <v>1.4695283174514771</v>
      </c>
      <c r="Q123" s="79">
        <v>1.5846114158630371</v>
      </c>
      <c r="R123" s="79">
        <v>1.6875370740890503</v>
      </c>
      <c r="S123" s="79">
        <v>1.803272008895874</v>
      </c>
      <c r="T123" s="79">
        <v>1.9749789237976074</v>
      </c>
      <c r="U123" s="79">
        <v>2.1414389610290527</v>
      </c>
      <c r="V123" s="79">
        <v>2.3177146911621094</v>
      </c>
      <c r="W123" s="79">
        <v>2.4588546752929688</v>
      </c>
      <c r="X123" s="79">
        <v>2.6056351661682129</v>
      </c>
      <c r="Y123" s="79">
        <v>2.6923866271972656</v>
      </c>
      <c r="Z123" s="79">
        <v>2.7585251331329346</v>
      </c>
      <c r="AA123" s="79">
        <v>2.7725534439086914</v>
      </c>
      <c r="AB123" s="79">
        <v>2.6457455158233643</v>
      </c>
      <c r="AC123" s="79">
        <v>2.5398809909820557</v>
      </c>
      <c r="AD123" s="79">
        <v>2.44879150390625</v>
      </c>
      <c r="AE123" s="79">
        <v>2.2064130306243896</v>
      </c>
      <c r="AF123" s="79">
        <v>1.9229146242141724</v>
      </c>
      <c r="AG123" s="79">
        <v>-0.17395970225334167</v>
      </c>
      <c r="AH123" s="79">
        <v>-0.18193097412586212</v>
      </c>
      <c r="AI123" s="79">
        <v>-0.16320055723190308</v>
      </c>
      <c r="AJ123" s="79">
        <v>-0.18901428580284119</v>
      </c>
      <c r="AK123" s="79">
        <v>-0.18466827273368835</v>
      </c>
      <c r="AL123" s="79">
        <v>-0.14433003962039948</v>
      </c>
      <c r="AM123" s="79">
        <v>-9.4313323497772217E-2</v>
      </c>
      <c r="AN123" s="79">
        <v>-0.12717141211032867</v>
      </c>
      <c r="AO123" s="79">
        <v>-0.10081025958061218</v>
      </c>
      <c r="AP123" s="79">
        <v>-0.11332333087921143</v>
      </c>
      <c r="AQ123" s="79">
        <v>-0.12633123993873596</v>
      </c>
      <c r="AR123" s="79">
        <v>-0.10782147943973541</v>
      </c>
      <c r="AS123" s="79">
        <v>-8.2663923501968384E-2</v>
      </c>
      <c r="AT123" s="79">
        <v>-8.1566788256168365E-2</v>
      </c>
      <c r="AU123" s="79">
        <v>-4.8111956566572189E-2</v>
      </c>
      <c r="AV123" s="79">
        <v>-1.700948178768158E-2</v>
      </c>
      <c r="AW123" s="79">
        <v>5.8491844683885574E-2</v>
      </c>
      <c r="AX123" s="79">
        <v>0.16447632014751434</v>
      </c>
      <c r="AY123" s="79">
        <v>0.16723208129405975</v>
      </c>
      <c r="AZ123" s="79">
        <v>0.12834087014198303</v>
      </c>
      <c r="BA123" s="79">
        <v>-7.5039021670818329E-2</v>
      </c>
      <c r="BB123" s="79">
        <v>-0.13470020890235901</v>
      </c>
      <c r="BC123" s="79">
        <v>-9.8581381142139435E-2</v>
      </c>
      <c r="BD123" s="79">
        <v>-0.14058256149291992</v>
      </c>
      <c r="BE123" s="79">
        <v>-0.12789301574230194</v>
      </c>
      <c r="BF123" s="79">
        <v>-0.13750350475311279</v>
      </c>
      <c r="BG123" s="79">
        <v>-0.11989386379718781</v>
      </c>
      <c r="BH123" s="79">
        <v>-0.13455575704574585</v>
      </c>
      <c r="BI123" s="79">
        <v>-0.12944729626178741</v>
      </c>
      <c r="BJ123" s="79">
        <v>-9.4591177999973297E-2</v>
      </c>
      <c r="BK123" s="79">
        <v>-4.4571928679943085E-2</v>
      </c>
      <c r="BL123" s="79">
        <v>-8.0460317432880402E-2</v>
      </c>
      <c r="BM123" s="79">
        <v>-6.3845567405223846E-2</v>
      </c>
      <c r="BN123" s="79">
        <v>-7.667243480682373E-2</v>
      </c>
      <c r="BO123" s="79">
        <v>-8.7735705077648163E-2</v>
      </c>
      <c r="BP123" s="79">
        <v>-6.4809396862983704E-2</v>
      </c>
      <c r="BQ123" s="79">
        <v>-3.6822400987148285E-2</v>
      </c>
      <c r="BR123" s="79">
        <v>-3.3828042447566986E-2</v>
      </c>
      <c r="BS123" s="79">
        <v>-6.7058233544230461E-3</v>
      </c>
      <c r="BT123" s="79">
        <v>2.5595711544156075E-2</v>
      </c>
      <c r="BU123" s="79">
        <v>9.7978122532367706E-2</v>
      </c>
      <c r="BV123" s="79">
        <v>0.20431898534297943</v>
      </c>
      <c r="BW123" s="79">
        <v>0.20986191928386688</v>
      </c>
      <c r="BX123" s="79">
        <v>0.17388492822647095</v>
      </c>
      <c r="BY123" s="79">
        <v>-2.6243552565574646E-2</v>
      </c>
      <c r="BZ123" s="79">
        <v>-8.4190972149372101E-2</v>
      </c>
      <c r="CA123" s="79">
        <v>-5.1237739622592926E-2</v>
      </c>
      <c r="CB123" s="79">
        <v>-9.3174122273921967E-2</v>
      </c>
      <c r="CC123" s="79">
        <v>-9.5987364649772644E-2</v>
      </c>
      <c r="CD123" s="79">
        <v>-0.10673318803310394</v>
      </c>
      <c r="CE123" s="79">
        <v>-8.989977091550827E-2</v>
      </c>
      <c r="CF123" s="79">
        <v>-9.6837937831878662E-2</v>
      </c>
      <c r="CG123" s="79">
        <v>-9.1201409697532654E-2</v>
      </c>
      <c r="CH123" s="79">
        <v>-6.0142196714878082E-2</v>
      </c>
      <c r="CI123" s="79">
        <v>-1.012118998914957E-2</v>
      </c>
      <c r="CJ123" s="79">
        <v>-4.8108354210853577E-2</v>
      </c>
      <c r="CK123" s="79">
        <v>-3.8243930786848068E-2</v>
      </c>
      <c r="CL123" s="79">
        <v>-5.128813162446022E-2</v>
      </c>
      <c r="CM123" s="79">
        <v>-6.100454181432724E-2</v>
      </c>
      <c r="CN123" s="79">
        <v>-3.5019367933273315E-2</v>
      </c>
      <c r="CO123" s="79">
        <v>-5.0727035850286484E-3</v>
      </c>
      <c r="CP123" s="79">
        <v>-7.6433684444054961E-4</v>
      </c>
      <c r="CQ123" s="79">
        <v>2.1971939131617546E-2</v>
      </c>
      <c r="CR123" s="79">
        <v>5.510394275188446E-2</v>
      </c>
      <c r="CS123" s="79">
        <v>0.12532621622085571</v>
      </c>
      <c r="CT123" s="79">
        <v>0.23191390931606293</v>
      </c>
      <c r="CU123" s="79">
        <v>0.23938719928264618</v>
      </c>
      <c r="CV123" s="79">
        <v>0.20542857050895691</v>
      </c>
      <c r="CW123" s="79">
        <v>7.552038412541151E-3</v>
      </c>
      <c r="CX123" s="79">
        <v>-4.9208413809537888E-2</v>
      </c>
      <c r="CY123" s="79">
        <v>-1.8447678536176682E-2</v>
      </c>
      <c r="CZ123" s="79">
        <v>-6.033918634057045E-2</v>
      </c>
      <c r="DA123" s="79">
        <v>-6.4081713557243347E-2</v>
      </c>
      <c r="DB123" s="79">
        <v>-7.5962863862514496E-2</v>
      </c>
      <c r="DC123" s="79">
        <v>-5.9905678033828735E-2</v>
      </c>
      <c r="DD123" s="79">
        <v>-5.9120126068592072E-2</v>
      </c>
      <c r="DE123" s="79">
        <v>-5.2955519407987595E-2</v>
      </c>
      <c r="DF123" s="79">
        <v>-2.5693211704492569E-2</v>
      </c>
      <c r="DG123" s="79">
        <v>2.4329548701643944E-2</v>
      </c>
      <c r="DH123" s="79">
        <v>-1.5756390988826752E-2</v>
      </c>
      <c r="DI123" s="79">
        <v>-1.2642296031117439E-2</v>
      </c>
      <c r="DJ123" s="79">
        <v>-2.590382844209671E-2</v>
      </c>
      <c r="DK123" s="79">
        <v>-3.4273378551006317E-2</v>
      </c>
      <c r="DL123" s="79">
        <v>-5.2293380722403526E-3</v>
      </c>
      <c r="DM123" s="79">
        <v>2.6676997542381287E-2</v>
      </c>
      <c r="DN123" s="79">
        <v>3.2299373298883438E-2</v>
      </c>
      <c r="DO123" s="79">
        <v>5.0649702548980713E-2</v>
      </c>
      <c r="DP123" s="79">
        <v>8.4612160921096802E-2</v>
      </c>
      <c r="DQ123" s="79">
        <v>0.15267430245876312</v>
      </c>
      <c r="DR123" s="79">
        <v>0.25950881838798523</v>
      </c>
      <c r="DS123" s="79">
        <v>0.26891246438026428</v>
      </c>
      <c r="DT123" s="79">
        <v>0.23697224259376526</v>
      </c>
      <c r="DU123" s="79">
        <v>4.1347634047269821E-2</v>
      </c>
      <c r="DV123" s="79">
        <v>-1.4225857332348824E-2</v>
      </c>
      <c r="DW123" s="79">
        <v>1.4342382550239563E-2</v>
      </c>
      <c r="DX123" s="79">
        <v>-2.7504244819283485E-2</v>
      </c>
      <c r="DY123" s="79">
        <v>-1.8015036359429359E-2</v>
      </c>
      <c r="DZ123" s="79">
        <v>-3.153541311621666E-2</v>
      </c>
      <c r="EA123" s="79">
        <v>-1.6598969697952271E-2</v>
      </c>
      <c r="EB123" s="79">
        <v>-4.6615973114967346E-3</v>
      </c>
      <c r="EC123" s="79">
        <v>2.2654600907117128E-3</v>
      </c>
      <c r="ED123" s="79">
        <v>2.4045651778578758E-2</v>
      </c>
      <c r="EE123" s="79">
        <v>7.4070945382118225E-2</v>
      </c>
      <c r="EF123" s="79">
        <v>3.0954703688621521E-2</v>
      </c>
      <c r="EG123" s="79">
        <v>2.4322401732206345E-2</v>
      </c>
      <c r="EH123" s="79">
        <v>1.0747073218226433E-2</v>
      </c>
      <c r="EI123" s="79">
        <v>4.3221712112426758E-3</v>
      </c>
      <c r="EJ123" s="79">
        <v>3.7782739847898483E-2</v>
      </c>
      <c r="EK123" s="79">
        <v>7.2518520057201385E-2</v>
      </c>
      <c r="EL123" s="79">
        <v>8.0038122832775116E-2</v>
      </c>
      <c r="EM123" s="79">
        <v>9.2055827379226685E-2</v>
      </c>
      <c r="EN123" s="79">
        <v>0.1272173672914505</v>
      </c>
      <c r="EO123" s="79">
        <v>0.19216059148311615</v>
      </c>
      <c r="EP123" s="79">
        <v>0.29935145378112793</v>
      </c>
      <c r="EQ123" s="79">
        <v>0.3115423321723938</v>
      </c>
      <c r="ER123" s="79">
        <v>0.28251630067825317</v>
      </c>
      <c r="ES123" s="79">
        <v>9.0143099427223206E-2</v>
      </c>
      <c r="ET123" s="79">
        <v>3.6283396184444427E-2</v>
      </c>
      <c r="EU123" s="79">
        <v>6.168602779507637E-2</v>
      </c>
      <c r="EV123" s="79">
        <v>1.9904196262359619E-2</v>
      </c>
      <c r="EW123" s="79">
        <v>65.873069763183594</v>
      </c>
      <c r="EX123" s="79">
        <v>64.643722534179688</v>
      </c>
      <c r="EY123" s="79">
        <v>63.268680572509766</v>
      </c>
      <c r="EZ123" s="79">
        <v>62.072586059570313</v>
      </c>
      <c r="FA123" s="79">
        <v>61.154281616210938</v>
      </c>
      <c r="FB123" s="79">
        <v>60.317981719970703</v>
      </c>
      <c r="FC123" s="79">
        <v>59.970870971679688</v>
      </c>
      <c r="FD123" s="79">
        <v>62.593780517578125</v>
      </c>
      <c r="FE123" s="79">
        <v>66.322357177734375</v>
      </c>
      <c r="FF123" s="79">
        <v>70.227989196777344</v>
      </c>
      <c r="FG123" s="79">
        <v>74.215202331542969</v>
      </c>
      <c r="FH123" s="79">
        <v>77.827316284179688</v>
      </c>
      <c r="FI123" s="79">
        <v>81.157554626464844</v>
      </c>
      <c r="FJ123" s="79">
        <v>83.493209838867188</v>
      </c>
      <c r="FK123" s="79">
        <v>85.426071166992188</v>
      </c>
      <c r="FL123" s="79">
        <v>86.348991394042969</v>
      </c>
      <c r="FM123" s="79">
        <v>86.107444763183594</v>
      </c>
      <c r="FN123" s="79">
        <v>84.801048278808594</v>
      </c>
      <c r="FO123" s="79">
        <v>82.8753662109375</v>
      </c>
      <c r="FP123" s="79">
        <v>79.764884948730469</v>
      </c>
      <c r="FQ123" s="79">
        <v>75.507057189941406</v>
      </c>
      <c r="FR123" s="79">
        <v>72.058677673339844</v>
      </c>
      <c r="FS123" s="79">
        <v>69.574104309082031</v>
      </c>
      <c r="FT123" s="79">
        <v>67.748001098632813</v>
      </c>
      <c r="FU123" s="79">
        <v>4.4175680726766586E-2</v>
      </c>
      <c r="FV123" s="79">
        <v>5.1878679543733597E-2</v>
      </c>
      <c r="FW123" s="79">
        <v>4.6041738241910934E-2</v>
      </c>
      <c r="FX123" s="79">
        <v>0</v>
      </c>
      <c r="FY123" s="79">
        <v>270.8636474609375</v>
      </c>
      <c r="FZ123" s="79">
        <v>1</v>
      </c>
    </row>
    <row r="124" spans="1:182" x14ac:dyDescent="0.2">
      <c r="A124" t="s">
        <v>186</v>
      </c>
      <c r="B124" t="s">
        <v>245</v>
      </c>
      <c r="C124" t="s">
        <v>194</v>
      </c>
      <c r="D124" t="s">
        <v>202</v>
      </c>
      <c r="E124" t="s">
        <v>207</v>
      </c>
      <c r="F124" t="s">
        <v>1</v>
      </c>
      <c r="G124" t="s">
        <v>200</v>
      </c>
      <c r="H124" s="79">
        <v>389</v>
      </c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79"/>
      <c r="AD124" s="79"/>
      <c r="AE124" s="79"/>
      <c r="AF124" s="79"/>
      <c r="AG124" s="79"/>
      <c r="AH124" s="79"/>
      <c r="AI124" s="79"/>
      <c r="AJ124" s="79"/>
      <c r="AK124" s="79"/>
      <c r="AL124" s="79"/>
      <c r="AM124" s="79"/>
      <c r="AN124" s="79"/>
      <c r="AO124" s="79"/>
      <c r="AP124" s="79"/>
      <c r="AQ124" s="79"/>
      <c r="AR124" s="79"/>
      <c r="AS124" s="79"/>
      <c r="AT124" s="79"/>
      <c r="AU124" s="79"/>
      <c r="AV124" s="79"/>
      <c r="AW124" s="79"/>
      <c r="AX124" s="79"/>
      <c r="AY124" s="79"/>
      <c r="AZ124" s="79"/>
      <c r="BA124" s="79"/>
      <c r="BB124" s="79"/>
      <c r="BC124" s="79"/>
      <c r="BD124" s="79"/>
      <c r="BE124" s="79"/>
      <c r="BF124" s="79"/>
      <c r="BG124" s="79"/>
      <c r="BH124" s="79"/>
      <c r="BI124" s="79"/>
      <c r="BJ124" s="79"/>
      <c r="BK124" s="79"/>
      <c r="BL124" s="79"/>
      <c r="BM124" s="79"/>
      <c r="BN124" s="79"/>
      <c r="BO124" s="79"/>
      <c r="BP124" s="79"/>
      <c r="BQ124" s="79"/>
      <c r="BR124" s="79"/>
      <c r="BS124" s="79"/>
      <c r="BT124" s="79"/>
      <c r="BU124" s="79"/>
      <c r="BV124" s="79"/>
      <c r="BW124" s="79"/>
      <c r="BX124" s="79"/>
      <c r="BY124" s="79"/>
      <c r="BZ124" s="79"/>
      <c r="CA124" s="79"/>
      <c r="CB124" s="79"/>
      <c r="CC124" s="79"/>
      <c r="CD124" s="79"/>
      <c r="CE124" s="79"/>
      <c r="CF124" s="79"/>
      <c r="CG124" s="79"/>
      <c r="CH124" s="79"/>
      <c r="CI124" s="79"/>
      <c r="CJ124" s="79"/>
      <c r="CK124" s="79"/>
      <c r="CL124" s="79"/>
      <c r="CM124" s="79"/>
      <c r="CN124" s="79"/>
      <c r="CO124" s="79"/>
      <c r="CP124" s="79"/>
      <c r="CQ124" s="79"/>
      <c r="CR124" s="79"/>
      <c r="CS124" s="79"/>
      <c r="CT124" s="79"/>
      <c r="CU124" s="79"/>
      <c r="CV124" s="79"/>
      <c r="CW124" s="79"/>
      <c r="CX124" s="79"/>
      <c r="CY124" s="79"/>
      <c r="CZ124" s="79"/>
      <c r="DA124" s="79"/>
      <c r="DB124" s="79"/>
      <c r="DC124" s="79"/>
      <c r="DD124" s="79"/>
      <c r="DE124" s="79"/>
      <c r="DF124" s="79"/>
      <c r="DG124" s="79"/>
      <c r="DH124" s="79"/>
      <c r="DI124" s="79"/>
      <c r="DJ124" s="79"/>
      <c r="DK124" s="79"/>
      <c r="DL124" s="79"/>
      <c r="DM124" s="79"/>
      <c r="DN124" s="79"/>
      <c r="DO124" s="79"/>
      <c r="DP124" s="79"/>
      <c r="DQ124" s="79"/>
      <c r="DR124" s="79"/>
      <c r="DS124" s="79"/>
      <c r="DT124" s="79"/>
      <c r="DU124" s="79"/>
      <c r="DV124" s="79"/>
      <c r="DW124" s="79"/>
      <c r="DX124" s="79"/>
      <c r="DY124" s="79"/>
      <c r="DZ124" s="79"/>
      <c r="EA124" s="79"/>
      <c r="EB124" s="79"/>
      <c r="EC124" s="79"/>
      <c r="ED124" s="79"/>
      <c r="EE124" s="79"/>
      <c r="EF124" s="79"/>
      <c r="EG124" s="79"/>
      <c r="EH124" s="79"/>
      <c r="EI124" s="79"/>
      <c r="EJ124" s="79"/>
      <c r="EK124" s="79"/>
      <c r="EL124" s="79"/>
      <c r="EM124" s="79"/>
      <c r="EN124" s="79"/>
      <c r="EO124" s="79"/>
      <c r="EP124" s="79"/>
      <c r="EQ124" s="79"/>
      <c r="ER124" s="79"/>
      <c r="ES124" s="79"/>
      <c r="ET124" s="79"/>
      <c r="EU124" s="79"/>
      <c r="EV124" s="79"/>
      <c r="EW124" s="79"/>
      <c r="EX124" s="79"/>
      <c r="EY124" s="79"/>
      <c r="EZ124" s="79"/>
      <c r="FA124" s="79"/>
      <c r="FB124" s="79"/>
      <c r="FC124" s="79"/>
      <c r="FD124" s="79"/>
      <c r="FE124" s="79"/>
      <c r="FF124" s="79"/>
      <c r="FG124" s="79"/>
      <c r="FH124" s="79"/>
      <c r="FI124" s="79"/>
      <c r="FJ124" s="79"/>
      <c r="FK124" s="79"/>
      <c r="FL124" s="79"/>
      <c r="FM124" s="79"/>
      <c r="FN124" s="79"/>
      <c r="FO124" s="79"/>
      <c r="FP124" s="79"/>
      <c r="FQ124" s="79"/>
      <c r="FR124" s="79"/>
      <c r="FS124" s="79"/>
      <c r="FT124" s="79"/>
      <c r="FU124" s="79"/>
      <c r="FV124" s="79"/>
      <c r="FW124" s="79"/>
      <c r="FX124" s="79">
        <v>0</v>
      </c>
      <c r="FY124" s="79">
        <v>80.954544067382813</v>
      </c>
      <c r="FZ124" s="79">
        <v>0</v>
      </c>
    </row>
    <row r="125" spans="1:182" x14ac:dyDescent="0.2">
      <c r="A125" t="s">
        <v>186</v>
      </c>
      <c r="B125" t="s">
        <v>245</v>
      </c>
      <c r="C125" t="s">
        <v>194</v>
      </c>
      <c r="D125" t="s">
        <v>202</v>
      </c>
      <c r="E125" t="s">
        <v>207</v>
      </c>
      <c r="F125" t="s">
        <v>1</v>
      </c>
      <c r="G125" t="s">
        <v>1</v>
      </c>
      <c r="H125" s="79">
        <v>2405</v>
      </c>
      <c r="I125" s="79">
        <v>1.5898827314376831</v>
      </c>
      <c r="J125" s="79">
        <v>1.411487340927124</v>
      </c>
      <c r="K125" s="79">
        <v>1.2983300685882568</v>
      </c>
      <c r="L125" s="79">
        <v>1.2392275333404541</v>
      </c>
      <c r="M125" s="79">
        <v>1.2156230211257935</v>
      </c>
      <c r="N125" s="79">
        <v>1.2490155696868896</v>
      </c>
      <c r="O125" s="79">
        <v>1.3273401260375977</v>
      </c>
      <c r="P125" s="79">
        <v>1.442762017250061</v>
      </c>
      <c r="Q125" s="79">
        <v>1.5564976930618286</v>
      </c>
      <c r="R125" s="79">
        <v>1.6701112985610962</v>
      </c>
      <c r="S125" s="79">
        <v>1.7904713153839111</v>
      </c>
      <c r="T125" s="79">
        <v>1.9672706127166748</v>
      </c>
      <c r="U125" s="79">
        <v>2.1382014751434326</v>
      </c>
      <c r="V125" s="79">
        <v>2.3133289813995361</v>
      </c>
      <c r="W125" s="79">
        <v>2.4577841758728027</v>
      </c>
      <c r="X125" s="79">
        <v>2.6000690460205078</v>
      </c>
      <c r="Y125" s="79">
        <v>2.690603494644165</v>
      </c>
      <c r="Z125" s="79">
        <v>2.7580053806304932</v>
      </c>
      <c r="AA125" s="79">
        <v>2.7634882926940918</v>
      </c>
      <c r="AB125" s="79">
        <v>2.6455495357513428</v>
      </c>
      <c r="AC125" s="79">
        <v>2.5319886207580566</v>
      </c>
      <c r="AD125" s="79">
        <v>2.4452753067016602</v>
      </c>
      <c r="AE125" s="79">
        <v>2.2072169780731201</v>
      </c>
      <c r="AF125" s="79">
        <v>1.9270323514938354</v>
      </c>
      <c r="AG125" s="79">
        <v>-0.16169480979442596</v>
      </c>
      <c r="AH125" s="79">
        <v>-0.17323292791843414</v>
      </c>
      <c r="AI125" s="79">
        <v>-0.15952770411968231</v>
      </c>
      <c r="AJ125" s="79">
        <v>-0.18039442598819733</v>
      </c>
      <c r="AK125" s="79">
        <v>-0.17453335225582123</v>
      </c>
      <c r="AL125" s="79">
        <v>-0.13753211498260498</v>
      </c>
      <c r="AM125" s="79">
        <v>-9.8879612982273102E-2</v>
      </c>
      <c r="AN125" s="79">
        <v>-0.12197669595479965</v>
      </c>
      <c r="AO125" s="79">
        <v>-0.10896357148885727</v>
      </c>
      <c r="AP125" s="79">
        <v>-9.6566140651702881E-2</v>
      </c>
      <c r="AQ125" s="79">
        <v>-0.10846301913261414</v>
      </c>
      <c r="AR125" s="79">
        <v>-9.5258474349975586E-2</v>
      </c>
      <c r="AS125" s="79">
        <v>-7.7487818896770477E-2</v>
      </c>
      <c r="AT125" s="79">
        <v>-7.4990920722484589E-2</v>
      </c>
      <c r="AU125" s="79">
        <v>-4.110495001077652E-2</v>
      </c>
      <c r="AV125" s="79">
        <v>-1.2926892377436161E-2</v>
      </c>
      <c r="AW125" s="79">
        <v>5.2477002143859863E-2</v>
      </c>
      <c r="AX125" s="79">
        <v>0.15879657864570618</v>
      </c>
      <c r="AY125" s="79">
        <v>0.15914170444011688</v>
      </c>
      <c r="AZ125" s="79">
        <v>0.12585686147212982</v>
      </c>
      <c r="BA125" s="79">
        <v>-6.693536788225174E-2</v>
      </c>
      <c r="BB125" s="79">
        <v>-0.11422925442457199</v>
      </c>
      <c r="BC125" s="79">
        <v>-0.10114264488220215</v>
      </c>
      <c r="BD125" s="79">
        <v>-0.1304401308298111</v>
      </c>
      <c r="BE125" s="79">
        <v>-0.12187023460865021</v>
      </c>
      <c r="BF125" s="79">
        <v>-0.13471750915050507</v>
      </c>
      <c r="BG125" s="79">
        <v>-0.12184396386146545</v>
      </c>
      <c r="BH125" s="79">
        <v>-0.13367940485477448</v>
      </c>
      <c r="BI125" s="79">
        <v>-0.12723726034164429</v>
      </c>
      <c r="BJ125" s="79">
        <v>-9.4654396176338196E-2</v>
      </c>
      <c r="BK125" s="79">
        <v>-5.6000411510467529E-2</v>
      </c>
      <c r="BL125" s="79">
        <v>-8.1552416086196899E-2</v>
      </c>
      <c r="BM125" s="79">
        <v>-7.6155185699462891E-2</v>
      </c>
      <c r="BN125" s="79">
        <v>-6.4851038157939911E-2</v>
      </c>
      <c r="BO125" s="79">
        <v>-7.5052261352539063E-2</v>
      </c>
      <c r="BP125" s="79">
        <v>-5.8381561189889908E-2</v>
      </c>
      <c r="BQ125" s="79">
        <v>-3.8243144750595093E-2</v>
      </c>
      <c r="BR125" s="79">
        <v>-3.3924505114555359E-2</v>
      </c>
      <c r="BS125" s="79">
        <v>-5.2627278491854668E-3</v>
      </c>
      <c r="BT125" s="79">
        <v>2.3973135277628899E-2</v>
      </c>
      <c r="BU125" s="79">
        <v>8.694390207529068E-2</v>
      </c>
      <c r="BV125" s="79">
        <v>0.19362972676753998</v>
      </c>
      <c r="BW125" s="79">
        <v>0.19626863300800323</v>
      </c>
      <c r="BX125" s="79">
        <v>0.16561217606067657</v>
      </c>
      <c r="BY125" s="79">
        <v>-2.4824861437082291E-2</v>
      </c>
      <c r="BZ125" s="79">
        <v>-7.0556133985519409E-2</v>
      </c>
      <c r="CA125" s="79">
        <v>-5.9420268982648849E-2</v>
      </c>
      <c r="CB125" s="79">
        <v>-8.8834777474403381E-2</v>
      </c>
      <c r="CC125" s="79">
        <v>-9.4287857413291931E-2</v>
      </c>
      <c r="CD125" s="79">
        <v>-0.10804186016321182</v>
      </c>
      <c r="CE125" s="79">
        <v>-9.5744319260120392E-2</v>
      </c>
      <c r="CF125" s="79">
        <v>-0.10132474452257156</v>
      </c>
      <c r="CG125" s="79">
        <v>-9.4480104744434357E-2</v>
      </c>
      <c r="CH125" s="79">
        <v>-6.4957424998283386E-2</v>
      </c>
      <c r="CI125" s="79">
        <v>-2.6302400976419449E-2</v>
      </c>
      <c r="CJ125" s="79">
        <v>-5.3554695099592209E-2</v>
      </c>
      <c r="CK125" s="79">
        <v>-5.3432207554578781E-2</v>
      </c>
      <c r="CL125" s="79">
        <v>-4.2885255068540573E-2</v>
      </c>
      <c r="CM125" s="79">
        <v>-5.1912076771259308E-2</v>
      </c>
      <c r="CN125" s="79">
        <v>-3.284071758389473E-2</v>
      </c>
      <c r="CO125" s="79">
        <v>-1.1062400415539742E-2</v>
      </c>
      <c r="CP125" s="79">
        <v>-5.4820296354591846E-3</v>
      </c>
      <c r="CQ125" s="79">
        <v>1.9561486318707466E-2</v>
      </c>
      <c r="CR125" s="79">
        <v>4.9529984593391418E-2</v>
      </c>
      <c r="CS125" s="79">
        <v>0.11081556975841522</v>
      </c>
      <c r="CT125" s="79">
        <v>0.21775507926940918</v>
      </c>
      <c r="CU125" s="79">
        <v>0.22198264300823212</v>
      </c>
      <c r="CV125" s="79">
        <v>0.19314657151699066</v>
      </c>
      <c r="CW125" s="79">
        <v>4.3407483026385307E-3</v>
      </c>
      <c r="CX125" s="79">
        <v>-4.0308259427547455E-2</v>
      </c>
      <c r="CY125" s="79">
        <v>-3.0523478984832764E-2</v>
      </c>
      <c r="CZ125" s="79">
        <v>-6.0019038617610931E-2</v>
      </c>
      <c r="DA125" s="79">
        <v>-6.6705480217933655E-2</v>
      </c>
      <c r="DB125" s="79">
        <v>-8.1366203725337982E-2</v>
      </c>
      <c r="DC125" s="79">
        <v>-6.9644689559936523E-2</v>
      </c>
      <c r="DD125" s="79">
        <v>-6.8970069289207458E-2</v>
      </c>
      <c r="DE125" s="79">
        <v>-6.1722967773675919E-2</v>
      </c>
      <c r="DF125" s="79">
        <v>-3.5260442644357681E-2</v>
      </c>
      <c r="DG125" s="79">
        <v>3.3956042025238276E-3</v>
      </c>
      <c r="DH125" s="79">
        <v>-2.5556962937116623E-2</v>
      </c>
      <c r="DI125" s="79">
        <v>-3.0709223821759224E-2</v>
      </c>
      <c r="DJ125" s="79">
        <v>-2.0919470116496086E-2</v>
      </c>
      <c r="DK125" s="79">
        <v>-2.8771890327334404E-2</v>
      </c>
      <c r="DL125" s="79">
        <v>-7.2998772375285625E-3</v>
      </c>
      <c r="DM125" s="79">
        <v>1.6118345782160759E-2</v>
      </c>
      <c r="DN125" s="79">
        <v>2.2960444912314415E-2</v>
      </c>
      <c r="DO125" s="79">
        <v>4.4385701417922974E-2</v>
      </c>
      <c r="DP125" s="79">
        <v>7.5086832046508789E-2</v>
      </c>
      <c r="DQ125" s="79">
        <v>0.13468724489212036</v>
      </c>
      <c r="DR125" s="79">
        <v>0.24188040196895599</v>
      </c>
      <c r="DS125" s="79">
        <v>0.24769662320613861</v>
      </c>
      <c r="DT125" s="79">
        <v>0.22068096697330475</v>
      </c>
      <c r="DU125" s="79">
        <v>3.3506356179714203E-2</v>
      </c>
      <c r="DV125" s="79">
        <v>-1.0060387663543224E-2</v>
      </c>
      <c r="DW125" s="79">
        <v>-1.6266901511698961E-3</v>
      </c>
      <c r="DX125" s="79">
        <v>-3.1203301623463631E-2</v>
      </c>
      <c r="DY125" s="79">
        <v>-2.6880901306867599E-2</v>
      </c>
      <c r="DZ125" s="79">
        <v>-4.2850784957408905E-2</v>
      </c>
      <c r="EA125" s="79">
        <v>-3.1960956752300262E-2</v>
      </c>
      <c r="EB125" s="79">
        <v>-2.2255050018429756E-2</v>
      </c>
      <c r="EC125" s="79">
        <v>-1.4426864683628082E-2</v>
      </c>
      <c r="ED125" s="79">
        <v>7.6172724366188049E-3</v>
      </c>
      <c r="EE125" s="79">
        <v>4.6274811029434204E-2</v>
      </c>
      <c r="EF125" s="79">
        <v>1.4867311343550682E-2</v>
      </c>
      <c r="EG125" s="79">
        <v>2.0991561468690634E-3</v>
      </c>
      <c r="EH125" s="79">
        <v>1.0795635171234608E-2</v>
      </c>
      <c r="EI125" s="79">
        <v>4.6388641931116581E-3</v>
      </c>
      <c r="EJ125" s="79">
        <v>2.9577039182186127E-2</v>
      </c>
      <c r="EK125" s="79">
        <v>5.5363021790981293E-2</v>
      </c>
      <c r="EL125" s="79">
        <v>6.4026854932308197E-2</v>
      </c>
      <c r="EM125" s="79">
        <v>8.022792637348175E-2</v>
      </c>
      <c r="EN125" s="79">
        <v>0.11198686808347702</v>
      </c>
      <c r="EO125" s="79">
        <v>0.16915413737297058</v>
      </c>
      <c r="EP125" s="79">
        <v>0.27671357989311218</v>
      </c>
      <c r="EQ125" s="79">
        <v>0.28482356667518616</v>
      </c>
      <c r="ER125" s="79">
        <v>0.2604362964630127</v>
      </c>
      <c r="ES125" s="79">
        <v>7.561686635017395E-2</v>
      </c>
      <c r="ET125" s="79">
        <v>3.361273929476738E-2</v>
      </c>
      <c r="EU125" s="79">
        <v>4.0095686912536621E-2</v>
      </c>
      <c r="EV125" s="79">
        <v>1.040204893797636E-2</v>
      </c>
      <c r="EW125" s="79">
        <v>66.6357421875</v>
      </c>
      <c r="EX125" s="79">
        <v>65.363090515136719</v>
      </c>
      <c r="EY125" s="79">
        <v>63.988914489746094</v>
      </c>
      <c r="EZ125" s="79">
        <v>62.711883544921875</v>
      </c>
      <c r="FA125" s="79">
        <v>61.713542938232422</v>
      </c>
      <c r="FB125" s="79">
        <v>60.830226898193359</v>
      </c>
      <c r="FC125" s="79">
        <v>60.499164581298828</v>
      </c>
      <c r="FD125" s="79">
        <v>63.113296508789063</v>
      </c>
      <c r="FE125" s="79">
        <v>66.880126953125</v>
      </c>
      <c r="FF125" s="79">
        <v>70.807884216308594</v>
      </c>
      <c r="FG125" s="79">
        <v>74.766548156738281</v>
      </c>
      <c r="FH125" s="79">
        <v>78.40380859375</v>
      </c>
      <c r="FI125" s="79">
        <v>81.722930908203125</v>
      </c>
      <c r="FJ125" s="79">
        <v>84.073020935058594</v>
      </c>
      <c r="FK125" s="79">
        <v>86.018890380859375</v>
      </c>
      <c r="FL125" s="79">
        <v>86.999443054199219</v>
      </c>
      <c r="FM125" s="79">
        <v>86.857986450195313</v>
      </c>
      <c r="FN125" s="79">
        <v>85.633079528808594</v>
      </c>
      <c r="FO125" s="79">
        <v>83.79071044921875</v>
      </c>
      <c r="FP125" s="79">
        <v>80.754180908203125</v>
      </c>
      <c r="FQ125" s="79">
        <v>76.532478332519531</v>
      </c>
      <c r="FR125" s="79">
        <v>73.035331726074219</v>
      </c>
      <c r="FS125" s="79">
        <v>70.523033142089844</v>
      </c>
      <c r="FT125" s="79">
        <v>68.646438598632813</v>
      </c>
      <c r="FU125" s="79">
        <v>3.8404505699872971E-2</v>
      </c>
      <c r="FV125" s="79">
        <v>4.5374646782875061E-2</v>
      </c>
      <c r="FW125" s="79">
        <v>3.9963513612747192E-2</v>
      </c>
      <c r="FX125" s="79">
        <v>0</v>
      </c>
      <c r="FY125" s="79">
        <v>351.81817626953125</v>
      </c>
      <c r="FZ125" s="79">
        <v>1</v>
      </c>
    </row>
    <row r="126" spans="1:182" x14ac:dyDescent="0.2">
      <c r="A126" t="s">
        <v>186</v>
      </c>
      <c r="B126" t="s">
        <v>245</v>
      </c>
      <c r="C126" t="s">
        <v>194</v>
      </c>
      <c r="D126" t="s">
        <v>202</v>
      </c>
      <c r="E126" t="s">
        <v>207</v>
      </c>
      <c r="F126" t="s">
        <v>178</v>
      </c>
      <c r="G126" t="s">
        <v>1</v>
      </c>
      <c r="H126" s="79">
        <v>1138</v>
      </c>
      <c r="I126" s="79">
        <v>1.2861547470092773</v>
      </c>
      <c r="J126" s="79">
        <v>1.1397507190704346</v>
      </c>
      <c r="K126" s="79">
        <v>1.0423221588134766</v>
      </c>
      <c r="L126" s="79">
        <v>1.0022330284118652</v>
      </c>
      <c r="M126" s="79">
        <v>0.99151837825775146</v>
      </c>
      <c r="N126" s="79">
        <v>0.98897528648376465</v>
      </c>
      <c r="O126" s="79">
        <v>1.0898079872131348</v>
      </c>
      <c r="P126" s="79">
        <v>1.2435888051986694</v>
      </c>
      <c r="Q126" s="79">
        <v>1.3922278881072998</v>
      </c>
      <c r="R126" s="79">
        <v>1.4945762157440186</v>
      </c>
      <c r="S126" s="79">
        <v>1.6014024019241333</v>
      </c>
      <c r="T126" s="79">
        <v>1.7552376985549927</v>
      </c>
      <c r="U126" s="79">
        <v>1.8795613050460815</v>
      </c>
      <c r="V126" s="79">
        <v>1.98695969581604</v>
      </c>
      <c r="W126" s="79">
        <v>2.1072092056274414</v>
      </c>
      <c r="X126" s="79">
        <v>2.2051165103912354</v>
      </c>
      <c r="Y126" s="79">
        <v>2.299901008605957</v>
      </c>
      <c r="Z126" s="79">
        <v>2.3356015682220459</v>
      </c>
      <c r="AA126" s="79">
        <v>2.341066837310791</v>
      </c>
      <c r="AB126" s="79">
        <v>2.1992652416229248</v>
      </c>
      <c r="AC126" s="79">
        <v>2.1474664211273193</v>
      </c>
      <c r="AD126" s="79">
        <v>2.1215355396270752</v>
      </c>
      <c r="AE126" s="79">
        <v>1.8647843599319458</v>
      </c>
      <c r="AF126" s="79">
        <v>1.5710892677307129</v>
      </c>
      <c r="AG126" s="79">
        <v>-0.17244637012481689</v>
      </c>
      <c r="AH126" s="79">
        <v>-0.14866617321968079</v>
      </c>
      <c r="AI126" s="79">
        <v>-0.1438002735376358</v>
      </c>
      <c r="AJ126" s="79">
        <v>-0.15810340642929077</v>
      </c>
      <c r="AK126" s="79">
        <v>-0.13944403827190399</v>
      </c>
      <c r="AL126" s="79">
        <v>-0.11823587119579315</v>
      </c>
      <c r="AM126" s="79">
        <v>-9.989890456199646E-2</v>
      </c>
      <c r="AN126" s="79">
        <v>-9.3279547989368439E-2</v>
      </c>
      <c r="AO126" s="79">
        <v>-6.6654428839683533E-2</v>
      </c>
      <c r="AP126" s="79">
        <v>-9.1746717691421509E-2</v>
      </c>
      <c r="AQ126" s="79">
        <v>-9.6661031246185303E-2</v>
      </c>
      <c r="AR126" s="79">
        <v>-4.9285519868135452E-2</v>
      </c>
      <c r="AS126" s="79">
        <v>-4.497876763343811E-2</v>
      </c>
      <c r="AT126" s="79">
        <v>-4.0658358484506607E-2</v>
      </c>
      <c r="AU126" s="79">
        <v>-3.9285235106945038E-2</v>
      </c>
      <c r="AV126" s="79">
        <v>-3.2528117299079895E-2</v>
      </c>
      <c r="AW126" s="79">
        <v>4.0845610201358795E-2</v>
      </c>
      <c r="AX126" s="79">
        <v>0.11611321568489075</v>
      </c>
      <c r="AY126" s="79">
        <v>0.12426602095365524</v>
      </c>
      <c r="AZ126" s="79">
        <v>5.2222006022930145E-2</v>
      </c>
      <c r="BA126" s="79">
        <v>-0.13641229271888733</v>
      </c>
      <c r="BB126" s="79">
        <v>-0.14355424046516418</v>
      </c>
      <c r="BC126" s="79">
        <v>-0.13443844020366669</v>
      </c>
      <c r="BD126" s="79">
        <v>-0.14752396941184998</v>
      </c>
      <c r="BE126" s="79">
        <v>-0.13393796980381012</v>
      </c>
      <c r="BF126" s="79">
        <v>-0.11303926259279251</v>
      </c>
      <c r="BG126" s="79">
        <v>-0.11123644560575485</v>
      </c>
      <c r="BH126" s="79">
        <v>-0.12715946137905121</v>
      </c>
      <c r="BI126" s="79">
        <v>-0.10689207166433334</v>
      </c>
      <c r="BJ126" s="79">
        <v>-8.6816377937793732E-2</v>
      </c>
      <c r="BK126" s="79">
        <v>-6.6570565104484558E-2</v>
      </c>
      <c r="BL126" s="79">
        <v>-5.8214481920003891E-2</v>
      </c>
      <c r="BM126" s="79">
        <v>-3.2829273492097855E-2</v>
      </c>
      <c r="BN126" s="79">
        <v>-6.3787408173084259E-2</v>
      </c>
      <c r="BO126" s="79">
        <v>-6.9652117788791656E-2</v>
      </c>
      <c r="BP126" s="79">
        <v>-2.1410886198282242E-2</v>
      </c>
      <c r="BQ126" s="79">
        <v>-1.5599971637129784E-2</v>
      </c>
      <c r="BR126" s="79">
        <v>-6.1652222648262978E-3</v>
      </c>
      <c r="BS126" s="79">
        <v>-3.2642849255353212E-3</v>
      </c>
      <c r="BT126" s="79">
        <v>5.9991423040628433E-3</v>
      </c>
      <c r="BU126" s="79">
        <v>7.6198793947696686E-2</v>
      </c>
      <c r="BV126" s="79">
        <v>0.15679784119129181</v>
      </c>
      <c r="BW126" s="79">
        <v>0.16699789464473724</v>
      </c>
      <c r="BX126" s="79">
        <v>9.369271993637085E-2</v>
      </c>
      <c r="BY126" s="79">
        <v>-8.979218453168869E-2</v>
      </c>
      <c r="BZ126" s="79">
        <v>-9.6477679908275604E-2</v>
      </c>
      <c r="CA126" s="79">
        <v>-9.0812735259532928E-2</v>
      </c>
      <c r="CB126" s="79">
        <v>-0.10728172212839127</v>
      </c>
      <c r="CC126" s="79">
        <v>-0.10726716369390488</v>
      </c>
      <c r="CD126" s="79">
        <v>-8.8364176452159882E-2</v>
      </c>
      <c r="CE126" s="79">
        <v>-8.8682860136032104E-2</v>
      </c>
      <c r="CF126" s="79">
        <v>-0.10572778433561325</v>
      </c>
      <c r="CG126" s="79">
        <v>-8.4346681833267212E-2</v>
      </c>
      <c r="CH126" s="79">
        <v>-6.5055325627326965E-2</v>
      </c>
      <c r="CI126" s="79">
        <v>-4.348745197057724E-2</v>
      </c>
      <c r="CJ126" s="79">
        <v>-3.3928520977497101E-2</v>
      </c>
      <c r="CK126" s="79">
        <v>-9.4020729884505272E-3</v>
      </c>
      <c r="CL126" s="79">
        <v>-4.4422890990972519E-2</v>
      </c>
      <c r="CM126" s="79">
        <v>-5.0945829600095749E-2</v>
      </c>
      <c r="CN126" s="79">
        <v>-2.1049999631941319E-3</v>
      </c>
      <c r="CO126" s="79">
        <v>4.7476901672780514E-3</v>
      </c>
      <c r="CP126" s="79">
        <v>1.7724618315696716E-2</v>
      </c>
      <c r="CQ126" s="79">
        <v>2.1683715283870697E-2</v>
      </c>
      <c r="CR126" s="79">
        <v>3.2683003693819046E-2</v>
      </c>
      <c r="CS126" s="79">
        <v>0.10068430006504059</v>
      </c>
      <c r="CT126" s="79">
        <v>0.18497589230537415</v>
      </c>
      <c r="CU126" s="79">
        <v>0.19659383594989777</v>
      </c>
      <c r="CV126" s="79">
        <v>0.12241519242525101</v>
      </c>
      <c r="CW126" s="79">
        <v>-5.7503238320350647E-2</v>
      </c>
      <c r="CX126" s="79">
        <v>-6.3872605562210083E-2</v>
      </c>
      <c r="CY126" s="79">
        <v>-6.0597706586122513E-2</v>
      </c>
      <c r="CZ126" s="79">
        <v>-7.9410061240196228E-2</v>
      </c>
      <c r="DA126" s="79">
        <v>-8.0596365034580231E-2</v>
      </c>
      <c r="DB126" s="79">
        <v>-6.3689082860946655E-2</v>
      </c>
      <c r="DC126" s="79">
        <v>-6.6129252314567566E-2</v>
      </c>
      <c r="DD126" s="79">
        <v>-8.4296099841594696E-2</v>
      </c>
      <c r="DE126" s="79">
        <v>-6.180129200220108E-2</v>
      </c>
      <c r="DF126" s="79">
        <v>-4.3294280767440796E-2</v>
      </c>
      <c r="DG126" s="79">
        <v>-2.0404346287250519E-2</v>
      </c>
      <c r="DH126" s="79">
        <v>-9.6425600349903107E-3</v>
      </c>
      <c r="DI126" s="79">
        <v>1.4025125652551651E-2</v>
      </c>
      <c r="DJ126" s="79">
        <v>-2.5058360770344734E-2</v>
      </c>
      <c r="DK126" s="79">
        <v>-3.2239537686109543E-2</v>
      </c>
      <c r="DL126" s="79">
        <v>1.7200885340571404E-2</v>
      </c>
      <c r="DM126" s="79">
        <v>2.5095352903008461E-2</v>
      </c>
      <c r="DN126" s="79">
        <v>4.1614457964897156E-2</v>
      </c>
      <c r="DO126" s="79">
        <v>4.6631716191768646E-2</v>
      </c>
      <c r="DP126" s="79">
        <v>5.9366866946220398E-2</v>
      </c>
      <c r="DQ126" s="79">
        <v>0.12516981363296509</v>
      </c>
      <c r="DR126" s="79">
        <v>0.21315397322177887</v>
      </c>
      <c r="DS126" s="79">
        <v>0.22618980705738068</v>
      </c>
      <c r="DT126" s="79">
        <v>0.15113769471645355</v>
      </c>
      <c r="DU126" s="79">
        <v>-2.5214297696948051E-2</v>
      </c>
      <c r="DV126" s="79">
        <v>-3.1267523765563965E-2</v>
      </c>
      <c r="DW126" s="79">
        <v>-3.0382681638002396E-2</v>
      </c>
      <c r="DX126" s="79">
        <v>-5.153840035200119E-2</v>
      </c>
      <c r="DY126" s="79">
        <v>-4.2087968438863754E-2</v>
      </c>
      <c r="DZ126" s="79">
        <v>-2.8062170371413231E-2</v>
      </c>
      <c r="EA126" s="79">
        <v>-3.356543555855751E-2</v>
      </c>
      <c r="EB126" s="79">
        <v>-5.335216224193573E-2</v>
      </c>
      <c r="EC126" s="79">
        <v>-2.9249336570501328E-2</v>
      </c>
      <c r="ED126" s="79">
        <v>-1.1874780058860779E-2</v>
      </c>
      <c r="EE126" s="79">
        <v>1.2923994101583958E-2</v>
      </c>
      <c r="EF126" s="79">
        <v>2.5422507897019386E-2</v>
      </c>
      <c r="EG126" s="79">
        <v>4.7850281000137329E-2</v>
      </c>
      <c r="EH126" s="79">
        <v>2.9009387362748384E-3</v>
      </c>
      <c r="EI126" s="79">
        <v>-5.2306265570223331E-3</v>
      </c>
      <c r="EJ126" s="79">
        <v>4.5075520873069763E-2</v>
      </c>
      <c r="EK126" s="79">
        <v>5.4474148899316788E-2</v>
      </c>
      <c r="EL126" s="79">
        <v>7.6107591390609741E-2</v>
      </c>
      <c r="EM126" s="79">
        <v>8.2652665674686432E-2</v>
      </c>
      <c r="EN126" s="79">
        <v>9.7894132137298584E-2</v>
      </c>
      <c r="EO126" s="79">
        <v>0.16052299737930298</v>
      </c>
      <c r="EP126" s="79">
        <v>0.25383856892585754</v>
      </c>
      <c r="EQ126" s="79">
        <v>0.26892167329788208</v>
      </c>
      <c r="ER126" s="79">
        <v>0.19260838627815247</v>
      </c>
      <c r="ES126" s="79">
        <v>2.140580490231514E-2</v>
      </c>
      <c r="ET126" s="79">
        <v>1.5809029340744019E-2</v>
      </c>
      <c r="EU126" s="79">
        <v>1.3243016786873341E-2</v>
      </c>
      <c r="EV126" s="79">
        <v>-1.1296152137219906E-2</v>
      </c>
      <c r="EW126" s="79">
        <v>61.973003387451172</v>
      </c>
      <c r="EX126" s="79">
        <v>61.134113311767578</v>
      </c>
      <c r="EY126" s="79">
        <v>60.279491424560547</v>
      </c>
      <c r="EZ126" s="79">
        <v>59.558582305908203</v>
      </c>
      <c r="FA126" s="79">
        <v>59.006923675537109</v>
      </c>
      <c r="FB126" s="79">
        <v>58.436912536621094</v>
      </c>
      <c r="FC126" s="79">
        <v>58.464202880859375</v>
      </c>
      <c r="FD126" s="79">
        <v>60.986568450927734</v>
      </c>
      <c r="FE126" s="79">
        <v>64.171112060546875</v>
      </c>
      <c r="FF126" s="79">
        <v>67.74005126953125</v>
      </c>
      <c r="FG126" s="79">
        <v>71.29833984375</v>
      </c>
      <c r="FH126" s="79">
        <v>74.463066101074219</v>
      </c>
      <c r="FI126" s="79">
        <v>77.436088562011719</v>
      </c>
      <c r="FJ126" s="79">
        <v>79.725151062011719</v>
      </c>
      <c r="FK126" s="79">
        <v>81.4705810546875</v>
      </c>
      <c r="FL126" s="79">
        <v>81.968124389648438</v>
      </c>
      <c r="FM126" s="79">
        <v>80.948493957519531</v>
      </c>
      <c r="FN126" s="79">
        <v>78.841392517089844</v>
      </c>
      <c r="FO126" s="79">
        <v>76.323600769042969</v>
      </c>
      <c r="FP126" s="79">
        <v>72.914077758789063</v>
      </c>
      <c r="FQ126" s="79">
        <v>69.14385986328125</v>
      </c>
      <c r="FR126" s="79">
        <v>66.371208190917969</v>
      </c>
      <c r="FS126" s="79">
        <v>64.557243347167969</v>
      </c>
      <c r="FT126" s="79">
        <v>63.144439697265625</v>
      </c>
      <c r="FU126" s="79">
        <v>3.3342648297548294E-2</v>
      </c>
      <c r="FV126" s="79">
        <v>4.9940083175897598E-2</v>
      </c>
      <c r="FW126" s="79">
        <v>3.332732617855072E-2</v>
      </c>
      <c r="FX126" s="79">
        <v>0</v>
      </c>
      <c r="FY126" s="79">
        <v>194.31817626953125</v>
      </c>
      <c r="FZ126" s="79">
        <v>1</v>
      </c>
    </row>
    <row r="127" spans="1:182" x14ac:dyDescent="0.2">
      <c r="A127" t="s">
        <v>186</v>
      </c>
      <c r="B127" t="s">
        <v>245</v>
      </c>
      <c r="C127" t="s">
        <v>194</v>
      </c>
      <c r="D127" t="s">
        <v>202</v>
      </c>
      <c r="E127" t="s">
        <v>207</v>
      </c>
      <c r="F127" t="s">
        <v>179</v>
      </c>
      <c r="G127" t="s">
        <v>1</v>
      </c>
      <c r="H127" s="79">
        <v>236</v>
      </c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Q127" s="79"/>
      <c r="AR127" s="79"/>
      <c r="AS127" s="79"/>
      <c r="AT127" s="79"/>
      <c r="AU127" s="79"/>
      <c r="AV127" s="79"/>
      <c r="AW127" s="79"/>
      <c r="AX127" s="79"/>
      <c r="AY127" s="79"/>
      <c r="AZ127" s="79"/>
      <c r="BA127" s="79"/>
      <c r="BB127" s="79"/>
      <c r="BC127" s="79"/>
      <c r="BD127" s="79"/>
      <c r="BE127" s="79"/>
      <c r="BF127" s="79"/>
      <c r="BG127" s="79"/>
      <c r="BH127" s="79"/>
      <c r="BI127" s="79"/>
      <c r="BJ127" s="79"/>
      <c r="BK127" s="79"/>
      <c r="BL127" s="79"/>
      <c r="BM127" s="79"/>
      <c r="BN127" s="79"/>
      <c r="BO127" s="79"/>
      <c r="BP127" s="79"/>
      <c r="BQ127" s="79"/>
      <c r="BR127" s="79"/>
      <c r="BS127" s="79"/>
      <c r="BT127" s="79"/>
      <c r="BU127" s="79"/>
      <c r="BV127" s="79"/>
      <c r="BW127" s="79"/>
      <c r="BX127" s="79"/>
      <c r="BY127" s="79"/>
      <c r="BZ127" s="79"/>
      <c r="CA127" s="79"/>
      <c r="CB127" s="79"/>
      <c r="CC127" s="79"/>
      <c r="CD127" s="79"/>
      <c r="CE127" s="79"/>
      <c r="CF127" s="79"/>
      <c r="CG127" s="79"/>
      <c r="CH127" s="79"/>
      <c r="CI127" s="79"/>
      <c r="CJ127" s="79"/>
      <c r="CK127" s="79"/>
      <c r="CL127" s="79"/>
      <c r="CM127" s="79"/>
      <c r="CN127" s="79"/>
      <c r="CO127" s="79"/>
      <c r="CP127" s="79"/>
      <c r="CQ127" s="79"/>
      <c r="CR127" s="79"/>
      <c r="CS127" s="79"/>
      <c r="CT127" s="79"/>
      <c r="CU127" s="79"/>
      <c r="CV127" s="79"/>
      <c r="CW127" s="79"/>
      <c r="CX127" s="79"/>
      <c r="CY127" s="79"/>
      <c r="CZ127" s="79"/>
      <c r="DA127" s="79"/>
      <c r="DB127" s="79"/>
      <c r="DC127" s="79"/>
      <c r="DD127" s="79"/>
      <c r="DE127" s="79"/>
      <c r="DF127" s="79"/>
      <c r="DG127" s="79"/>
      <c r="DH127" s="79"/>
      <c r="DI127" s="79"/>
      <c r="DJ127" s="79"/>
      <c r="DK127" s="79"/>
      <c r="DL127" s="79"/>
      <c r="DM127" s="79"/>
      <c r="DN127" s="79"/>
      <c r="DO127" s="79"/>
      <c r="DP127" s="79"/>
      <c r="DQ127" s="79"/>
      <c r="DR127" s="79"/>
      <c r="DS127" s="79"/>
      <c r="DT127" s="79"/>
      <c r="DU127" s="79"/>
      <c r="DV127" s="79"/>
      <c r="DW127" s="79"/>
      <c r="DX127" s="79"/>
      <c r="DY127" s="79"/>
      <c r="DZ127" s="79"/>
      <c r="EA127" s="79"/>
      <c r="EB127" s="79"/>
      <c r="EC127" s="79"/>
      <c r="ED127" s="79"/>
      <c r="EE127" s="79"/>
      <c r="EF127" s="79"/>
      <c r="EG127" s="79"/>
      <c r="EH127" s="79"/>
      <c r="EI127" s="79"/>
      <c r="EJ127" s="79"/>
      <c r="EK127" s="79"/>
      <c r="EL127" s="79"/>
      <c r="EM127" s="79"/>
      <c r="EN127" s="79"/>
      <c r="EO127" s="79"/>
      <c r="EP127" s="79"/>
      <c r="EQ127" s="79"/>
      <c r="ER127" s="79"/>
      <c r="ES127" s="79"/>
      <c r="ET127" s="79"/>
      <c r="EU127" s="79"/>
      <c r="EV127" s="79"/>
      <c r="EW127" s="79"/>
      <c r="EX127" s="79"/>
      <c r="EY127" s="79"/>
      <c r="EZ127" s="79"/>
      <c r="FA127" s="79"/>
      <c r="FB127" s="79"/>
      <c r="FC127" s="79"/>
      <c r="FD127" s="79"/>
      <c r="FE127" s="79"/>
      <c r="FF127" s="79"/>
      <c r="FG127" s="79"/>
      <c r="FH127" s="79"/>
      <c r="FI127" s="79"/>
      <c r="FJ127" s="79"/>
      <c r="FK127" s="79"/>
      <c r="FL127" s="79"/>
      <c r="FM127" s="79"/>
      <c r="FN127" s="79"/>
      <c r="FO127" s="79"/>
      <c r="FP127" s="79"/>
      <c r="FQ127" s="79"/>
      <c r="FR127" s="79"/>
      <c r="FS127" s="79"/>
      <c r="FT127" s="79"/>
      <c r="FU127" s="79"/>
      <c r="FV127" s="79"/>
      <c r="FW127" s="79"/>
      <c r="FX127" s="79">
        <v>0</v>
      </c>
      <c r="FY127" s="79">
        <v>31.090909957885742</v>
      </c>
      <c r="FZ127" s="79">
        <v>0</v>
      </c>
    </row>
    <row r="128" spans="1:182" x14ac:dyDescent="0.2">
      <c r="A128" t="s">
        <v>186</v>
      </c>
      <c r="B128" t="s">
        <v>245</v>
      </c>
      <c r="C128" t="s">
        <v>194</v>
      </c>
      <c r="D128" t="s">
        <v>202</v>
      </c>
      <c r="E128" t="s">
        <v>207</v>
      </c>
      <c r="F128" t="s">
        <v>180</v>
      </c>
      <c r="G128" t="s">
        <v>1</v>
      </c>
      <c r="H128" s="79">
        <v>42</v>
      </c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  <c r="AD128" s="79"/>
      <c r="AE128" s="79"/>
      <c r="AF128" s="79"/>
      <c r="AG128" s="79"/>
      <c r="AH128" s="79"/>
      <c r="AI128" s="79"/>
      <c r="AJ128" s="79"/>
      <c r="AK128" s="79"/>
      <c r="AL128" s="79"/>
      <c r="AM128" s="79"/>
      <c r="AN128" s="79"/>
      <c r="AO128" s="79"/>
      <c r="AP128" s="79"/>
      <c r="AQ128" s="79"/>
      <c r="AR128" s="79"/>
      <c r="AS128" s="79"/>
      <c r="AT128" s="79"/>
      <c r="AU128" s="79"/>
      <c r="AV128" s="79"/>
      <c r="AW128" s="79"/>
      <c r="AX128" s="79"/>
      <c r="AY128" s="79"/>
      <c r="AZ128" s="79"/>
      <c r="BA128" s="79"/>
      <c r="BB128" s="79"/>
      <c r="BC128" s="79"/>
      <c r="BD128" s="79"/>
      <c r="BE128" s="79"/>
      <c r="BF128" s="79"/>
      <c r="BG128" s="79"/>
      <c r="BH128" s="79"/>
      <c r="BI128" s="79"/>
      <c r="BJ128" s="79"/>
      <c r="BK128" s="79"/>
      <c r="BL128" s="79"/>
      <c r="BM128" s="79"/>
      <c r="BN128" s="79"/>
      <c r="BO128" s="79"/>
      <c r="BP128" s="79"/>
      <c r="BQ128" s="79"/>
      <c r="BR128" s="79"/>
      <c r="BS128" s="79"/>
      <c r="BT128" s="79"/>
      <c r="BU128" s="79"/>
      <c r="BV128" s="79"/>
      <c r="BW128" s="79"/>
      <c r="BX128" s="79"/>
      <c r="BY128" s="79"/>
      <c r="BZ128" s="79"/>
      <c r="CA128" s="79"/>
      <c r="CB128" s="79"/>
      <c r="CC128" s="79"/>
      <c r="CD128" s="79"/>
      <c r="CE128" s="79"/>
      <c r="CF128" s="79"/>
      <c r="CG128" s="79"/>
      <c r="CH128" s="79"/>
      <c r="CI128" s="79"/>
      <c r="CJ128" s="79"/>
      <c r="CK128" s="79"/>
      <c r="CL128" s="79"/>
      <c r="CM128" s="79"/>
      <c r="CN128" s="79"/>
      <c r="CO128" s="79"/>
      <c r="CP128" s="79"/>
      <c r="CQ128" s="79"/>
      <c r="CR128" s="79"/>
      <c r="CS128" s="79"/>
      <c r="CT128" s="79"/>
      <c r="CU128" s="79"/>
      <c r="CV128" s="79"/>
      <c r="CW128" s="79"/>
      <c r="CX128" s="79"/>
      <c r="CY128" s="79"/>
      <c r="CZ128" s="79"/>
      <c r="DA128" s="79"/>
      <c r="DB128" s="79"/>
      <c r="DC128" s="79"/>
      <c r="DD128" s="79"/>
      <c r="DE128" s="79"/>
      <c r="DF128" s="79"/>
      <c r="DG128" s="79"/>
      <c r="DH128" s="79"/>
      <c r="DI128" s="79"/>
      <c r="DJ128" s="79"/>
      <c r="DK128" s="79"/>
      <c r="DL128" s="79"/>
      <c r="DM128" s="79"/>
      <c r="DN128" s="79"/>
      <c r="DO128" s="79"/>
      <c r="DP128" s="79"/>
      <c r="DQ128" s="79"/>
      <c r="DR128" s="79"/>
      <c r="DS128" s="79"/>
      <c r="DT128" s="79"/>
      <c r="DU128" s="79"/>
      <c r="DV128" s="79"/>
      <c r="DW128" s="79"/>
      <c r="DX128" s="79"/>
      <c r="DY128" s="79"/>
      <c r="DZ128" s="79"/>
      <c r="EA128" s="79"/>
      <c r="EB128" s="79"/>
      <c r="EC128" s="79"/>
      <c r="ED128" s="79"/>
      <c r="EE128" s="79"/>
      <c r="EF128" s="79"/>
      <c r="EG128" s="79"/>
      <c r="EH128" s="79"/>
      <c r="EI128" s="79"/>
      <c r="EJ128" s="79"/>
      <c r="EK128" s="79"/>
      <c r="EL128" s="79"/>
      <c r="EM128" s="79"/>
      <c r="EN128" s="79"/>
      <c r="EO128" s="79"/>
      <c r="EP128" s="79"/>
      <c r="EQ128" s="79"/>
      <c r="ER128" s="79"/>
      <c r="ES128" s="79"/>
      <c r="ET128" s="79"/>
      <c r="EU128" s="79"/>
      <c r="EV128" s="79"/>
      <c r="EW128" s="79"/>
      <c r="EX128" s="79"/>
      <c r="EY128" s="79"/>
      <c r="EZ128" s="79"/>
      <c r="FA128" s="79"/>
      <c r="FB128" s="79"/>
      <c r="FC128" s="79"/>
      <c r="FD128" s="79"/>
      <c r="FE128" s="79"/>
      <c r="FF128" s="79"/>
      <c r="FG128" s="79"/>
      <c r="FH128" s="79"/>
      <c r="FI128" s="79"/>
      <c r="FJ128" s="79"/>
      <c r="FK128" s="79"/>
      <c r="FL128" s="79"/>
      <c r="FM128" s="79"/>
      <c r="FN128" s="79"/>
      <c r="FO128" s="79"/>
      <c r="FP128" s="79"/>
      <c r="FQ128" s="79"/>
      <c r="FR128" s="79"/>
      <c r="FS128" s="79"/>
      <c r="FT128" s="79"/>
      <c r="FU128" s="79"/>
      <c r="FV128" s="79"/>
      <c r="FW128" s="79"/>
      <c r="FX128" s="79">
        <v>0</v>
      </c>
      <c r="FY128" s="79">
        <v>3.8636362552642822</v>
      </c>
      <c r="FZ128" s="79">
        <v>0</v>
      </c>
    </row>
    <row r="129" spans="1:182" x14ac:dyDescent="0.2">
      <c r="A129" t="s">
        <v>186</v>
      </c>
      <c r="B129" t="s">
        <v>245</v>
      </c>
      <c r="C129" t="s">
        <v>194</v>
      </c>
      <c r="D129" t="s">
        <v>202</v>
      </c>
      <c r="E129" t="s">
        <v>207</v>
      </c>
      <c r="F129" t="s">
        <v>181</v>
      </c>
      <c r="G129" t="s">
        <v>1</v>
      </c>
      <c r="H129" s="79">
        <v>71</v>
      </c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  <c r="AD129" s="79"/>
      <c r="AE129" s="79"/>
      <c r="AF129" s="79"/>
      <c r="AG129" s="79"/>
      <c r="AH129" s="79"/>
      <c r="AI129" s="79"/>
      <c r="AJ129" s="79"/>
      <c r="AK129" s="79"/>
      <c r="AL129" s="79"/>
      <c r="AM129" s="79"/>
      <c r="AN129" s="79"/>
      <c r="AO129" s="79"/>
      <c r="AP129" s="79"/>
      <c r="AQ129" s="79"/>
      <c r="AR129" s="79"/>
      <c r="AS129" s="79"/>
      <c r="AT129" s="79"/>
      <c r="AU129" s="79"/>
      <c r="AV129" s="79"/>
      <c r="AW129" s="79"/>
      <c r="AX129" s="79"/>
      <c r="AY129" s="79"/>
      <c r="AZ129" s="79"/>
      <c r="BA129" s="79"/>
      <c r="BB129" s="79"/>
      <c r="BC129" s="79"/>
      <c r="BD129" s="79"/>
      <c r="BE129" s="79"/>
      <c r="BF129" s="79"/>
      <c r="BG129" s="79"/>
      <c r="BH129" s="79"/>
      <c r="BI129" s="79"/>
      <c r="BJ129" s="79"/>
      <c r="BK129" s="79"/>
      <c r="BL129" s="79"/>
      <c r="BM129" s="79"/>
      <c r="BN129" s="79"/>
      <c r="BO129" s="79"/>
      <c r="BP129" s="79"/>
      <c r="BQ129" s="79"/>
      <c r="BR129" s="79"/>
      <c r="BS129" s="79"/>
      <c r="BT129" s="79"/>
      <c r="BU129" s="79"/>
      <c r="BV129" s="79"/>
      <c r="BW129" s="79"/>
      <c r="BX129" s="79"/>
      <c r="BY129" s="79"/>
      <c r="BZ129" s="79"/>
      <c r="CA129" s="79"/>
      <c r="CB129" s="79"/>
      <c r="CC129" s="79"/>
      <c r="CD129" s="79"/>
      <c r="CE129" s="79"/>
      <c r="CF129" s="79"/>
      <c r="CG129" s="79"/>
      <c r="CH129" s="79"/>
      <c r="CI129" s="79"/>
      <c r="CJ129" s="79"/>
      <c r="CK129" s="79"/>
      <c r="CL129" s="79"/>
      <c r="CM129" s="79"/>
      <c r="CN129" s="79"/>
      <c r="CO129" s="79"/>
      <c r="CP129" s="79"/>
      <c r="CQ129" s="79"/>
      <c r="CR129" s="79"/>
      <c r="CS129" s="79"/>
      <c r="CT129" s="79"/>
      <c r="CU129" s="79"/>
      <c r="CV129" s="79"/>
      <c r="CW129" s="79"/>
      <c r="CX129" s="79"/>
      <c r="CY129" s="79"/>
      <c r="CZ129" s="79"/>
      <c r="DA129" s="79"/>
      <c r="DB129" s="79"/>
      <c r="DC129" s="79"/>
      <c r="DD129" s="79"/>
      <c r="DE129" s="79"/>
      <c r="DF129" s="79"/>
      <c r="DG129" s="79"/>
      <c r="DH129" s="79"/>
      <c r="DI129" s="79"/>
      <c r="DJ129" s="79"/>
      <c r="DK129" s="79"/>
      <c r="DL129" s="79"/>
      <c r="DM129" s="79"/>
      <c r="DN129" s="79"/>
      <c r="DO129" s="79"/>
      <c r="DP129" s="79"/>
      <c r="DQ129" s="79"/>
      <c r="DR129" s="79"/>
      <c r="DS129" s="79"/>
      <c r="DT129" s="79"/>
      <c r="DU129" s="79"/>
      <c r="DV129" s="79"/>
      <c r="DW129" s="79"/>
      <c r="DX129" s="79"/>
      <c r="DY129" s="79"/>
      <c r="DZ129" s="79"/>
      <c r="EA129" s="79"/>
      <c r="EB129" s="79"/>
      <c r="EC129" s="79"/>
      <c r="ED129" s="79"/>
      <c r="EE129" s="79"/>
      <c r="EF129" s="79"/>
      <c r="EG129" s="79"/>
      <c r="EH129" s="79"/>
      <c r="EI129" s="79"/>
      <c r="EJ129" s="79"/>
      <c r="EK129" s="79"/>
      <c r="EL129" s="79"/>
      <c r="EM129" s="79"/>
      <c r="EN129" s="79"/>
      <c r="EO129" s="79"/>
      <c r="EP129" s="79"/>
      <c r="EQ129" s="79"/>
      <c r="ER129" s="79"/>
      <c r="ES129" s="79"/>
      <c r="ET129" s="79"/>
      <c r="EU129" s="79"/>
      <c r="EV129" s="79"/>
      <c r="EW129" s="79"/>
      <c r="EX129" s="79"/>
      <c r="EY129" s="79"/>
      <c r="EZ129" s="79"/>
      <c r="FA129" s="79"/>
      <c r="FB129" s="79"/>
      <c r="FC129" s="79"/>
      <c r="FD129" s="79"/>
      <c r="FE129" s="79"/>
      <c r="FF129" s="79"/>
      <c r="FG129" s="79"/>
      <c r="FH129" s="79"/>
      <c r="FI129" s="79"/>
      <c r="FJ129" s="79"/>
      <c r="FK129" s="79"/>
      <c r="FL129" s="79"/>
      <c r="FM129" s="79"/>
      <c r="FN129" s="79"/>
      <c r="FO129" s="79"/>
      <c r="FP129" s="79"/>
      <c r="FQ129" s="79"/>
      <c r="FR129" s="79"/>
      <c r="FS129" s="79"/>
      <c r="FT129" s="79"/>
      <c r="FU129" s="79"/>
      <c r="FV129" s="79"/>
      <c r="FW129" s="79"/>
      <c r="FX129" s="79">
        <v>0</v>
      </c>
      <c r="FY129" s="79">
        <v>7.2727274894714355</v>
      </c>
      <c r="FZ129" s="79">
        <v>0</v>
      </c>
    </row>
    <row r="130" spans="1:182" x14ac:dyDescent="0.2">
      <c r="A130" t="s">
        <v>186</v>
      </c>
      <c r="B130" t="s">
        <v>245</v>
      </c>
      <c r="C130" t="s">
        <v>194</v>
      </c>
      <c r="D130" t="s">
        <v>202</v>
      </c>
      <c r="E130" t="s">
        <v>207</v>
      </c>
      <c r="F130" t="s">
        <v>182</v>
      </c>
      <c r="G130" t="s">
        <v>1</v>
      </c>
      <c r="H130" s="79">
        <v>225</v>
      </c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  <c r="AD130" s="79"/>
      <c r="AE130" s="79"/>
      <c r="AF130" s="79"/>
      <c r="AG130" s="79"/>
      <c r="AH130" s="79"/>
      <c r="AI130" s="79"/>
      <c r="AJ130" s="79"/>
      <c r="AK130" s="79"/>
      <c r="AL130" s="79"/>
      <c r="AM130" s="79"/>
      <c r="AN130" s="79"/>
      <c r="AO130" s="79"/>
      <c r="AP130" s="79"/>
      <c r="AQ130" s="79"/>
      <c r="AR130" s="79"/>
      <c r="AS130" s="79"/>
      <c r="AT130" s="79"/>
      <c r="AU130" s="79"/>
      <c r="AV130" s="79"/>
      <c r="AW130" s="79"/>
      <c r="AX130" s="79"/>
      <c r="AY130" s="79"/>
      <c r="AZ130" s="79"/>
      <c r="BA130" s="79"/>
      <c r="BB130" s="79"/>
      <c r="BC130" s="79"/>
      <c r="BD130" s="79"/>
      <c r="BE130" s="79"/>
      <c r="BF130" s="79"/>
      <c r="BG130" s="79"/>
      <c r="BH130" s="79"/>
      <c r="BI130" s="79"/>
      <c r="BJ130" s="79"/>
      <c r="BK130" s="79"/>
      <c r="BL130" s="79"/>
      <c r="BM130" s="79"/>
      <c r="BN130" s="79"/>
      <c r="BO130" s="79"/>
      <c r="BP130" s="79"/>
      <c r="BQ130" s="79"/>
      <c r="BR130" s="79"/>
      <c r="BS130" s="79"/>
      <c r="BT130" s="79"/>
      <c r="BU130" s="79"/>
      <c r="BV130" s="79"/>
      <c r="BW130" s="79"/>
      <c r="BX130" s="79"/>
      <c r="BY130" s="79"/>
      <c r="BZ130" s="79"/>
      <c r="CA130" s="79"/>
      <c r="CB130" s="79"/>
      <c r="CC130" s="79"/>
      <c r="CD130" s="79"/>
      <c r="CE130" s="79"/>
      <c r="CF130" s="79"/>
      <c r="CG130" s="79"/>
      <c r="CH130" s="79"/>
      <c r="CI130" s="79"/>
      <c r="CJ130" s="79"/>
      <c r="CK130" s="79"/>
      <c r="CL130" s="79"/>
      <c r="CM130" s="79"/>
      <c r="CN130" s="79"/>
      <c r="CO130" s="79"/>
      <c r="CP130" s="79"/>
      <c r="CQ130" s="79"/>
      <c r="CR130" s="79"/>
      <c r="CS130" s="79"/>
      <c r="CT130" s="79"/>
      <c r="CU130" s="79"/>
      <c r="CV130" s="79"/>
      <c r="CW130" s="79"/>
      <c r="CX130" s="79"/>
      <c r="CY130" s="79"/>
      <c r="CZ130" s="79"/>
      <c r="DA130" s="79"/>
      <c r="DB130" s="79"/>
      <c r="DC130" s="79"/>
      <c r="DD130" s="79"/>
      <c r="DE130" s="79"/>
      <c r="DF130" s="79"/>
      <c r="DG130" s="79"/>
      <c r="DH130" s="79"/>
      <c r="DI130" s="79"/>
      <c r="DJ130" s="79"/>
      <c r="DK130" s="79"/>
      <c r="DL130" s="79"/>
      <c r="DM130" s="79"/>
      <c r="DN130" s="79"/>
      <c r="DO130" s="79"/>
      <c r="DP130" s="79"/>
      <c r="DQ130" s="79"/>
      <c r="DR130" s="79"/>
      <c r="DS130" s="79"/>
      <c r="DT130" s="79"/>
      <c r="DU130" s="79"/>
      <c r="DV130" s="79"/>
      <c r="DW130" s="79"/>
      <c r="DX130" s="79"/>
      <c r="DY130" s="79"/>
      <c r="DZ130" s="79"/>
      <c r="EA130" s="79"/>
      <c r="EB130" s="79"/>
      <c r="EC130" s="79"/>
      <c r="ED130" s="79"/>
      <c r="EE130" s="79"/>
      <c r="EF130" s="79"/>
      <c r="EG130" s="79"/>
      <c r="EH130" s="79"/>
      <c r="EI130" s="79"/>
      <c r="EJ130" s="79"/>
      <c r="EK130" s="79"/>
      <c r="EL130" s="79"/>
      <c r="EM130" s="79"/>
      <c r="EN130" s="79"/>
      <c r="EO130" s="79"/>
      <c r="EP130" s="79"/>
      <c r="EQ130" s="79"/>
      <c r="ER130" s="79"/>
      <c r="ES130" s="79"/>
      <c r="ET130" s="79"/>
      <c r="EU130" s="79"/>
      <c r="EV130" s="79"/>
      <c r="EW130" s="79"/>
      <c r="EX130" s="79"/>
      <c r="EY130" s="79"/>
      <c r="EZ130" s="79"/>
      <c r="FA130" s="79"/>
      <c r="FB130" s="79"/>
      <c r="FC130" s="79"/>
      <c r="FD130" s="79"/>
      <c r="FE130" s="79"/>
      <c r="FF130" s="79"/>
      <c r="FG130" s="79"/>
      <c r="FH130" s="79"/>
      <c r="FI130" s="79"/>
      <c r="FJ130" s="79"/>
      <c r="FK130" s="79"/>
      <c r="FL130" s="79"/>
      <c r="FM130" s="79"/>
      <c r="FN130" s="79"/>
      <c r="FO130" s="79"/>
      <c r="FP130" s="79"/>
      <c r="FQ130" s="79"/>
      <c r="FR130" s="79"/>
      <c r="FS130" s="79"/>
      <c r="FT130" s="79"/>
      <c r="FU130" s="79"/>
      <c r="FV130" s="79"/>
      <c r="FW130" s="79"/>
      <c r="FX130" s="79">
        <v>0</v>
      </c>
      <c r="FY130" s="79">
        <v>46.636363983154297</v>
      </c>
      <c r="FZ130" s="79">
        <v>0</v>
      </c>
    </row>
    <row r="131" spans="1:182" x14ac:dyDescent="0.2">
      <c r="A131" t="s">
        <v>186</v>
      </c>
      <c r="B131" t="s">
        <v>245</v>
      </c>
      <c r="C131" t="s">
        <v>194</v>
      </c>
      <c r="D131" t="s">
        <v>202</v>
      </c>
      <c r="E131" t="s">
        <v>207</v>
      </c>
      <c r="F131" t="s">
        <v>183</v>
      </c>
      <c r="G131" t="s">
        <v>1</v>
      </c>
      <c r="H131" s="79">
        <v>435</v>
      </c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9"/>
      <c r="AE131" s="79"/>
      <c r="AF131" s="79"/>
      <c r="AG131" s="79"/>
      <c r="AH131" s="79"/>
      <c r="AI131" s="79"/>
      <c r="AJ131" s="79"/>
      <c r="AK131" s="79"/>
      <c r="AL131" s="79"/>
      <c r="AM131" s="79"/>
      <c r="AN131" s="79"/>
      <c r="AO131" s="79"/>
      <c r="AP131" s="79"/>
      <c r="AQ131" s="79"/>
      <c r="AR131" s="79"/>
      <c r="AS131" s="79"/>
      <c r="AT131" s="79"/>
      <c r="AU131" s="79"/>
      <c r="AV131" s="79"/>
      <c r="AW131" s="79"/>
      <c r="AX131" s="79"/>
      <c r="AY131" s="79"/>
      <c r="AZ131" s="79"/>
      <c r="BA131" s="79"/>
      <c r="BB131" s="79"/>
      <c r="BC131" s="79"/>
      <c r="BD131" s="79"/>
      <c r="BE131" s="79"/>
      <c r="BF131" s="79"/>
      <c r="BG131" s="79"/>
      <c r="BH131" s="79"/>
      <c r="BI131" s="79"/>
      <c r="BJ131" s="79"/>
      <c r="BK131" s="79"/>
      <c r="BL131" s="79"/>
      <c r="BM131" s="79"/>
      <c r="BN131" s="79"/>
      <c r="BO131" s="79"/>
      <c r="BP131" s="79"/>
      <c r="BQ131" s="79"/>
      <c r="BR131" s="79"/>
      <c r="BS131" s="79"/>
      <c r="BT131" s="79"/>
      <c r="BU131" s="79"/>
      <c r="BV131" s="79"/>
      <c r="BW131" s="79"/>
      <c r="BX131" s="79"/>
      <c r="BY131" s="79"/>
      <c r="BZ131" s="79"/>
      <c r="CA131" s="79"/>
      <c r="CB131" s="79"/>
      <c r="CC131" s="79"/>
      <c r="CD131" s="79"/>
      <c r="CE131" s="79"/>
      <c r="CF131" s="79"/>
      <c r="CG131" s="79"/>
      <c r="CH131" s="79"/>
      <c r="CI131" s="79"/>
      <c r="CJ131" s="79"/>
      <c r="CK131" s="79"/>
      <c r="CL131" s="79"/>
      <c r="CM131" s="79"/>
      <c r="CN131" s="79"/>
      <c r="CO131" s="79"/>
      <c r="CP131" s="79"/>
      <c r="CQ131" s="79"/>
      <c r="CR131" s="79"/>
      <c r="CS131" s="79"/>
      <c r="CT131" s="79"/>
      <c r="CU131" s="79"/>
      <c r="CV131" s="79"/>
      <c r="CW131" s="79"/>
      <c r="CX131" s="79"/>
      <c r="CY131" s="79"/>
      <c r="CZ131" s="79"/>
      <c r="DA131" s="79"/>
      <c r="DB131" s="79"/>
      <c r="DC131" s="79"/>
      <c r="DD131" s="79"/>
      <c r="DE131" s="79"/>
      <c r="DF131" s="79"/>
      <c r="DG131" s="79"/>
      <c r="DH131" s="79"/>
      <c r="DI131" s="79"/>
      <c r="DJ131" s="79"/>
      <c r="DK131" s="79"/>
      <c r="DL131" s="79"/>
      <c r="DM131" s="79"/>
      <c r="DN131" s="79"/>
      <c r="DO131" s="79"/>
      <c r="DP131" s="79"/>
      <c r="DQ131" s="79"/>
      <c r="DR131" s="79"/>
      <c r="DS131" s="79"/>
      <c r="DT131" s="79"/>
      <c r="DU131" s="79"/>
      <c r="DV131" s="79"/>
      <c r="DW131" s="79"/>
      <c r="DX131" s="79"/>
      <c r="DY131" s="79"/>
      <c r="DZ131" s="79"/>
      <c r="EA131" s="79"/>
      <c r="EB131" s="79"/>
      <c r="EC131" s="79"/>
      <c r="ED131" s="79"/>
      <c r="EE131" s="79"/>
      <c r="EF131" s="79"/>
      <c r="EG131" s="79"/>
      <c r="EH131" s="79"/>
      <c r="EI131" s="79"/>
      <c r="EJ131" s="79"/>
      <c r="EK131" s="79"/>
      <c r="EL131" s="79"/>
      <c r="EM131" s="79"/>
      <c r="EN131" s="79"/>
      <c r="EO131" s="79"/>
      <c r="EP131" s="79"/>
      <c r="EQ131" s="79"/>
      <c r="ER131" s="79"/>
      <c r="ES131" s="79"/>
      <c r="ET131" s="79"/>
      <c r="EU131" s="79"/>
      <c r="EV131" s="79"/>
      <c r="EW131" s="79"/>
      <c r="EX131" s="79"/>
      <c r="EY131" s="79"/>
      <c r="EZ131" s="79"/>
      <c r="FA131" s="79"/>
      <c r="FB131" s="79"/>
      <c r="FC131" s="79"/>
      <c r="FD131" s="79"/>
      <c r="FE131" s="79"/>
      <c r="FF131" s="79"/>
      <c r="FG131" s="79"/>
      <c r="FH131" s="79"/>
      <c r="FI131" s="79"/>
      <c r="FJ131" s="79"/>
      <c r="FK131" s="79"/>
      <c r="FL131" s="79"/>
      <c r="FM131" s="79"/>
      <c r="FN131" s="79"/>
      <c r="FO131" s="79"/>
      <c r="FP131" s="79"/>
      <c r="FQ131" s="79"/>
      <c r="FR131" s="79"/>
      <c r="FS131" s="79"/>
      <c r="FT131" s="79"/>
      <c r="FU131" s="79"/>
      <c r="FV131" s="79"/>
      <c r="FW131" s="79"/>
      <c r="FX131" s="79">
        <v>0</v>
      </c>
      <c r="FY131" s="79">
        <v>33.590908050537109</v>
      </c>
      <c r="FZ131" s="79">
        <v>0</v>
      </c>
    </row>
    <row r="132" spans="1:182" x14ac:dyDescent="0.2">
      <c r="A132" t="s">
        <v>186</v>
      </c>
      <c r="B132" t="s">
        <v>245</v>
      </c>
      <c r="C132" t="s">
        <v>194</v>
      </c>
      <c r="D132" t="s">
        <v>202</v>
      </c>
      <c r="E132" t="s">
        <v>207</v>
      </c>
      <c r="F132" t="s">
        <v>184</v>
      </c>
      <c r="G132" t="s">
        <v>1</v>
      </c>
      <c r="H132" s="79">
        <v>178</v>
      </c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79"/>
      <c r="AD132" s="79"/>
      <c r="AE132" s="79"/>
      <c r="AF132" s="79"/>
      <c r="AG132" s="79"/>
      <c r="AH132" s="79"/>
      <c r="AI132" s="79"/>
      <c r="AJ132" s="79"/>
      <c r="AK132" s="79"/>
      <c r="AL132" s="79"/>
      <c r="AM132" s="79"/>
      <c r="AN132" s="79"/>
      <c r="AO132" s="79"/>
      <c r="AP132" s="79"/>
      <c r="AQ132" s="79"/>
      <c r="AR132" s="79"/>
      <c r="AS132" s="79"/>
      <c r="AT132" s="79"/>
      <c r="AU132" s="79"/>
      <c r="AV132" s="79"/>
      <c r="AW132" s="79"/>
      <c r="AX132" s="79"/>
      <c r="AY132" s="79"/>
      <c r="AZ132" s="79"/>
      <c r="BA132" s="79"/>
      <c r="BB132" s="79"/>
      <c r="BC132" s="79"/>
      <c r="BD132" s="79"/>
      <c r="BE132" s="79"/>
      <c r="BF132" s="79"/>
      <c r="BG132" s="79"/>
      <c r="BH132" s="79"/>
      <c r="BI132" s="79"/>
      <c r="BJ132" s="79"/>
      <c r="BK132" s="79"/>
      <c r="BL132" s="79"/>
      <c r="BM132" s="79"/>
      <c r="BN132" s="79"/>
      <c r="BO132" s="79"/>
      <c r="BP132" s="79"/>
      <c r="BQ132" s="79"/>
      <c r="BR132" s="79"/>
      <c r="BS132" s="79"/>
      <c r="BT132" s="79"/>
      <c r="BU132" s="79"/>
      <c r="BV132" s="79"/>
      <c r="BW132" s="79"/>
      <c r="BX132" s="79"/>
      <c r="BY132" s="79"/>
      <c r="BZ132" s="79"/>
      <c r="CA132" s="79"/>
      <c r="CB132" s="79"/>
      <c r="CC132" s="79"/>
      <c r="CD132" s="79"/>
      <c r="CE132" s="79"/>
      <c r="CF132" s="79"/>
      <c r="CG132" s="79"/>
      <c r="CH132" s="79"/>
      <c r="CI132" s="79"/>
      <c r="CJ132" s="79"/>
      <c r="CK132" s="79"/>
      <c r="CL132" s="79"/>
      <c r="CM132" s="79"/>
      <c r="CN132" s="79"/>
      <c r="CO132" s="79"/>
      <c r="CP132" s="79"/>
      <c r="CQ132" s="79"/>
      <c r="CR132" s="79"/>
      <c r="CS132" s="79"/>
      <c r="CT132" s="79"/>
      <c r="CU132" s="79"/>
      <c r="CV132" s="79"/>
      <c r="CW132" s="79"/>
      <c r="CX132" s="79"/>
      <c r="CY132" s="79"/>
      <c r="CZ132" s="79"/>
      <c r="DA132" s="79"/>
      <c r="DB132" s="79"/>
      <c r="DC132" s="79"/>
      <c r="DD132" s="79"/>
      <c r="DE132" s="79"/>
      <c r="DF132" s="79"/>
      <c r="DG132" s="79"/>
      <c r="DH132" s="79"/>
      <c r="DI132" s="79"/>
      <c r="DJ132" s="79"/>
      <c r="DK132" s="79"/>
      <c r="DL132" s="79"/>
      <c r="DM132" s="79"/>
      <c r="DN132" s="79"/>
      <c r="DO132" s="79"/>
      <c r="DP132" s="79"/>
      <c r="DQ132" s="79"/>
      <c r="DR132" s="79"/>
      <c r="DS132" s="79"/>
      <c r="DT132" s="79"/>
      <c r="DU132" s="79"/>
      <c r="DV132" s="79"/>
      <c r="DW132" s="79"/>
      <c r="DX132" s="79"/>
      <c r="DY132" s="79"/>
      <c r="DZ132" s="79"/>
      <c r="EA132" s="79"/>
      <c r="EB132" s="79"/>
      <c r="EC132" s="79"/>
      <c r="ED132" s="79"/>
      <c r="EE132" s="79"/>
      <c r="EF132" s="79"/>
      <c r="EG132" s="79"/>
      <c r="EH132" s="79"/>
      <c r="EI132" s="79"/>
      <c r="EJ132" s="79"/>
      <c r="EK132" s="79"/>
      <c r="EL132" s="79"/>
      <c r="EM132" s="79"/>
      <c r="EN132" s="79"/>
      <c r="EO132" s="79"/>
      <c r="EP132" s="79"/>
      <c r="EQ132" s="79"/>
      <c r="ER132" s="79"/>
      <c r="ES132" s="79"/>
      <c r="ET132" s="79"/>
      <c r="EU132" s="79"/>
      <c r="EV132" s="79"/>
      <c r="EW132" s="79"/>
      <c r="EX132" s="79"/>
      <c r="EY132" s="79"/>
      <c r="EZ132" s="79"/>
      <c r="FA132" s="79"/>
      <c r="FB132" s="79"/>
      <c r="FC132" s="79"/>
      <c r="FD132" s="79"/>
      <c r="FE132" s="79"/>
      <c r="FF132" s="79"/>
      <c r="FG132" s="79"/>
      <c r="FH132" s="79"/>
      <c r="FI132" s="79"/>
      <c r="FJ132" s="79"/>
      <c r="FK132" s="79"/>
      <c r="FL132" s="79"/>
      <c r="FM132" s="79"/>
      <c r="FN132" s="79"/>
      <c r="FO132" s="79"/>
      <c r="FP132" s="79"/>
      <c r="FQ132" s="79"/>
      <c r="FR132" s="79"/>
      <c r="FS132" s="79"/>
      <c r="FT132" s="79"/>
      <c r="FU132" s="79"/>
      <c r="FV132" s="79"/>
      <c r="FW132" s="79"/>
      <c r="FX132" s="79">
        <v>0</v>
      </c>
      <c r="FY132" s="79">
        <v>19.363636016845703</v>
      </c>
      <c r="FZ132" s="79">
        <v>0</v>
      </c>
    </row>
    <row r="133" spans="1:182" x14ac:dyDescent="0.2">
      <c r="A133" t="s">
        <v>186</v>
      </c>
      <c r="B133" t="s">
        <v>245</v>
      </c>
      <c r="C133" t="s">
        <v>194</v>
      </c>
      <c r="D133" t="s">
        <v>202</v>
      </c>
      <c r="E133" t="s">
        <v>207</v>
      </c>
      <c r="F133" t="s">
        <v>185</v>
      </c>
      <c r="G133" t="s">
        <v>1</v>
      </c>
      <c r="H133" s="79">
        <v>80</v>
      </c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79"/>
      <c r="AD133" s="79"/>
      <c r="AE133" s="79"/>
      <c r="AF133" s="79"/>
      <c r="AG133" s="79"/>
      <c r="AH133" s="79"/>
      <c r="AI133" s="79"/>
      <c r="AJ133" s="79"/>
      <c r="AK133" s="79"/>
      <c r="AL133" s="79"/>
      <c r="AM133" s="79"/>
      <c r="AN133" s="79"/>
      <c r="AO133" s="79"/>
      <c r="AP133" s="79"/>
      <c r="AQ133" s="79"/>
      <c r="AR133" s="79"/>
      <c r="AS133" s="79"/>
      <c r="AT133" s="79"/>
      <c r="AU133" s="79"/>
      <c r="AV133" s="79"/>
      <c r="AW133" s="79"/>
      <c r="AX133" s="79"/>
      <c r="AY133" s="79"/>
      <c r="AZ133" s="79"/>
      <c r="BA133" s="79"/>
      <c r="BB133" s="79"/>
      <c r="BC133" s="79"/>
      <c r="BD133" s="79"/>
      <c r="BE133" s="79"/>
      <c r="BF133" s="79"/>
      <c r="BG133" s="79"/>
      <c r="BH133" s="79"/>
      <c r="BI133" s="79"/>
      <c r="BJ133" s="79"/>
      <c r="BK133" s="79"/>
      <c r="BL133" s="79"/>
      <c r="BM133" s="79"/>
      <c r="BN133" s="79"/>
      <c r="BO133" s="79"/>
      <c r="BP133" s="79"/>
      <c r="BQ133" s="79"/>
      <c r="BR133" s="79"/>
      <c r="BS133" s="79"/>
      <c r="BT133" s="79"/>
      <c r="BU133" s="79"/>
      <c r="BV133" s="79"/>
      <c r="BW133" s="79"/>
      <c r="BX133" s="79"/>
      <c r="BY133" s="79"/>
      <c r="BZ133" s="79"/>
      <c r="CA133" s="79"/>
      <c r="CB133" s="79"/>
      <c r="CC133" s="79"/>
      <c r="CD133" s="79"/>
      <c r="CE133" s="79"/>
      <c r="CF133" s="79"/>
      <c r="CG133" s="79"/>
      <c r="CH133" s="79"/>
      <c r="CI133" s="79"/>
      <c r="CJ133" s="79"/>
      <c r="CK133" s="79"/>
      <c r="CL133" s="79"/>
      <c r="CM133" s="79"/>
      <c r="CN133" s="79"/>
      <c r="CO133" s="79"/>
      <c r="CP133" s="79"/>
      <c r="CQ133" s="79"/>
      <c r="CR133" s="79"/>
      <c r="CS133" s="79"/>
      <c r="CT133" s="79"/>
      <c r="CU133" s="79"/>
      <c r="CV133" s="79"/>
      <c r="CW133" s="79"/>
      <c r="CX133" s="79"/>
      <c r="CY133" s="79"/>
      <c r="CZ133" s="79"/>
      <c r="DA133" s="79"/>
      <c r="DB133" s="79"/>
      <c r="DC133" s="79"/>
      <c r="DD133" s="79"/>
      <c r="DE133" s="79"/>
      <c r="DF133" s="79"/>
      <c r="DG133" s="79"/>
      <c r="DH133" s="79"/>
      <c r="DI133" s="79"/>
      <c r="DJ133" s="79"/>
      <c r="DK133" s="79"/>
      <c r="DL133" s="79"/>
      <c r="DM133" s="79"/>
      <c r="DN133" s="79"/>
      <c r="DO133" s="79"/>
      <c r="DP133" s="79"/>
      <c r="DQ133" s="79"/>
      <c r="DR133" s="79"/>
      <c r="DS133" s="79"/>
      <c r="DT133" s="79"/>
      <c r="DU133" s="79"/>
      <c r="DV133" s="79"/>
      <c r="DW133" s="79"/>
      <c r="DX133" s="79"/>
      <c r="DY133" s="79"/>
      <c r="DZ133" s="79"/>
      <c r="EA133" s="79"/>
      <c r="EB133" s="79"/>
      <c r="EC133" s="79"/>
      <c r="ED133" s="79"/>
      <c r="EE133" s="79"/>
      <c r="EF133" s="79"/>
      <c r="EG133" s="79"/>
      <c r="EH133" s="79"/>
      <c r="EI133" s="79"/>
      <c r="EJ133" s="79"/>
      <c r="EK133" s="79"/>
      <c r="EL133" s="79"/>
      <c r="EM133" s="79"/>
      <c r="EN133" s="79"/>
      <c r="EO133" s="79"/>
      <c r="EP133" s="79"/>
      <c r="EQ133" s="79"/>
      <c r="ER133" s="79"/>
      <c r="ES133" s="79"/>
      <c r="ET133" s="79"/>
      <c r="EU133" s="79"/>
      <c r="EV133" s="79"/>
      <c r="EW133" s="79"/>
      <c r="EX133" s="79"/>
      <c r="EY133" s="79"/>
      <c r="EZ133" s="79"/>
      <c r="FA133" s="79"/>
      <c r="FB133" s="79"/>
      <c r="FC133" s="79"/>
      <c r="FD133" s="79"/>
      <c r="FE133" s="79"/>
      <c r="FF133" s="79"/>
      <c r="FG133" s="79"/>
      <c r="FH133" s="79"/>
      <c r="FI133" s="79"/>
      <c r="FJ133" s="79"/>
      <c r="FK133" s="79"/>
      <c r="FL133" s="79"/>
      <c r="FM133" s="79"/>
      <c r="FN133" s="79"/>
      <c r="FO133" s="79"/>
      <c r="FP133" s="79"/>
      <c r="FQ133" s="79"/>
      <c r="FR133" s="79"/>
      <c r="FS133" s="79"/>
      <c r="FT133" s="79"/>
      <c r="FU133" s="79"/>
      <c r="FV133" s="79"/>
      <c r="FW133" s="79"/>
      <c r="FX133" s="79">
        <v>0</v>
      </c>
      <c r="FY133" s="79">
        <v>15.681818008422852</v>
      </c>
      <c r="FZ133" s="79">
        <v>0</v>
      </c>
    </row>
    <row r="134" spans="1:182" x14ac:dyDescent="0.2">
      <c r="A134" t="s">
        <v>186</v>
      </c>
      <c r="B134" t="s">
        <v>245</v>
      </c>
      <c r="C134" t="s">
        <v>194</v>
      </c>
      <c r="D134" t="s">
        <v>202</v>
      </c>
      <c r="E134" t="s">
        <v>208</v>
      </c>
      <c r="F134" t="s">
        <v>1</v>
      </c>
      <c r="G134" t="s">
        <v>198</v>
      </c>
      <c r="H134" s="79">
        <v>3927</v>
      </c>
      <c r="I134" s="79">
        <v>1.6931270360946655</v>
      </c>
      <c r="J134" s="79">
        <v>1.5122725963592529</v>
      </c>
      <c r="K134" s="79">
        <v>1.3983604907989502</v>
      </c>
      <c r="L134" s="79">
        <v>1.3336805105209351</v>
      </c>
      <c r="M134" s="79">
        <v>1.3171601295471191</v>
      </c>
      <c r="N134" s="79">
        <v>1.3509376049041748</v>
      </c>
      <c r="O134" s="79">
        <v>1.4259788990020752</v>
      </c>
      <c r="P134" s="79">
        <v>1.5836108922958374</v>
      </c>
      <c r="Q134" s="79">
        <v>1.7469826936721802</v>
      </c>
      <c r="R134" s="79">
        <v>1.8523025512695313</v>
      </c>
      <c r="S134" s="79">
        <v>1.980046272277832</v>
      </c>
      <c r="T134" s="79">
        <v>2.1426668167114258</v>
      </c>
      <c r="U134" s="79">
        <v>2.3240556716918945</v>
      </c>
      <c r="V134" s="79">
        <v>2.4743409156799316</v>
      </c>
      <c r="W134" s="79">
        <v>2.6148185729980469</v>
      </c>
      <c r="X134" s="79">
        <v>2.7761783599853516</v>
      </c>
      <c r="Y134" s="79">
        <v>2.9209868907928467</v>
      </c>
      <c r="Z134" s="79">
        <v>2.9821395874023438</v>
      </c>
      <c r="AA134" s="79">
        <v>2.9203493595123291</v>
      </c>
      <c r="AB134" s="79">
        <v>2.7672362327575684</v>
      </c>
      <c r="AC134" s="79">
        <v>2.6892523765563965</v>
      </c>
      <c r="AD134" s="79">
        <v>2.5579867362976074</v>
      </c>
      <c r="AE134" s="79">
        <v>2.2742242813110352</v>
      </c>
      <c r="AF134" s="79">
        <v>1.9723533391952515</v>
      </c>
      <c r="AG134" s="79">
        <v>-0.1965537965297699</v>
      </c>
      <c r="AH134" s="79">
        <v>-0.2350555956363678</v>
      </c>
      <c r="AI134" s="79">
        <v>-0.23219457268714905</v>
      </c>
      <c r="AJ134" s="79">
        <v>-0.22437244653701782</v>
      </c>
      <c r="AK134" s="79">
        <v>-0.20137521624565125</v>
      </c>
      <c r="AL134" s="79">
        <v>-0.21821391582489014</v>
      </c>
      <c r="AM134" s="79">
        <v>-0.1822848916053772</v>
      </c>
      <c r="AN134" s="79">
        <v>-0.18939429521560669</v>
      </c>
      <c r="AO134" s="79">
        <v>-0.16000260412693024</v>
      </c>
      <c r="AP134" s="79">
        <v>-0.18971061706542969</v>
      </c>
      <c r="AQ134" s="79">
        <v>-0.16211678087711334</v>
      </c>
      <c r="AR134" s="79">
        <v>-0.13054049015045166</v>
      </c>
      <c r="AS134" s="79">
        <v>-7.1413569152355194E-2</v>
      </c>
      <c r="AT134" s="79">
        <v>-5.3203094750642776E-2</v>
      </c>
      <c r="AU134" s="79">
        <v>-5.8685768395662308E-2</v>
      </c>
      <c r="AV134" s="79">
        <v>-8.154451847076416E-2</v>
      </c>
      <c r="AW134" s="79">
        <v>5.121777206659317E-2</v>
      </c>
      <c r="AX134" s="79">
        <v>0.1792808473110199</v>
      </c>
      <c r="AY134" s="79">
        <v>0.14151397347450256</v>
      </c>
      <c r="AZ134" s="79">
        <v>8.7635435163974762E-2</v>
      </c>
      <c r="BA134" s="79">
        <v>-8.8757075369358063E-2</v>
      </c>
      <c r="BB134" s="79">
        <v>-0.14912144839763641</v>
      </c>
      <c r="BC134" s="79">
        <v>-0.16842342913150787</v>
      </c>
      <c r="BD134" s="79">
        <v>-0.18428623676300049</v>
      </c>
      <c r="BE134" s="79">
        <v>-0.15590040385723114</v>
      </c>
      <c r="BF134" s="79">
        <v>-0.19068257510662079</v>
      </c>
      <c r="BG134" s="79">
        <v>-0.18795323371887207</v>
      </c>
      <c r="BH134" s="79">
        <v>-0.18066582083702087</v>
      </c>
      <c r="BI134" s="79">
        <v>-0.15755999088287354</v>
      </c>
      <c r="BJ134" s="79">
        <v>-0.17310069501399994</v>
      </c>
      <c r="BK134" s="79">
        <v>-0.13770756125450134</v>
      </c>
      <c r="BL134" s="79">
        <v>-0.14342576265335083</v>
      </c>
      <c r="BM134" s="79">
        <v>-0.1195363849401474</v>
      </c>
      <c r="BN134" s="79">
        <v>-0.14862610399723053</v>
      </c>
      <c r="BO134" s="79">
        <v>-0.1216597855091095</v>
      </c>
      <c r="BP134" s="79">
        <v>-8.9533358812332153E-2</v>
      </c>
      <c r="BQ134" s="79">
        <v>-3.6949288100004196E-2</v>
      </c>
      <c r="BR134" s="79">
        <v>-2.1347962319850922E-2</v>
      </c>
      <c r="BS134" s="79">
        <v>-2.5121534243226051E-2</v>
      </c>
      <c r="BT134" s="79">
        <v>-4.3112397193908691E-2</v>
      </c>
      <c r="BU134" s="79">
        <v>8.9365169405937195E-2</v>
      </c>
      <c r="BV134" s="79">
        <v>0.21758075058460236</v>
      </c>
      <c r="BW134" s="79">
        <v>0.17957469820976257</v>
      </c>
      <c r="BX134" s="79">
        <v>0.12430174648761749</v>
      </c>
      <c r="BY134" s="79">
        <v>-5.0239246338605881E-2</v>
      </c>
      <c r="BZ134" s="79">
        <v>-0.10909764468669891</v>
      </c>
      <c r="CA134" s="79">
        <v>-0.12791408598423004</v>
      </c>
      <c r="CB134" s="79">
        <v>-0.14246122539043427</v>
      </c>
      <c r="CC134" s="79">
        <v>-0.12774398922920227</v>
      </c>
      <c r="CD134" s="79">
        <v>-0.15994995832443237</v>
      </c>
      <c r="CE134" s="79">
        <v>-0.1573118269443512</v>
      </c>
      <c r="CF134" s="79">
        <v>-0.1503947526216507</v>
      </c>
      <c r="CG134" s="79">
        <v>-0.12721367180347443</v>
      </c>
      <c r="CH134" s="79">
        <v>-0.14185541868209839</v>
      </c>
      <c r="CI134" s="79">
        <v>-0.10683344304561615</v>
      </c>
      <c r="CJ134" s="79">
        <v>-0.11158810555934906</v>
      </c>
      <c r="CK134" s="79">
        <v>-9.1509602963924408E-2</v>
      </c>
      <c r="CL134" s="79">
        <v>-0.12017109245061874</v>
      </c>
      <c r="CM134" s="79">
        <v>-9.3639403581619263E-2</v>
      </c>
      <c r="CN134" s="79">
        <v>-6.1131939291954041E-2</v>
      </c>
      <c r="CO134" s="79">
        <v>-1.3079430907964706E-2</v>
      </c>
      <c r="CP134" s="79">
        <v>7.1480602491647005E-4</v>
      </c>
      <c r="CQ134" s="79">
        <v>-1.8750497838482261E-3</v>
      </c>
      <c r="CR134" s="79">
        <v>-1.6494432464241982E-2</v>
      </c>
      <c r="CS134" s="79">
        <v>0.11578593403100967</v>
      </c>
      <c r="CT134" s="79">
        <v>0.24410714209079742</v>
      </c>
      <c r="CU134" s="79">
        <v>0.20593544840812683</v>
      </c>
      <c r="CV134" s="79">
        <v>0.14969673752784729</v>
      </c>
      <c r="CW134" s="79">
        <v>-2.3561917245388031E-2</v>
      </c>
      <c r="CX134" s="79">
        <v>-8.1377275288105011E-2</v>
      </c>
      <c r="CY134" s="79">
        <v>-9.9857434630393982E-2</v>
      </c>
      <c r="CZ134" s="79">
        <v>-0.11349336802959442</v>
      </c>
      <c r="DA134" s="79">
        <v>-9.9587574601173401E-2</v>
      </c>
      <c r="DB134" s="79">
        <v>-0.12921732664108276</v>
      </c>
      <c r="DC134" s="79">
        <v>-0.12667040526866913</v>
      </c>
      <c r="DD134" s="79">
        <v>-0.12012368440628052</v>
      </c>
      <c r="DE134" s="79">
        <v>-9.6867360174655914E-2</v>
      </c>
      <c r="DF134" s="79">
        <v>-0.11061013489961624</v>
      </c>
      <c r="DG134" s="79">
        <v>-7.5959324836730957E-2</v>
      </c>
      <c r="DH134" s="79">
        <v>-7.9750433564186096E-2</v>
      </c>
      <c r="DI134" s="79">
        <v>-6.3482828438282013E-2</v>
      </c>
      <c r="DJ134" s="79">
        <v>-9.1716088354587555E-2</v>
      </c>
      <c r="DK134" s="79">
        <v>-6.5619021654129028E-2</v>
      </c>
      <c r="DL134" s="79">
        <v>-3.2730527222156525E-2</v>
      </c>
      <c r="DM134" s="79">
        <v>1.0790424421429634E-2</v>
      </c>
      <c r="DN134" s="79">
        <v>2.2777574136853218E-2</v>
      </c>
      <c r="DO134" s="79">
        <v>2.137143537402153E-2</v>
      </c>
      <c r="DP134" s="79">
        <v>1.0123535990715027E-2</v>
      </c>
      <c r="DQ134" s="79">
        <v>0.14220671355724335</v>
      </c>
      <c r="DR134" s="79">
        <v>0.2706335186958313</v>
      </c>
      <c r="DS134" s="79">
        <v>0.23229619860649109</v>
      </c>
      <c r="DT134" s="79">
        <v>0.1750916987657547</v>
      </c>
      <c r="DU134" s="79">
        <v>3.1154132448136806E-3</v>
      </c>
      <c r="DV134" s="79">
        <v>-5.3656909614801407E-2</v>
      </c>
      <c r="DW134" s="79">
        <v>-7.1800783276557922E-2</v>
      </c>
      <c r="DX134" s="79">
        <v>-8.4525495767593384E-2</v>
      </c>
      <c r="DY134" s="79">
        <v>-5.8934185653924942E-2</v>
      </c>
      <c r="DZ134" s="79">
        <v>-8.4844313561916351E-2</v>
      </c>
      <c r="EA134" s="79">
        <v>-8.2429051399230957E-2</v>
      </c>
      <c r="EB134" s="79">
        <v>-7.6417058706283569E-2</v>
      </c>
      <c r="EC134" s="79">
        <v>-5.3052105009555817E-2</v>
      </c>
      <c r="ED134" s="79">
        <v>-6.5496906638145447E-2</v>
      </c>
      <c r="EE134" s="79">
        <v>-3.1381998211145401E-2</v>
      </c>
      <c r="EF134" s="79">
        <v>-3.3781901001930237E-2</v>
      </c>
      <c r="EG134" s="79">
        <v>-2.3016601800918579E-2</v>
      </c>
      <c r="EH134" s="79">
        <v>-5.0631579011678696E-2</v>
      </c>
      <c r="EI134" s="79">
        <v>-2.5162046775221825E-2</v>
      </c>
      <c r="EJ134" s="79">
        <v>8.2766031846404076E-3</v>
      </c>
      <c r="EK134" s="79">
        <v>4.5254707336425781E-2</v>
      </c>
      <c r="EL134" s="79">
        <v>5.4632704704999924E-2</v>
      </c>
      <c r="EM134" s="79">
        <v>5.4935667663812637E-2</v>
      </c>
      <c r="EN134" s="79">
        <v>4.8555657267570496E-2</v>
      </c>
      <c r="EO134" s="79">
        <v>0.18035410344600677</v>
      </c>
      <c r="EP134" s="79">
        <v>0.30893343687057495</v>
      </c>
      <c r="EQ134" s="79">
        <v>0.2703569233417511</v>
      </c>
      <c r="ER134" s="79">
        <v>0.21175801753997803</v>
      </c>
      <c r="ES134" s="79">
        <v>4.1633240878582001E-2</v>
      </c>
      <c r="ET134" s="79">
        <v>-1.3633103109896183E-2</v>
      </c>
      <c r="EU134" s="79">
        <v>-3.1291432678699493E-2</v>
      </c>
      <c r="EV134" s="79">
        <v>-4.2700488120317459E-2</v>
      </c>
      <c r="EW134" s="79">
        <v>66.119857788085938</v>
      </c>
      <c r="EX134" s="79">
        <v>64.891670227050781</v>
      </c>
      <c r="EY134" s="79">
        <v>63.815845489501953</v>
      </c>
      <c r="EZ134" s="79">
        <v>62.774688720703125</v>
      </c>
      <c r="FA134" s="79">
        <v>61.859729766845703</v>
      </c>
      <c r="FB134" s="79">
        <v>61.244380950927734</v>
      </c>
      <c r="FC134" s="79">
        <v>60.666938781738281</v>
      </c>
      <c r="FD134" s="79">
        <v>62.013553619384766</v>
      </c>
      <c r="FE134" s="79">
        <v>64.613365173339844</v>
      </c>
      <c r="FF134" s="79">
        <v>67.911354064941406</v>
      </c>
      <c r="FG134" s="79">
        <v>71.592422485351563</v>
      </c>
      <c r="FH134" s="79">
        <v>75.287094116210938</v>
      </c>
      <c r="FI134" s="79">
        <v>78.791519165039063</v>
      </c>
      <c r="FJ134" s="79">
        <v>81.692481994628906</v>
      </c>
      <c r="FK134" s="79">
        <v>83.95166015625</v>
      </c>
      <c r="FL134" s="79">
        <v>85.244407653808594</v>
      </c>
      <c r="FM134" s="79">
        <v>85.466835021972656</v>
      </c>
      <c r="FN134" s="79">
        <v>84.455329895019531</v>
      </c>
      <c r="FO134" s="79">
        <v>82.338424682617188</v>
      </c>
      <c r="FP134" s="79">
        <v>79.040687561035156</v>
      </c>
      <c r="FQ134" s="79">
        <v>74.613655090332031</v>
      </c>
      <c r="FR134" s="79">
        <v>71.116683959960938</v>
      </c>
      <c r="FS134" s="79">
        <v>68.745964050292969</v>
      </c>
      <c r="FT134" s="79">
        <v>67.066719055175781</v>
      </c>
      <c r="FU134" s="79">
        <v>4.3090574443340302E-2</v>
      </c>
      <c r="FV134" s="79">
        <v>4.7175593674182892E-2</v>
      </c>
      <c r="FW134" s="79">
        <v>4.4204961508512497E-2</v>
      </c>
      <c r="FX134" s="79">
        <v>0</v>
      </c>
      <c r="FY134" s="79">
        <v>832.521728515625</v>
      </c>
      <c r="FZ134" s="79">
        <v>1</v>
      </c>
    </row>
    <row r="135" spans="1:182" x14ac:dyDescent="0.2">
      <c r="A135" t="s">
        <v>186</v>
      </c>
      <c r="B135" t="s">
        <v>245</v>
      </c>
      <c r="C135" t="s">
        <v>194</v>
      </c>
      <c r="D135" t="s">
        <v>202</v>
      </c>
      <c r="E135" t="s">
        <v>208</v>
      </c>
      <c r="F135" t="s">
        <v>1</v>
      </c>
      <c r="G135" t="s">
        <v>200</v>
      </c>
      <c r="H135" s="79">
        <v>916</v>
      </c>
      <c r="I135" s="79">
        <v>1.9044595956802368</v>
      </c>
      <c r="J135" s="79">
        <v>1.693804144859314</v>
      </c>
      <c r="K135" s="79">
        <v>1.5321782827377319</v>
      </c>
      <c r="L135" s="79">
        <v>1.4109445810317993</v>
      </c>
      <c r="M135" s="79">
        <v>1.3322309255599976</v>
      </c>
      <c r="N135" s="79">
        <v>1.3088599443435669</v>
      </c>
      <c r="O135" s="79">
        <v>1.3626375198364258</v>
      </c>
      <c r="P135" s="79">
        <v>1.498634934425354</v>
      </c>
      <c r="Q135" s="79">
        <v>1.6212356090545654</v>
      </c>
      <c r="R135" s="79">
        <v>1.7937157154083252</v>
      </c>
      <c r="S135" s="79">
        <v>2.0189027786254883</v>
      </c>
      <c r="T135" s="79">
        <v>2.3079366683959961</v>
      </c>
      <c r="U135" s="79">
        <v>2.5252385139465332</v>
      </c>
      <c r="V135" s="79">
        <v>2.7325863838195801</v>
      </c>
      <c r="W135" s="79">
        <v>2.9141666889190674</v>
      </c>
      <c r="X135" s="79">
        <v>3.0871565341949463</v>
      </c>
      <c r="Y135" s="79">
        <v>3.2376973628997803</v>
      </c>
      <c r="Z135" s="79">
        <v>3.3024632930755615</v>
      </c>
      <c r="AA135" s="79">
        <v>3.2851927280426025</v>
      </c>
      <c r="AB135" s="79">
        <v>3.1334853172302246</v>
      </c>
      <c r="AC135" s="79">
        <v>2.9314627647399902</v>
      </c>
      <c r="AD135" s="79">
        <v>2.7686865329742432</v>
      </c>
      <c r="AE135" s="79">
        <v>2.4507308006286621</v>
      </c>
      <c r="AF135" s="79">
        <v>2.1684401035308838</v>
      </c>
      <c r="AG135" s="79">
        <v>-0.13490705192089081</v>
      </c>
      <c r="AH135" s="79">
        <v>-0.149074986577034</v>
      </c>
      <c r="AI135" s="79">
        <v>-0.16558484733104706</v>
      </c>
      <c r="AJ135" s="79">
        <v>-0.17148572206497192</v>
      </c>
      <c r="AK135" s="79">
        <v>-0.17860513925552368</v>
      </c>
      <c r="AL135" s="79">
        <v>-0.1485685408115387</v>
      </c>
      <c r="AM135" s="79">
        <v>-0.12841926515102386</v>
      </c>
      <c r="AN135" s="79">
        <v>-9.1023281216621399E-2</v>
      </c>
      <c r="AO135" s="79">
        <v>-0.10804340243339539</v>
      </c>
      <c r="AP135" s="79">
        <v>-7.595004141330719E-2</v>
      </c>
      <c r="AQ135" s="79">
        <v>-7.313169538974762E-2</v>
      </c>
      <c r="AR135" s="79">
        <v>-3.8379285484552383E-2</v>
      </c>
      <c r="AS135" s="79">
        <v>-6.1421073973178864E-2</v>
      </c>
      <c r="AT135" s="79">
        <v>-9.4885468482971191E-2</v>
      </c>
      <c r="AU135" s="79">
        <v>-9.3364670872688293E-2</v>
      </c>
      <c r="AV135" s="79">
        <v>-9.8578430712223053E-2</v>
      </c>
      <c r="AW135" s="79">
        <v>-8.6101680994033813E-2</v>
      </c>
      <c r="AX135" s="79">
        <v>1.115445327013731E-2</v>
      </c>
      <c r="AY135" s="79">
        <v>4.1798382997512817E-2</v>
      </c>
      <c r="AZ135" s="79">
        <v>4.7050978988409042E-2</v>
      </c>
      <c r="BA135" s="79">
        <v>-9.9123150110244751E-2</v>
      </c>
      <c r="BB135" s="79">
        <v>-0.1474795788526535</v>
      </c>
      <c r="BC135" s="79">
        <v>-0.1928199827671051</v>
      </c>
      <c r="BD135" s="79">
        <v>-0.13552133738994598</v>
      </c>
      <c r="BE135" s="79">
        <v>-7.8026503324508667E-2</v>
      </c>
      <c r="BF135" s="79">
        <v>-9.2690974473953247E-2</v>
      </c>
      <c r="BG135" s="79">
        <v>-0.10855721682310104</v>
      </c>
      <c r="BH135" s="79">
        <v>-0.1149614006280899</v>
      </c>
      <c r="BI135" s="79">
        <v>-0.12399526685476303</v>
      </c>
      <c r="BJ135" s="79">
        <v>-9.4969913363456726E-2</v>
      </c>
      <c r="BK135" s="79">
        <v>-7.521405816078186E-2</v>
      </c>
      <c r="BL135" s="79">
        <v>-4.0181919932365417E-2</v>
      </c>
      <c r="BM135" s="79">
        <v>-6.0512296855449677E-2</v>
      </c>
      <c r="BN135" s="79">
        <v>-2.6060309261083603E-2</v>
      </c>
      <c r="BO135" s="79">
        <v>-2.0465416833758354E-2</v>
      </c>
      <c r="BP135" s="79">
        <v>1.8600843846797943E-2</v>
      </c>
      <c r="BQ135" s="79">
        <v>-3.6581931635737419E-3</v>
      </c>
      <c r="BR135" s="79">
        <v>-3.7884742021560669E-2</v>
      </c>
      <c r="BS135" s="79">
        <v>-3.6237537860870361E-2</v>
      </c>
      <c r="BT135" s="79">
        <v>-4.270109161734581E-2</v>
      </c>
      <c r="BU135" s="79">
        <v>-2.7336614206433296E-2</v>
      </c>
      <c r="BV135" s="79">
        <v>8.3177544176578522E-2</v>
      </c>
      <c r="BW135" s="79">
        <v>0.11483153700828552</v>
      </c>
      <c r="BX135" s="79">
        <v>0.11491269618272781</v>
      </c>
      <c r="BY135" s="79">
        <v>-3.0651738867163658E-2</v>
      </c>
      <c r="BZ135" s="79">
        <v>-8.3152830600738525E-2</v>
      </c>
      <c r="CA135" s="79">
        <v>-0.13064636290073395</v>
      </c>
      <c r="CB135" s="79">
        <v>-7.7168330550193787E-2</v>
      </c>
      <c r="CC135" s="79">
        <v>-3.8631223142147064E-2</v>
      </c>
      <c r="CD135" s="79">
        <v>-5.3639594465494156E-2</v>
      </c>
      <c r="CE135" s="79">
        <v>-6.9060057401657104E-2</v>
      </c>
      <c r="CF135" s="79">
        <v>-7.5812824070453644E-2</v>
      </c>
      <c r="CG135" s="79">
        <v>-8.6172640323638916E-2</v>
      </c>
      <c r="CH135" s="79">
        <v>-5.7847682386636734E-2</v>
      </c>
      <c r="CI135" s="79">
        <v>-3.8364291191101074E-2</v>
      </c>
      <c r="CJ135" s="79">
        <v>-4.9693468026816845E-3</v>
      </c>
      <c r="CK135" s="79">
        <v>-2.7592398226261139E-2</v>
      </c>
      <c r="CL135" s="79">
        <v>8.4931636229157448E-3</v>
      </c>
      <c r="CM135" s="79">
        <v>1.6011085361242294E-2</v>
      </c>
      <c r="CN135" s="79">
        <v>5.8065105229616165E-2</v>
      </c>
      <c r="CO135" s="79">
        <v>3.6348201334476471E-2</v>
      </c>
      <c r="CP135" s="79">
        <v>1.5937834978103638E-3</v>
      </c>
      <c r="CQ135" s="79">
        <v>3.3285433892160654E-3</v>
      </c>
      <c r="CR135" s="79">
        <v>-4.0006157942116261E-3</v>
      </c>
      <c r="CS135" s="79">
        <v>1.336389034986496E-2</v>
      </c>
      <c r="CT135" s="79">
        <v>0.13306052982807159</v>
      </c>
      <c r="CU135" s="79">
        <v>0.16541408002376556</v>
      </c>
      <c r="CV135" s="79">
        <v>0.16191351413726807</v>
      </c>
      <c r="CW135" s="79">
        <v>1.6771350055932999E-2</v>
      </c>
      <c r="CX135" s="79">
        <v>-3.8600321859121323E-2</v>
      </c>
      <c r="CY135" s="79">
        <v>-8.7585113942623138E-2</v>
      </c>
      <c r="CZ135" s="79">
        <v>-3.6753218621015549E-2</v>
      </c>
      <c r="DA135" s="79">
        <v>7.6406134758144617E-4</v>
      </c>
      <c r="DB135" s="79">
        <v>-1.458820141851902E-2</v>
      </c>
      <c r="DC135" s="79">
        <v>-2.9562901705503464E-2</v>
      </c>
      <c r="DD135" s="79">
        <v>-3.6664243787527084E-2</v>
      </c>
      <c r="DE135" s="79">
        <v>-4.8349998891353607E-2</v>
      </c>
      <c r="DF135" s="79">
        <v>-2.0725447684526443E-2</v>
      </c>
      <c r="DG135" s="79">
        <v>-1.5145259676501155E-3</v>
      </c>
      <c r="DH135" s="79">
        <v>3.0243227258324623E-2</v>
      </c>
      <c r="DI135" s="79">
        <v>5.3275004029273987E-3</v>
      </c>
      <c r="DJ135" s="79">
        <v>4.3046634644269943E-2</v>
      </c>
      <c r="DK135" s="79">
        <v>5.2487585693597794E-2</v>
      </c>
      <c r="DL135" s="79">
        <v>9.7529366612434387E-2</v>
      </c>
      <c r="DM135" s="79">
        <v>7.6354600489139557E-2</v>
      </c>
      <c r="DN135" s="79">
        <v>4.1072312742471695E-2</v>
      </c>
      <c r="DO135" s="79">
        <v>4.2894624173641205E-2</v>
      </c>
      <c r="DP135" s="79">
        <v>3.4699860960245132E-2</v>
      </c>
      <c r="DQ135" s="79">
        <v>5.4064393043518066E-2</v>
      </c>
      <c r="DR135" s="79">
        <v>0.18294350802898407</v>
      </c>
      <c r="DS135" s="79">
        <v>0.21599662303924561</v>
      </c>
      <c r="DT135" s="79">
        <v>0.20891432464122772</v>
      </c>
      <c r="DU135" s="79">
        <v>6.4194433391094208E-2</v>
      </c>
      <c r="DV135" s="79">
        <v>5.9521864168345928E-3</v>
      </c>
      <c r="DW135" s="79">
        <v>-4.4523853808641434E-2</v>
      </c>
      <c r="DX135" s="79">
        <v>3.6618937738239765E-3</v>
      </c>
      <c r="DY135" s="79">
        <v>5.7644598186016083E-2</v>
      </c>
      <c r="DZ135" s="79">
        <v>4.1795805096626282E-2</v>
      </c>
      <c r="EA135" s="79">
        <v>2.7464719489216805E-2</v>
      </c>
      <c r="EB135" s="79">
        <v>1.9860081374645233E-2</v>
      </c>
      <c r="EC135" s="79">
        <v>6.2598707154393196E-3</v>
      </c>
      <c r="ED135" s="79">
        <v>3.2873161137104034E-2</v>
      </c>
      <c r="EE135" s="79">
        <v>5.1690682768821716E-2</v>
      </c>
      <c r="EF135" s="79">
        <v>8.1084586679935455E-2</v>
      </c>
      <c r="EG135" s="79">
        <v>5.2858602255582809E-2</v>
      </c>
      <c r="EH135" s="79">
        <v>9.2936374247074127E-2</v>
      </c>
      <c r="EI135" s="79">
        <v>0.10515386611223221</v>
      </c>
      <c r="EJ135" s="79">
        <v>0.15450949966907501</v>
      </c>
      <c r="EK135" s="79">
        <v>0.1341174840927124</v>
      </c>
      <c r="EL135" s="79">
        <v>9.8073035478591919E-2</v>
      </c>
      <c r="EM135" s="79">
        <v>0.10002175718545914</v>
      </c>
      <c r="EN135" s="79">
        <v>9.0577192604541779E-2</v>
      </c>
      <c r="EO135" s="79">
        <v>0.11282946169376373</v>
      </c>
      <c r="EP135" s="79">
        <v>0.2549666166305542</v>
      </c>
      <c r="EQ135" s="79">
        <v>0.28902977705001831</v>
      </c>
      <c r="ER135" s="79">
        <v>0.27677604556083679</v>
      </c>
      <c r="ES135" s="79">
        <v>0.13266584277153015</v>
      </c>
      <c r="ET135" s="79">
        <v>7.0278935134410858E-2</v>
      </c>
      <c r="EU135" s="79">
        <v>1.7649756744503975E-2</v>
      </c>
      <c r="EV135" s="79">
        <v>6.201489269733429E-2</v>
      </c>
      <c r="EW135" s="79">
        <v>72.978958129882813</v>
      </c>
      <c r="EX135" s="79">
        <v>71.253608703613281</v>
      </c>
      <c r="EY135" s="79">
        <v>69.749183654785156</v>
      </c>
      <c r="EZ135" s="79">
        <v>68.173774719238281</v>
      </c>
      <c r="FA135" s="79">
        <v>66.876449584960938</v>
      </c>
      <c r="FB135" s="79">
        <v>65.682609558105469</v>
      </c>
      <c r="FC135" s="79">
        <v>64.84576416015625</v>
      </c>
      <c r="FD135" s="79">
        <v>66.735542297363281</v>
      </c>
      <c r="FE135" s="79">
        <v>69.981918334960938</v>
      </c>
      <c r="FF135" s="79">
        <v>73.75628662109375</v>
      </c>
      <c r="FG135" s="79">
        <v>77.6392822265625</v>
      </c>
      <c r="FH135" s="79">
        <v>81.379837036132813</v>
      </c>
      <c r="FI135" s="79">
        <v>84.998252868652344</v>
      </c>
      <c r="FJ135" s="79">
        <v>87.938545227050781</v>
      </c>
      <c r="FK135" s="79">
        <v>90.160781860351563</v>
      </c>
      <c r="FL135" s="79">
        <v>91.716720581054688</v>
      </c>
      <c r="FM135" s="79">
        <v>92.358100891113281</v>
      </c>
      <c r="FN135" s="79">
        <v>92.028022766113281</v>
      </c>
      <c r="FO135" s="79">
        <v>90.445777893066406</v>
      </c>
      <c r="FP135" s="79">
        <v>87.765068054199219</v>
      </c>
      <c r="FQ135" s="79">
        <v>83.358085632324219</v>
      </c>
      <c r="FR135" s="79">
        <v>79.668182373046875</v>
      </c>
      <c r="FS135" s="79">
        <v>76.900665283203125</v>
      </c>
      <c r="FT135" s="79">
        <v>74.522209167480469</v>
      </c>
      <c r="FU135" s="79">
        <v>6.2206577509641647E-2</v>
      </c>
      <c r="FV135" s="79">
        <v>8.9844338595867157E-2</v>
      </c>
      <c r="FW135" s="79">
        <v>6.1619829386472702E-2</v>
      </c>
      <c r="FX135" s="79">
        <v>0</v>
      </c>
      <c r="FY135" s="79">
        <v>212.82608032226563</v>
      </c>
      <c r="FZ135" s="79">
        <v>1</v>
      </c>
    </row>
    <row r="136" spans="1:182" x14ac:dyDescent="0.2">
      <c r="A136" t="s">
        <v>186</v>
      </c>
      <c r="B136" t="s">
        <v>245</v>
      </c>
      <c r="C136" t="s">
        <v>194</v>
      </c>
      <c r="D136" t="s">
        <v>202</v>
      </c>
      <c r="E136" t="s">
        <v>208</v>
      </c>
      <c r="F136" t="s">
        <v>1</v>
      </c>
      <c r="G136" t="s">
        <v>1</v>
      </c>
      <c r="H136" s="79">
        <v>4843</v>
      </c>
      <c r="I136" s="79">
        <v>1.7330981492996216</v>
      </c>
      <c r="J136" s="79">
        <v>1.5466072559356689</v>
      </c>
      <c r="K136" s="79">
        <v>1.4236706495285034</v>
      </c>
      <c r="L136" s="79">
        <v>1.3482941389083862</v>
      </c>
      <c r="M136" s="79">
        <v>1.3200105428695679</v>
      </c>
      <c r="N136" s="79">
        <v>1.3429790735244751</v>
      </c>
      <c r="O136" s="79">
        <v>1.4139984846115112</v>
      </c>
      <c r="P136" s="79">
        <v>1.5675386190414429</v>
      </c>
      <c r="Q136" s="79">
        <v>1.7231988906860352</v>
      </c>
      <c r="R136" s="79">
        <v>1.8412213325500488</v>
      </c>
      <c r="S136" s="79">
        <v>1.9873955249786377</v>
      </c>
      <c r="T136" s="79">
        <v>2.1739256381988525</v>
      </c>
      <c r="U136" s="79">
        <v>2.3621072769165039</v>
      </c>
      <c r="V136" s="79">
        <v>2.5231854915618896</v>
      </c>
      <c r="W136" s="79">
        <v>2.6714367866516113</v>
      </c>
      <c r="X136" s="79">
        <v>2.834996223449707</v>
      </c>
      <c r="Y136" s="79">
        <v>2.9808890819549561</v>
      </c>
      <c r="Z136" s="79">
        <v>3.0427250862121582</v>
      </c>
      <c r="AA136" s="79">
        <v>2.9893555641174316</v>
      </c>
      <c r="AB136" s="79">
        <v>2.8365082740783691</v>
      </c>
      <c r="AC136" s="79">
        <v>2.7350637912750244</v>
      </c>
      <c r="AD136" s="79">
        <v>2.5978381633758545</v>
      </c>
      <c r="AE136" s="79">
        <v>2.3076086044311523</v>
      </c>
      <c r="AF136" s="79">
        <v>2.0094408988952637</v>
      </c>
      <c r="AG136" s="79">
        <v>-0.16958075761795044</v>
      </c>
      <c r="AH136" s="79">
        <v>-0.20336149632930756</v>
      </c>
      <c r="AI136" s="79">
        <v>-0.20402473211288452</v>
      </c>
      <c r="AJ136" s="79">
        <v>-0.19894398748874664</v>
      </c>
      <c r="AK136" s="79">
        <v>-0.18207570910453796</v>
      </c>
      <c r="AL136" s="79">
        <v>-0.19021607935428619</v>
      </c>
      <c r="AM136" s="79">
        <v>-0.15739068388938904</v>
      </c>
      <c r="AN136" s="79">
        <v>-0.15657800436019897</v>
      </c>
      <c r="AO136" s="79">
        <v>-0.13700546324253082</v>
      </c>
      <c r="AP136" s="79">
        <v>-0.15444086492061615</v>
      </c>
      <c r="AQ136" s="79">
        <v>-0.13092926144599915</v>
      </c>
      <c r="AR136" s="79">
        <v>-9.7750164568424225E-2</v>
      </c>
      <c r="AS136" s="79">
        <v>-5.4517809301614761E-2</v>
      </c>
      <c r="AT136" s="79">
        <v>-4.6494267880916595E-2</v>
      </c>
      <c r="AU136" s="79">
        <v>-5.045400932431221E-2</v>
      </c>
      <c r="AV136" s="79">
        <v>-6.9828718900680542E-2</v>
      </c>
      <c r="AW136" s="79">
        <v>4.0780741721391678E-2</v>
      </c>
      <c r="AX136" s="79">
        <v>0.16570419073104858</v>
      </c>
      <c r="AY136" s="79">
        <v>0.14104068279266357</v>
      </c>
      <c r="AZ136" s="79">
        <v>9.719511866569519E-2</v>
      </c>
      <c r="BA136" s="79">
        <v>-7.3161981999874115E-2</v>
      </c>
      <c r="BB136" s="79">
        <v>-0.13195088505744934</v>
      </c>
      <c r="BC136" s="79">
        <v>-0.15658921003341675</v>
      </c>
      <c r="BD136" s="79">
        <v>-0.15934520959854126</v>
      </c>
      <c r="BE136" s="79">
        <v>-0.13490535318851471</v>
      </c>
      <c r="BF136" s="79">
        <v>-0.1658339649438858</v>
      </c>
      <c r="BG136" s="79">
        <v>-0.1665646880865097</v>
      </c>
      <c r="BH136" s="79">
        <v>-0.16192655265331268</v>
      </c>
      <c r="BI136" s="79">
        <v>-0.14507664740085602</v>
      </c>
      <c r="BJ136" s="79">
        <v>-0.15225677192211151</v>
      </c>
      <c r="BK136" s="79">
        <v>-0.11986999213695526</v>
      </c>
      <c r="BL136" s="79">
        <v>-0.11808352172374725</v>
      </c>
      <c r="BM136" s="79">
        <v>-0.10298372060060501</v>
      </c>
      <c r="BN136" s="79">
        <v>-0.11981643736362457</v>
      </c>
      <c r="BO136" s="79">
        <v>-9.6645236015319824E-2</v>
      </c>
      <c r="BP136" s="79">
        <v>-6.2796160578727722E-2</v>
      </c>
      <c r="BQ136" s="79">
        <v>-2.4512395262718201E-2</v>
      </c>
      <c r="BR136" s="79">
        <v>-1.8504543229937553E-2</v>
      </c>
      <c r="BS136" s="79">
        <v>-2.117169089615345E-2</v>
      </c>
      <c r="BT136" s="79">
        <v>-3.692227229475975E-2</v>
      </c>
      <c r="BU136" s="79">
        <v>7.3649287223815918E-2</v>
      </c>
      <c r="BV136" s="79">
        <v>0.19961638748645782</v>
      </c>
      <c r="BW136" s="79">
        <v>0.17485299706459045</v>
      </c>
      <c r="BX136" s="79">
        <v>0.12957864999771118</v>
      </c>
      <c r="BY136" s="79">
        <v>-3.9350826293230057E-2</v>
      </c>
      <c r="BZ136" s="79">
        <v>-9.7291484475135803E-2</v>
      </c>
      <c r="CA136" s="79">
        <v>-0.12170025706291199</v>
      </c>
      <c r="CB136" s="79">
        <v>-0.12368024885654449</v>
      </c>
      <c r="CC136" s="79">
        <v>-0.11088927835226059</v>
      </c>
      <c r="CD136" s="79">
        <v>-0.13984251022338867</v>
      </c>
      <c r="CE136" s="79">
        <v>-0.14061997830867767</v>
      </c>
      <c r="CF136" s="79">
        <v>-0.13628840446472168</v>
      </c>
      <c r="CG136" s="79">
        <v>-0.11945121735334396</v>
      </c>
      <c r="CH136" s="79">
        <v>-0.12596628069877625</v>
      </c>
      <c r="CI136" s="79">
        <v>-9.3883268535137177E-2</v>
      </c>
      <c r="CJ136" s="79">
        <v>-9.1422334313392639E-2</v>
      </c>
      <c r="CK136" s="79">
        <v>-7.9420372843742371E-2</v>
      </c>
      <c r="CL136" s="79">
        <v>-9.5835670828819275E-2</v>
      </c>
      <c r="CM136" s="79">
        <v>-7.2900228202342987E-2</v>
      </c>
      <c r="CN136" s="79">
        <v>-3.8587134331464767E-2</v>
      </c>
      <c r="CO136" s="79">
        <v>-3.7307392340153456E-3</v>
      </c>
      <c r="CP136" s="79">
        <v>8.8105490431189537E-4</v>
      </c>
      <c r="CQ136" s="79">
        <v>-8.9084747014567256E-4</v>
      </c>
      <c r="CR136" s="79">
        <v>-1.4131365343928337E-2</v>
      </c>
      <c r="CS136" s="79">
        <v>9.6413940191268921E-2</v>
      </c>
      <c r="CT136" s="79">
        <v>0.22310389578342438</v>
      </c>
      <c r="CU136" s="79">
        <v>0.19827127456665039</v>
      </c>
      <c r="CV136" s="79">
        <v>0.15200740098953247</v>
      </c>
      <c r="CW136" s="79">
        <v>-1.5933327376842499E-2</v>
      </c>
      <c r="CX136" s="79">
        <v>-7.3286488652229309E-2</v>
      </c>
      <c r="CY136" s="79">
        <v>-9.7536265850067139E-2</v>
      </c>
      <c r="CZ136" s="79">
        <v>-9.8978817462921143E-2</v>
      </c>
      <c r="DA136" s="79">
        <v>-8.687320351600647E-2</v>
      </c>
      <c r="DB136" s="79">
        <v>-0.11385106295347214</v>
      </c>
      <c r="DC136" s="79">
        <v>-0.11467526108026505</v>
      </c>
      <c r="DD136" s="79">
        <v>-0.11065024882555008</v>
      </c>
      <c r="DE136" s="79">
        <v>-9.3825787305831909E-2</v>
      </c>
      <c r="DF136" s="79">
        <v>-9.9675796926021576E-2</v>
      </c>
      <c r="DG136" s="79">
        <v>-6.7896552383899689E-2</v>
      </c>
      <c r="DH136" s="79">
        <v>-6.4761161804199219E-2</v>
      </c>
      <c r="DI136" s="79">
        <v>-5.5857017636299133E-2</v>
      </c>
      <c r="DJ136" s="79">
        <v>-7.185489684343338E-2</v>
      </c>
      <c r="DK136" s="79">
        <v>-4.9155224114656448E-2</v>
      </c>
      <c r="DL136" s="79">
        <v>-1.437810342758894E-2</v>
      </c>
      <c r="DM136" s="79">
        <v>1.7050918191671371E-2</v>
      </c>
      <c r="DN136" s="79">
        <v>2.026665024459362E-2</v>
      </c>
      <c r="DO136" s="79">
        <v>1.938999630510807E-2</v>
      </c>
      <c r="DP136" s="79">
        <v>8.6595388129353523E-3</v>
      </c>
      <c r="DQ136" s="79">
        <v>0.11917859315872192</v>
      </c>
      <c r="DR136" s="79">
        <v>0.24659137427806854</v>
      </c>
      <c r="DS136" s="79">
        <v>0.22168958187103271</v>
      </c>
      <c r="DT136" s="79">
        <v>0.17443615198135376</v>
      </c>
      <c r="DU136" s="79">
        <v>7.4841752648353577E-3</v>
      </c>
      <c r="DV136" s="79">
        <v>-4.9281492829322815E-2</v>
      </c>
      <c r="DW136" s="79">
        <v>-7.3372267186641693E-2</v>
      </c>
      <c r="DX136" s="79">
        <v>-7.4277378618717194E-2</v>
      </c>
      <c r="DY136" s="79">
        <v>-5.2197802811861038E-2</v>
      </c>
      <c r="DZ136" s="79">
        <v>-7.6323531568050385E-2</v>
      </c>
      <c r="EA136" s="79">
        <v>-7.7215217053890228E-2</v>
      </c>
      <c r="EB136" s="79">
        <v>-7.3632821440696716E-2</v>
      </c>
      <c r="EC136" s="79">
        <v>-5.6826736778020859E-2</v>
      </c>
      <c r="ED136" s="79">
        <v>-6.1716511845588684E-2</v>
      </c>
      <c r="EE136" s="79">
        <v>-3.0375862494111061E-2</v>
      </c>
      <c r="EF136" s="79">
        <v>-2.6266654953360558E-2</v>
      </c>
      <c r="EG136" s="79">
        <v>-2.1835276857018471E-2</v>
      </c>
      <c r="EH136" s="79">
        <v>-3.7230469286441803E-2</v>
      </c>
      <c r="EI136" s="79">
        <v>-1.4871209859848022E-2</v>
      </c>
      <c r="EJ136" s="79">
        <v>2.0575892180204391E-2</v>
      </c>
      <c r="EK136" s="79">
        <v>4.7056328505277634E-2</v>
      </c>
      <c r="EL136" s="79">
        <v>4.8256374895572662E-2</v>
      </c>
      <c r="EM136" s="79">
        <v>4.8672311007976532E-2</v>
      </c>
      <c r="EN136" s="79">
        <v>4.1565984487533569E-2</v>
      </c>
      <c r="EO136" s="79">
        <v>0.15204714238643646</v>
      </c>
      <c r="EP136" s="79">
        <v>0.28050360083580017</v>
      </c>
      <c r="EQ136" s="79">
        <v>0.25550186634063721</v>
      </c>
      <c r="ER136" s="79">
        <v>0.20681971311569214</v>
      </c>
      <c r="ES136" s="79">
        <v>4.1295327246189117E-2</v>
      </c>
      <c r="ET136" s="79">
        <v>-1.4622091315686703E-2</v>
      </c>
      <c r="EU136" s="79">
        <v>-3.8483306765556335E-2</v>
      </c>
      <c r="EV136" s="79">
        <v>-3.8612421602010727E-2</v>
      </c>
      <c r="EW136" s="79">
        <v>67.486900329589844</v>
      </c>
      <c r="EX136" s="79">
        <v>66.138481140136719</v>
      </c>
      <c r="EY136" s="79">
        <v>64.964576721191406</v>
      </c>
      <c r="EZ136" s="79">
        <v>63.79736328125</v>
      </c>
      <c r="FA136" s="79">
        <v>62.794704437255859</v>
      </c>
      <c r="FB136" s="79">
        <v>62.025398254394531</v>
      </c>
      <c r="FC136" s="79">
        <v>61.401294708251953</v>
      </c>
      <c r="FD136" s="79">
        <v>62.823028564453125</v>
      </c>
      <c r="FE136" s="79">
        <v>65.542144775390625</v>
      </c>
      <c r="FF136" s="79">
        <v>68.930206298828125</v>
      </c>
      <c r="FG136" s="79">
        <v>72.704254150390625</v>
      </c>
      <c r="FH136" s="79">
        <v>76.45892333984375</v>
      </c>
      <c r="FI136" s="79">
        <v>80.026512145996094</v>
      </c>
      <c r="FJ136" s="79">
        <v>82.971595764160156</v>
      </c>
      <c r="FK136" s="79">
        <v>85.230865478515625</v>
      </c>
      <c r="FL136" s="79">
        <v>86.572563171386719</v>
      </c>
      <c r="FM136" s="79">
        <v>86.923812866210938</v>
      </c>
      <c r="FN136" s="79">
        <v>86.065299987792969</v>
      </c>
      <c r="FO136" s="79">
        <v>84.05242919921875</v>
      </c>
      <c r="FP136" s="79">
        <v>80.867271423339844</v>
      </c>
      <c r="FQ136" s="79">
        <v>76.365982055664063</v>
      </c>
      <c r="FR136" s="79">
        <v>72.816558837890625</v>
      </c>
      <c r="FS136" s="79">
        <v>70.373733520507813</v>
      </c>
      <c r="FT136" s="79">
        <v>68.54156494140625</v>
      </c>
      <c r="FU136" s="79">
        <v>3.6868248134851456E-2</v>
      </c>
      <c r="FV136" s="79">
        <v>4.1857432574033737E-2</v>
      </c>
      <c r="FW136" s="79">
        <v>3.7691250443458557E-2</v>
      </c>
      <c r="FX136" s="79">
        <v>0</v>
      </c>
      <c r="FY136" s="79">
        <v>1045.3477783203125</v>
      </c>
      <c r="FZ136" s="79">
        <v>1</v>
      </c>
    </row>
    <row r="137" spans="1:182" x14ac:dyDescent="0.2">
      <c r="A137" t="s">
        <v>186</v>
      </c>
      <c r="B137" t="s">
        <v>245</v>
      </c>
      <c r="C137" t="s">
        <v>194</v>
      </c>
      <c r="D137" t="s">
        <v>202</v>
      </c>
      <c r="E137" t="s">
        <v>208</v>
      </c>
      <c r="F137" t="s">
        <v>178</v>
      </c>
      <c r="G137" t="s">
        <v>1</v>
      </c>
      <c r="H137" s="79">
        <v>2259</v>
      </c>
      <c r="I137" s="79">
        <v>1.3218766450881958</v>
      </c>
      <c r="J137" s="79">
        <v>1.176490306854248</v>
      </c>
      <c r="K137" s="79">
        <v>1.0933035612106323</v>
      </c>
      <c r="L137" s="79">
        <v>1.0360614061355591</v>
      </c>
      <c r="M137" s="79">
        <v>1.0221583843231201</v>
      </c>
      <c r="N137" s="79">
        <v>1.0440011024475098</v>
      </c>
      <c r="O137" s="79">
        <v>1.1418306827545166</v>
      </c>
      <c r="P137" s="79">
        <v>1.2972550392150879</v>
      </c>
      <c r="Q137" s="79">
        <v>1.4575072526931763</v>
      </c>
      <c r="R137" s="79">
        <v>1.5513368844985962</v>
      </c>
      <c r="S137" s="79">
        <v>1.6535992622375488</v>
      </c>
      <c r="T137" s="79">
        <v>1.7704695463180542</v>
      </c>
      <c r="U137" s="79">
        <v>1.8723896741867065</v>
      </c>
      <c r="V137" s="79">
        <v>1.957133412361145</v>
      </c>
      <c r="W137" s="79">
        <v>2.053288459777832</v>
      </c>
      <c r="X137" s="79">
        <v>2.1316168308258057</v>
      </c>
      <c r="Y137" s="79">
        <v>2.2539412975311279</v>
      </c>
      <c r="Z137" s="79">
        <v>2.3152110576629639</v>
      </c>
      <c r="AA137" s="79">
        <v>2.2710075378417969</v>
      </c>
      <c r="AB137" s="79">
        <v>2.1214883327484131</v>
      </c>
      <c r="AC137" s="79">
        <v>2.0603671073913574</v>
      </c>
      <c r="AD137" s="79">
        <v>2.0002613067626953</v>
      </c>
      <c r="AE137" s="79">
        <v>1.7776943445205688</v>
      </c>
      <c r="AF137" s="79">
        <v>1.5384176969528198</v>
      </c>
      <c r="AG137" s="79">
        <v>-0.17550879716873169</v>
      </c>
      <c r="AH137" s="79">
        <v>-0.16683557629585266</v>
      </c>
      <c r="AI137" s="79">
        <v>-0.1609845906496048</v>
      </c>
      <c r="AJ137" s="79">
        <v>-0.16877439618110657</v>
      </c>
      <c r="AK137" s="79">
        <v>-0.13786004483699799</v>
      </c>
      <c r="AL137" s="79">
        <v>-0.15660999715328217</v>
      </c>
      <c r="AM137" s="79">
        <v>-0.13014993071556091</v>
      </c>
      <c r="AN137" s="79">
        <v>-0.13273277878761292</v>
      </c>
      <c r="AO137" s="79">
        <v>-0.13843733072280884</v>
      </c>
      <c r="AP137" s="79">
        <v>-0.17539522051811218</v>
      </c>
      <c r="AQ137" s="79">
        <v>-0.17757618427276611</v>
      </c>
      <c r="AR137" s="79">
        <v>-0.15879173576831818</v>
      </c>
      <c r="AS137" s="79">
        <v>-0.16035903990268707</v>
      </c>
      <c r="AT137" s="79">
        <v>-0.1392412930727005</v>
      </c>
      <c r="AU137" s="79">
        <v>-0.13171355426311493</v>
      </c>
      <c r="AV137" s="79">
        <v>-0.15264421701431274</v>
      </c>
      <c r="AW137" s="79">
        <v>-2.4720832705497742E-2</v>
      </c>
      <c r="AX137" s="79">
        <v>8.8646061718463898E-2</v>
      </c>
      <c r="AY137" s="79">
        <v>4.7387033700942993E-2</v>
      </c>
      <c r="AZ137" s="79">
        <v>-3.4890696406364441E-2</v>
      </c>
      <c r="BA137" s="79">
        <v>-0.20775613188743591</v>
      </c>
      <c r="BB137" s="79">
        <v>-0.21265590190887451</v>
      </c>
      <c r="BC137" s="79">
        <v>-0.20127503573894501</v>
      </c>
      <c r="BD137" s="79">
        <v>-0.17883215844631195</v>
      </c>
      <c r="BE137" s="79">
        <v>-0.14688074588775635</v>
      </c>
      <c r="BF137" s="79">
        <v>-0.13845530152320862</v>
      </c>
      <c r="BG137" s="79">
        <v>-0.13369189202785492</v>
      </c>
      <c r="BH137" s="79">
        <v>-0.14256738126277924</v>
      </c>
      <c r="BI137" s="79">
        <v>-0.11252600699663162</v>
      </c>
      <c r="BJ137" s="79">
        <v>-0.12710905075073242</v>
      </c>
      <c r="BK137" s="79">
        <v>-0.1001930832862854</v>
      </c>
      <c r="BL137" s="79">
        <v>-0.1042901873588562</v>
      </c>
      <c r="BM137" s="79">
        <v>-0.10957802087068558</v>
      </c>
      <c r="BN137" s="79">
        <v>-0.14628583192825317</v>
      </c>
      <c r="BO137" s="79">
        <v>-0.1475701779127121</v>
      </c>
      <c r="BP137" s="79">
        <v>-0.12880139052867889</v>
      </c>
      <c r="BQ137" s="79">
        <v>-0.13017942011356354</v>
      </c>
      <c r="BR137" s="79">
        <v>-0.10858114808797836</v>
      </c>
      <c r="BS137" s="79">
        <v>-0.10031609237194061</v>
      </c>
      <c r="BT137" s="79">
        <v>-0.11954983323812485</v>
      </c>
      <c r="BU137" s="79">
        <v>5.5526313371956348E-3</v>
      </c>
      <c r="BV137" s="79">
        <v>0.12219257652759552</v>
      </c>
      <c r="BW137" s="79">
        <v>7.9413890838623047E-2</v>
      </c>
      <c r="BX137" s="79">
        <v>-5.9841843321919441E-3</v>
      </c>
      <c r="BY137" s="79">
        <v>-0.17489053308963776</v>
      </c>
      <c r="BZ137" s="79">
        <v>-0.18016760051250458</v>
      </c>
      <c r="CA137" s="79">
        <v>-0.17100651562213898</v>
      </c>
      <c r="CB137" s="79">
        <v>-0.14987197518348694</v>
      </c>
      <c r="CC137" s="79">
        <v>-0.12705302238464355</v>
      </c>
      <c r="CD137" s="79">
        <v>-0.11879920959472656</v>
      </c>
      <c r="CE137" s="79">
        <v>-0.11478906124830246</v>
      </c>
      <c r="CF137" s="79">
        <v>-0.12441648542881012</v>
      </c>
      <c r="CG137" s="79">
        <v>-9.4979748129844666E-2</v>
      </c>
      <c r="CH137" s="79">
        <v>-0.10667676478624344</v>
      </c>
      <c r="CI137" s="79">
        <v>-7.9445049166679382E-2</v>
      </c>
      <c r="CJ137" s="79">
        <v>-8.4590941667556763E-2</v>
      </c>
      <c r="CK137" s="79">
        <v>-8.9590169489383698E-2</v>
      </c>
      <c r="CL137" s="79">
        <v>-0.12612476944923401</v>
      </c>
      <c r="CM137" s="79">
        <v>-0.12678809463977814</v>
      </c>
      <c r="CN137" s="79">
        <v>-0.10803017020225525</v>
      </c>
      <c r="CO137" s="79">
        <v>-0.10927711427211761</v>
      </c>
      <c r="CP137" s="79">
        <v>-8.7346017360687256E-2</v>
      </c>
      <c r="CQ137" s="79">
        <v>-7.8570298850536346E-2</v>
      </c>
      <c r="CR137" s="79">
        <v>-9.6628755331039429E-2</v>
      </c>
      <c r="CS137" s="79">
        <v>2.6519939303398132E-2</v>
      </c>
      <c r="CT137" s="79">
        <v>0.14542679488658905</v>
      </c>
      <c r="CU137" s="79">
        <v>0.10159558802843094</v>
      </c>
      <c r="CV137" s="79">
        <v>1.403637882322073E-2</v>
      </c>
      <c r="CW137" s="79">
        <v>-0.15212792158126831</v>
      </c>
      <c r="CX137" s="79">
        <v>-0.15766631066799164</v>
      </c>
      <c r="CY137" s="79">
        <v>-0.15004262328147888</v>
      </c>
      <c r="CZ137" s="79">
        <v>-0.12981423735618591</v>
      </c>
      <c r="DA137" s="79">
        <v>-0.10722531378269196</v>
      </c>
      <c r="DB137" s="79">
        <v>-9.9143117666244507E-2</v>
      </c>
      <c r="DC137" s="79">
        <v>-9.588623046875E-2</v>
      </c>
      <c r="DD137" s="79">
        <v>-0.1062655970454216</v>
      </c>
      <c r="DE137" s="79">
        <v>-7.7433466911315918E-2</v>
      </c>
      <c r="DF137" s="79">
        <v>-8.6244493722915649E-2</v>
      </c>
      <c r="DG137" s="79">
        <v>-5.8697018772363663E-2</v>
      </c>
      <c r="DH137" s="79">
        <v>-6.4891688525676727E-2</v>
      </c>
      <c r="DI137" s="79">
        <v>-6.9602303206920624E-2</v>
      </c>
      <c r="DJ137" s="79">
        <v>-0.10596368461847305</v>
      </c>
      <c r="DK137" s="79">
        <v>-0.10600604116916656</v>
      </c>
      <c r="DL137" s="79">
        <v>-8.7258957326412201E-2</v>
      </c>
      <c r="DM137" s="79">
        <v>-8.8374800980091095E-2</v>
      </c>
      <c r="DN137" s="79">
        <v>-6.6110886633396149E-2</v>
      </c>
      <c r="DO137" s="79">
        <v>-5.682450532913208E-2</v>
      </c>
      <c r="DP137" s="79">
        <v>-7.370767742395401E-2</v>
      </c>
      <c r="DQ137" s="79">
        <v>4.7487247735261917E-2</v>
      </c>
      <c r="DR137" s="79">
        <v>0.16866101324558258</v>
      </c>
      <c r="DS137" s="79">
        <v>0.12377729266881943</v>
      </c>
      <c r="DT137" s="79">
        <v>3.4056942909955978E-2</v>
      </c>
      <c r="DU137" s="79">
        <v>-0.12936531007289886</v>
      </c>
      <c r="DV137" s="79">
        <v>-0.1351650208234787</v>
      </c>
      <c r="DW137" s="79">
        <v>-0.12907874584197998</v>
      </c>
      <c r="DX137" s="79">
        <v>-0.10975649952888489</v>
      </c>
      <c r="DY137" s="79">
        <v>-7.859724760055542E-2</v>
      </c>
      <c r="DZ137" s="79">
        <v>-7.0762842893600464E-2</v>
      </c>
      <c r="EA137" s="79">
        <v>-6.8593539297580719E-2</v>
      </c>
      <c r="EB137" s="79">
        <v>-8.0058589577674866E-2</v>
      </c>
      <c r="EC137" s="79">
        <v>-5.2099451422691345E-2</v>
      </c>
      <c r="ED137" s="79">
        <v>-5.6743524968624115E-2</v>
      </c>
      <c r="EE137" s="79">
        <v>-2.8740162029862404E-2</v>
      </c>
      <c r="EF137" s="79">
        <v>-3.6449093371629715E-2</v>
      </c>
      <c r="EG137" s="79">
        <v>-4.0743008255958557E-2</v>
      </c>
      <c r="EH137" s="79">
        <v>-7.6854296028614044E-2</v>
      </c>
      <c r="EI137" s="79">
        <v>-7.6000027358531952E-2</v>
      </c>
      <c r="EJ137" s="79">
        <v>-5.7268612086772919E-2</v>
      </c>
      <c r="EK137" s="79">
        <v>-5.819518119096756E-2</v>
      </c>
      <c r="EL137" s="79">
        <v>-3.5450734198093414E-2</v>
      </c>
      <c r="EM137" s="79">
        <v>-2.5427039712667465E-2</v>
      </c>
      <c r="EN137" s="79">
        <v>-4.0613282471895218E-2</v>
      </c>
      <c r="EO137" s="79">
        <v>7.7760711312294006E-2</v>
      </c>
      <c r="EP137" s="79">
        <v>0.2022075355052948</v>
      </c>
      <c r="EQ137" s="79">
        <v>0.15580414235591888</v>
      </c>
      <c r="ER137" s="79">
        <v>6.296345591545105E-2</v>
      </c>
      <c r="ES137" s="79">
        <v>-9.6499688923358917E-2</v>
      </c>
      <c r="ET137" s="79">
        <v>-0.10267670452594757</v>
      </c>
      <c r="EU137" s="79">
        <v>-9.8810248076915741E-2</v>
      </c>
      <c r="EV137" s="79">
        <v>-8.0796308815479279E-2</v>
      </c>
      <c r="EW137" s="79">
        <v>60.526531219482422</v>
      </c>
      <c r="EX137" s="79">
        <v>59.863693237304688</v>
      </c>
      <c r="EY137" s="79">
        <v>59.405021667480469</v>
      </c>
      <c r="EZ137" s="79">
        <v>59.076614379882813</v>
      </c>
      <c r="FA137" s="79">
        <v>58.761341094970703</v>
      </c>
      <c r="FB137" s="79">
        <v>58.483348846435547</v>
      </c>
      <c r="FC137" s="79">
        <v>58.383152008056641</v>
      </c>
      <c r="FD137" s="79">
        <v>59.445308685302734</v>
      </c>
      <c r="FE137" s="79">
        <v>61.341926574707031</v>
      </c>
      <c r="FF137" s="79">
        <v>63.879379272460938</v>
      </c>
      <c r="FG137" s="79">
        <v>67.035255432128906</v>
      </c>
      <c r="FH137" s="79">
        <v>70.145744323730469</v>
      </c>
      <c r="FI137" s="79">
        <v>73.076225280761719</v>
      </c>
      <c r="FJ137" s="79">
        <v>75.369651794433594</v>
      </c>
      <c r="FK137" s="79">
        <v>77.092292785644531</v>
      </c>
      <c r="FL137" s="79">
        <v>77.857528686523438</v>
      </c>
      <c r="FM137" s="79">
        <v>77.435745239257813</v>
      </c>
      <c r="FN137" s="79">
        <v>75.799278259277344</v>
      </c>
      <c r="FO137" s="79">
        <v>73.315658569335938</v>
      </c>
      <c r="FP137" s="79">
        <v>69.939826965332031</v>
      </c>
      <c r="FQ137" s="79">
        <v>66.011703491210938</v>
      </c>
      <c r="FR137" s="79">
        <v>63.366657257080078</v>
      </c>
      <c r="FS137" s="79">
        <v>61.895393371582031</v>
      </c>
      <c r="FT137" s="79">
        <v>60.988800048828125</v>
      </c>
      <c r="FU137" s="79">
        <v>3.0682854354381561E-2</v>
      </c>
      <c r="FV137" s="79">
        <v>3.8596902042627335E-2</v>
      </c>
      <c r="FW137" s="79">
        <v>3.1174246221780777E-2</v>
      </c>
      <c r="FX137" s="79">
        <v>0</v>
      </c>
      <c r="FY137" s="79">
        <v>600.521728515625</v>
      </c>
      <c r="FZ137" s="79">
        <v>1</v>
      </c>
    </row>
    <row r="138" spans="1:182" x14ac:dyDescent="0.2">
      <c r="A138" t="s">
        <v>186</v>
      </c>
      <c r="B138" t="s">
        <v>245</v>
      </c>
      <c r="C138" t="s">
        <v>194</v>
      </c>
      <c r="D138" t="s">
        <v>202</v>
      </c>
      <c r="E138" t="s">
        <v>208</v>
      </c>
      <c r="F138" t="s">
        <v>179</v>
      </c>
      <c r="G138" t="s">
        <v>1</v>
      </c>
      <c r="H138" s="79">
        <v>474</v>
      </c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  <c r="AI138" s="79"/>
      <c r="AJ138" s="79"/>
      <c r="AK138" s="79"/>
      <c r="AL138" s="79"/>
      <c r="AM138" s="79"/>
      <c r="AN138" s="79"/>
      <c r="AO138" s="79"/>
      <c r="AP138" s="79"/>
      <c r="AQ138" s="79"/>
      <c r="AR138" s="79"/>
      <c r="AS138" s="79"/>
      <c r="AT138" s="79"/>
      <c r="AU138" s="79"/>
      <c r="AV138" s="79"/>
      <c r="AW138" s="79"/>
      <c r="AX138" s="79"/>
      <c r="AY138" s="79"/>
      <c r="AZ138" s="79"/>
      <c r="BA138" s="79"/>
      <c r="BB138" s="79"/>
      <c r="BC138" s="79"/>
      <c r="BD138" s="79"/>
      <c r="BE138" s="79"/>
      <c r="BF138" s="79"/>
      <c r="BG138" s="79"/>
      <c r="BH138" s="79"/>
      <c r="BI138" s="79"/>
      <c r="BJ138" s="79"/>
      <c r="BK138" s="79"/>
      <c r="BL138" s="79"/>
      <c r="BM138" s="79"/>
      <c r="BN138" s="79"/>
      <c r="BO138" s="79"/>
      <c r="BP138" s="79"/>
      <c r="BQ138" s="79"/>
      <c r="BR138" s="79"/>
      <c r="BS138" s="79"/>
      <c r="BT138" s="79"/>
      <c r="BU138" s="79"/>
      <c r="BV138" s="79"/>
      <c r="BW138" s="79"/>
      <c r="BX138" s="79"/>
      <c r="BY138" s="79"/>
      <c r="BZ138" s="79"/>
      <c r="CA138" s="79"/>
      <c r="CB138" s="79"/>
      <c r="CC138" s="79"/>
      <c r="CD138" s="79"/>
      <c r="CE138" s="79"/>
      <c r="CF138" s="79"/>
      <c r="CG138" s="79"/>
      <c r="CH138" s="79"/>
      <c r="CI138" s="79"/>
      <c r="CJ138" s="79"/>
      <c r="CK138" s="79"/>
      <c r="CL138" s="79"/>
      <c r="CM138" s="79"/>
      <c r="CN138" s="79"/>
      <c r="CO138" s="79"/>
      <c r="CP138" s="79"/>
      <c r="CQ138" s="79"/>
      <c r="CR138" s="79"/>
      <c r="CS138" s="79"/>
      <c r="CT138" s="79"/>
      <c r="CU138" s="79"/>
      <c r="CV138" s="79"/>
      <c r="CW138" s="79"/>
      <c r="CX138" s="79"/>
      <c r="CY138" s="79"/>
      <c r="CZ138" s="79"/>
      <c r="DA138" s="79"/>
      <c r="DB138" s="79"/>
      <c r="DC138" s="79"/>
      <c r="DD138" s="79"/>
      <c r="DE138" s="79"/>
      <c r="DF138" s="79"/>
      <c r="DG138" s="79"/>
      <c r="DH138" s="79"/>
      <c r="DI138" s="79"/>
      <c r="DJ138" s="79"/>
      <c r="DK138" s="79"/>
      <c r="DL138" s="79"/>
      <c r="DM138" s="79"/>
      <c r="DN138" s="79"/>
      <c r="DO138" s="79"/>
      <c r="DP138" s="79"/>
      <c r="DQ138" s="79"/>
      <c r="DR138" s="79"/>
      <c r="DS138" s="79"/>
      <c r="DT138" s="79"/>
      <c r="DU138" s="79"/>
      <c r="DV138" s="79"/>
      <c r="DW138" s="79"/>
      <c r="DX138" s="79"/>
      <c r="DY138" s="79"/>
      <c r="DZ138" s="79"/>
      <c r="EA138" s="79"/>
      <c r="EB138" s="79"/>
      <c r="EC138" s="79"/>
      <c r="ED138" s="79"/>
      <c r="EE138" s="79"/>
      <c r="EF138" s="79"/>
      <c r="EG138" s="79"/>
      <c r="EH138" s="79"/>
      <c r="EI138" s="79"/>
      <c r="EJ138" s="79"/>
      <c r="EK138" s="79"/>
      <c r="EL138" s="79"/>
      <c r="EM138" s="79"/>
      <c r="EN138" s="79"/>
      <c r="EO138" s="79"/>
      <c r="EP138" s="79"/>
      <c r="EQ138" s="79"/>
      <c r="ER138" s="79"/>
      <c r="ES138" s="79"/>
      <c r="ET138" s="79"/>
      <c r="EU138" s="79"/>
      <c r="EV138" s="79"/>
      <c r="EW138" s="79"/>
      <c r="EX138" s="79"/>
      <c r="EY138" s="79"/>
      <c r="EZ138" s="79"/>
      <c r="FA138" s="79"/>
      <c r="FB138" s="79"/>
      <c r="FC138" s="79"/>
      <c r="FD138" s="79"/>
      <c r="FE138" s="79"/>
      <c r="FF138" s="79"/>
      <c r="FG138" s="79"/>
      <c r="FH138" s="79"/>
      <c r="FI138" s="79"/>
      <c r="FJ138" s="79"/>
      <c r="FK138" s="79"/>
      <c r="FL138" s="79"/>
      <c r="FM138" s="79"/>
      <c r="FN138" s="79"/>
      <c r="FO138" s="79"/>
      <c r="FP138" s="79"/>
      <c r="FQ138" s="79"/>
      <c r="FR138" s="79"/>
      <c r="FS138" s="79"/>
      <c r="FT138" s="79"/>
      <c r="FU138" s="79"/>
      <c r="FV138" s="79"/>
      <c r="FW138" s="79"/>
      <c r="FX138" s="79">
        <v>0</v>
      </c>
      <c r="FY138" s="79">
        <v>76.608695983886719</v>
      </c>
      <c r="FZ138" s="79">
        <v>0</v>
      </c>
    </row>
    <row r="139" spans="1:182" x14ac:dyDescent="0.2">
      <c r="A139" t="s">
        <v>186</v>
      </c>
      <c r="B139" t="s">
        <v>245</v>
      </c>
      <c r="C139" t="s">
        <v>194</v>
      </c>
      <c r="D139" t="s">
        <v>202</v>
      </c>
      <c r="E139" t="s">
        <v>208</v>
      </c>
      <c r="F139" t="s">
        <v>180</v>
      </c>
      <c r="G139" t="s">
        <v>1</v>
      </c>
      <c r="H139" s="79">
        <v>77</v>
      </c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  <c r="AP139" s="79"/>
      <c r="AQ139" s="79"/>
      <c r="AR139" s="79"/>
      <c r="AS139" s="79"/>
      <c r="AT139" s="79"/>
      <c r="AU139" s="79"/>
      <c r="AV139" s="79"/>
      <c r="AW139" s="79"/>
      <c r="AX139" s="79"/>
      <c r="AY139" s="79"/>
      <c r="AZ139" s="79"/>
      <c r="BA139" s="79"/>
      <c r="BB139" s="79"/>
      <c r="BC139" s="79"/>
      <c r="BD139" s="79"/>
      <c r="BE139" s="79"/>
      <c r="BF139" s="79"/>
      <c r="BG139" s="79"/>
      <c r="BH139" s="79"/>
      <c r="BI139" s="79"/>
      <c r="BJ139" s="79"/>
      <c r="BK139" s="79"/>
      <c r="BL139" s="79"/>
      <c r="BM139" s="79"/>
      <c r="BN139" s="79"/>
      <c r="BO139" s="79"/>
      <c r="BP139" s="79"/>
      <c r="BQ139" s="79"/>
      <c r="BR139" s="79"/>
      <c r="BS139" s="79"/>
      <c r="BT139" s="79"/>
      <c r="BU139" s="79"/>
      <c r="BV139" s="79"/>
      <c r="BW139" s="79"/>
      <c r="BX139" s="79"/>
      <c r="BY139" s="79"/>
      <c r="BZ139" s="79"/>
      <c r="CA139" s="79"/>
      <c r="CB139" s="79"/>
      <c r="CC139" s="79"/>
      <c r="CD139" s="79"/>
      <c r="CE139" s="79"/>
      <c r="CF139" s="79"/>
      <c r="CG139" s="79"/>
      <c r="CH139" s="79"/>
      <c r="CI139" s="79"/>
      <c r="CJ139" s="79"/>
      <c r="CK139" s="79"/>
      <c r="CL139" s="79"/>
      <c r="CM139" s="79"/>
      <c r="CN139" s="79"/>
      <c r="CO139" s="79"/>
      <c r="CP139" s="79"/>
      <c r="CQ139" s="79"/>
      <c r="CR139" s="79"/>
      <c r="CS139" s="79"/>
      <c r="CT139" s="79"/>
      <c r="CU139" s="79"/>
      <c r="CV139" s="79"/>
      <c r="CW139" s="79"/>
      <c r="CX139" s="79"/>
      <c r="CY139" s="79"/>
      <c r="CZ139" s="79"/>
      <c r="DA139" s="79"/>
      <c r="DB139" s="79"/>
      <c r="DC139" s="79"/>
      <c r="DD139" s="79"/>
      <c r="DE139" s="79"/>
      <c r="DF139" s="79"/>
      <c r="DG139" s="79"/>
      <c r="DH139" s="79"/>
      <c r="DI139" s="79"/>
      <c r="DJ139" s="79"/>
      <c r="DK139" s="79"/>
      <c r="DL139" s="79"/>
      <c r="DM139" s="79"/>
      <c r="DN139" s="79"/>
      <c r="DO139" s="79"/>
      <c r="DP139" s="79"/>
      <c r="DQ139" s="79"/>
      <c r="DR139" s="79"/>
      <c r="DS139" s="79"/>
      <c r="DT139" s="79"/>
      <c r="DU139" s="79"/>
      <c r="DV139" s="79"/>
      <c r="DW139" s="79"/>
      <c r="DX139" s="79"/>
      <c r="DY139" s="79"/>
      <c r="DZ139" s="79"/>
      <c r="EA139" s="79"/>
      <c r="EB139" s="79"/>
      <c r="EC139" s="79"/>
      <c r="ED139" s="79"/>
      <c r="EE139" s="79"/>
      <c r="EF139" s="79"/>
      <c r="EG139" s="79"/>
      <c r="EH139" s="79"/>
      <c r="EI139" s="79"/>
      <c r="EJ139" s="79"/>
      <c r="EK139" s="79"/>
      <c r="EL139" s="79"/>
      <c r="EM139" s="79"/>
      <c r="EN139" s="79"/>
      <c r="EO139" s="79"/>
      <c r="EP139" s="79"/>
      <c r="EQ139" s="79"/>
      <c r="ER139" s="79"/>
      <c r="ES139" s="79"/>
      <c r="ET139" s="79"/>
      <c r="EU139" s="79"/>
      <c r="EV139" s="79"/>
      <c r="EW139" s="79"/>
      <c r="EX139" s="79"/>
      <c r="EY139" s="79"/>
      <c r="EZ139" s="79"/>
      <c r="FA139" s="79"/>
      <c r="FB139" s="79"/>
      <c r="FC139" s="79"/>
      <c r="FD139" s="79"/>
      <c r="FE139" s="79"/>
      <c r="FF139" s="79"/>
      <c r="FG139" s="79"/>
      <c r="FH139" s="79"/>
      <c r="FI139" s="79"/>
      <c r="FJ139" s="79"/>
      <c r="FK139" s="79"/>
      <c r="FL139" s="79"/>
      <c r="FM139" s="79"/>
      <c r="FN139" s="79"/>
      <c r="FO139" s="79"/>
      <c r="FP139" s="79"/>
      <c r="FQ139" s="79"/>
      <c r="FR139" s="79"/>
      <c r="FS139" s="79"/>
      <c r="FT139" s="79"/>
      <c r="FU139" s="79"/>
      <c r="FV139" s="79"/>
      <c r="FW139" s="79"/>
      <c r="FX139" s="79">
        <v>0</v>
      </c>
      <c r="FY139" s="79">
        <v>7.1304349899291992</v>
      </c>
      <c r="FZ139" s="79">
        <v>0</v>
      </c>
    </row>
    <row r="140" spans="1:182" x14ac:dyDescent="0.2">
      <c r="A140" t="s">
        <v>186</v>
      </c>
      <c r="B140" t="s">
        <v>245</v>
      </c>
      <c r="C140" t="s">
        <v>194</v>
      </c>
      <c r="D140" t="s">
        <v>202</v>
      </c>
      <c r="E140" t="s">
        <v>208</v>
      </c>
      <c r="F140" t="s">
        <v>181</v>
      </c>
      <c r="G140" t="s">
        <v>1</v>
      </c>
      <c r="H140" s="79">
        <v>170</v>
      </c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79"/>
      <c r="AD140" s="79"/>
      <c r="AE140" s="79"/>
      <c r="AF140" s="79"/>
      <c r="AG140" s="79"/>
      <c r="AH140" s="79"/>
      <c r="AI140" s="79"/>
      <c r="AJ140" s="79"/>
      <c r="AK140" s="79"/>
      <c r="AL140" s="79"/>
      <c r="AM140" s="79"/>
      <c r="AN140" s="79"/>
      <c r="AO140" s="79"/>
      <c r="AP140" s="79"/>
      <c r="AQ140" s="79"/>
      <c r="AR140" s="79"/>
      <c r="AS140" s="79"/>
      <c r="AT140" s="79"/>
      <c r="AU140" s="79"/>
      <c r="AV140" s="79"/>
      <c r="AW140" s="79"/>
      <c r="AX140" s="79"/>
      <c r="AY140" s="79"/>
      <c r="AZ140" s="79"/>
      <c r="BA140" s="79"/>
      <c r="BB140" s="79"/>
      <c r="BC140" s="79"/>
      <c r="BD140" s="79"/>
      <c r="BE140" s="79"/>
      <c r="BF140" s="79"/>
      <c r="BG140" s="79"/>
      <c r="BH140" s="79"/>
      <c r="BI140" s="79"/>
      <c r="BJ140" s="79"/>
      <c r="BK140" s="79"/>
      <c r="BL140" s="79"/>
      <c r="BM140" s="79"/>
      <c r="BN140" s="79"/>
      <c r="BO140" s="79"/>
      <c r="BP140" s="79"/>
      <c r="BQ140" s="79"/>
      <c r="BR140" s="79"/>
      <c r="BS140" s="79"/>
      <c r="BT140" s="79"/>
      <c r="BU140" s="79"/>
      <c r="BV140" s="79"/>
      <c r="BW140" s="79"/>
      <c r="BX140" s="79"/>
      <c r="BY140" s="79"/>
      <c r="BZ140" s="79"/>
      <c r="CA140" s="79"/>
      <c r="CB140" s="79"/>
      <c r="CC140" s="79"/>
      <c r="CD140" s="79"/>
      <c r="CE140" s="79"/>
      <c r="CF140" s="79"/>
      <c r="CG140" s="79"/>
      <c r="CH140" s="79"/>
      <c r="CI140" s="79"/>
      <c r="CJ140" s="79"/>
      <c r="CK140" s="79"/>
      <c r="CL140" s="79"/>
      <c r="CM140" s="79"/>
      <c r="CN140" s="79"/>
      <c r="CO140" s="79"/>
      <c r="CP140" s="79"/>
      <c r="CQ140" s="79"/>
      <c r="CR140" s="79"/>
      <c r="CS140" s="79"/>
      <c r="CT140" s="79"/>
      <c r="CU140" s="79"/>
      <c r="CV140" s="79"/>
      <c r="CW140" s="79"/>
      <c r="CX140" s="79"/>
      <c r="CY140" s="79"/>
      <c r="CZ140" s="79"/>
      <c r="DA140" s="79"/>
      <c r="DB140" s="79"/>
      <c r="DC140" s="79"/>
      <c r="DD140" s="79"/>
      <c r="DE140" s="79"/>
      <c r="DF140" s="79"/>
      <c r="DG140" s="79"/>
      <c r="DH140" s="79"/>
      <c r="DI140" s="79"/>
      <c r="DJ140" s="79"/>
      <c r="DK140" s="79"/>
      <c r="DL140" s="79"/>
      <c r="DM140" s="79"/>
      <c r="DN140" s="79"/>
      <c r="DO140" s="79"/>
      <c r="DP140" s="79"/>
      <c r="DQ140" s="79"/>
      <c r="DR140" s="79"/>
      <c r="DS140" s="79"/>
      <c r="DT140" s="79"/>
      <c r="DU140" s="79"/>
      <c r="DV140" s="79"/>
      <c r="DW140" s="79"/>
      <c r="DX140" s="79"/>
      <c r="DY140" s="79"/>
      <c r="DZ140" s="79"/>
      <c r="EA140" s="79"/>
      <c r="EB140" s="79"/>
      <c r="EC140" s="79"/>
      <c r="ED140" s="79"/>
      <c r="EE140" s="79"/>
      <c r="EF140" s="79"/>
      <c r="EG140" s="79"/>
      <c r="EH140" s="79"/>
      <c r="EI140" s="79"/>
      <c r="EJ140" s="79"/>
      <c r="EK140" s="79"/>
      <c r="EL140" s="79"/>
      <c r="EM140" s="79"/>
      <c r="EN140" s="79"/>
      <c r="EO140" s="79"/>
      <c r="EP140" s="79"/>
      <c r="EQ140" s="79"/>
      <c r="ER140" s="79"/>
      <c r="ES140" s="79"/>
      <c r="ET140" s="79"/>
      <c r="EU140" s="79"/>
      <c r="EV140" s="79"/>
      <c r="EW140" s="79"/>
      <c r="EX140" s="79"/>
      <c r="EY140" s="79"/>
      <c r="EZ140" s="79"/>
      <c r="FA140" s="79"/>
      <c r="FB140" s="79"/>
      <c r="FC140" s="79"/>
      <c r="FD140" s="79"/>
      <c r="FE140" s="79"/>
      <c r="FF140" s="79"/>
      <c r="FG140" s="79"/>
      <c r="FH140" s="79"/>
      <c r="FI140" s="79"/>
      <c r="FJ140" s="79"/>
      <c r="FK140" s="79"/>
      <c r="FL140" s="79"/>
      <c r="FM140" s="79"/>
      <c r="FN140" s="79"/>
      <c r="FO140" s="79"/>
      <c r="FP140" s="79"/>
      <c r="FQ140" s="79"/>
      <c r="FR140" s="79"/>
      <c r="FS140" s="79"/>
      <c r="FT140" s="79"/>
      <c r="FU140" s="79"/>
      <c r="FV140" s="79"/>
      <c r="FW140" s="79"/>
      <c r="FX140" s="79">
        <v>0</v>
      </c>
      <c r="FY140" s="79">
        <v>24.695652008056641</v>
      </c>
      <c r="FZ140" s="79">
        <v>0</v>
      </c>
    </row>
    <row r="141" spans="1:182" x14ac:dyDescent="0.2">
      <c r="A141" t="s">
        <v>186</v>
      </c>
      <c r="B141" t="s">
        <v>245</v>
      </c>
      <c r="C141" t="s">
        <v>194</v>
      </c>
      <c r="D141" t="s">
        <v>202</v>
      </c>
      <c r="E141" t="s">
        <v>208</v>
      </c>
      <c r="F141" t="s">
        <v>182</v>
      </c>
      <c r="G141" t="s">
        <v>1</v>
      </c>
      <c r="H141" s="79">
        <v>491</v>
      </c>
      <c r="I141" s="79">
        <v>1.4620192050933838</v>
      </c>
      <c r="J141" s="79">
        <v>1.3114361763000488</v>
      </c>
      <c r="K141" s="79">
        <v>1.289036750793457</v>
      </c>
      <c r="L141" s="79">
        <v>1.2813498973846436</v>
      </c>
      <c r="M141" s="79">
        <v>1.2825227975845337</v>
      </c>
      <c r="N141" s="79">
        <v>1.3456612825393677</v>
      </c>
      <c r="O141" s="79">
        <v>1.4310389757156372</v>
      </c>
      <c r="P141" s="79">
        <v>1.5417909622192383</v>
      </c>
      <c r="Q141" s="79">
        <v>1.6434284448623657</v>
      </c>
      <c r="R141" s="79">
        <v>1.8137810230255127</v>
      </c>
      <c r="S141" s="79">
        <v>1.973736047744751</v>
      </c>
      <c r="T141" s="79">
        <v>2.0292596817016602</v>
      </c>
      <c r="U141" s="79">
        <v>2.1313605308532715</v>
      </c>
      <c r="V141" s="79">
        <v>2.2200040817260742</v>
      </c>
      <c r="W141" s="79">
        <v>2.3039178848266602</v>
      </c>
      <c r="X141" s="79">
        <v>2.3806982040405273</v>
      </c>
      <c r="Y141" s="79">
        <v>2.4410276412963867</v>
      </c>
      <c r="Z141" s="79">
        <v>2.4713637828826904</v>
      </c>
      <c r="AA141" s="79">
        <v>2.4240274429321289</v>
      </c>
      <c r="AB141" s="79">
        <v>2.32804274559021</v>
      </c>
      <c r="AC141" s="79">
        <v>2.2791068553924561</v>
      </c>
      <c r="AD141" s="79">
        <v>2.1627116203308105</v>
      </c>
      <c r="AE141" s="79">
        <v>1.9167195558547974</v>
      </c>
      <c r="AF141" s="79">
        <v>1.6672072410583496</v>
      </c>
      <c r="AG141" s="79">
        <v>-0.18434254825115204</v>
      </c>
      <c r="AH141" s="79">
        <v>-0.23471362888813019</v>
      </c>
      <c r="AI141" s="79">
        <v>-0.19160862267017365</v>
      </c>
      <c r="AJ141" s="79">
        <v>-0.19877992570400238</v>
      </c>
      <c r="AK141" s="79">
        <v>-0.23432981967926025</v>
      </c>
      <c r="AL141" s="79">
        <v>-0.26186075806617737</v>
      </c>
      <c r="AM141" s="79">
        <v>-0.25355944037437439</v>
      </c>
      <c r="AN141" s="79">
        <v>-0.26966375112533569</v>
      </c>
      <c r="AO141" s="79">
        <v>-0.32448798418045044</v>
      </c>
      <c r="AP141" s="79">
        <v>-0.19731692969799042</v>
      </c>
      <c r="AQ141" s="79">
        <v>-0.14172621071338654</v>
      </c>
      <c r="AR141" s="79">
        <v>-0.16830927133560181</v>
      </c>
      <c r="AS141" s="79">
        <v>-0.10929083079099655</v>
      </c>
      <c r="AT141" s="79">
        <v>-8.9672565460205078E-2</v>
      </c>
      <c r="AU141" s="79">
        <v>-2.3728527128696442E-2</v>
      </c>
      <c r="AV141" s="79">
        <v>2.229936420917511E-2</v>
      </c>
      <c r="AW141" s="79">
        <v>5.7067852467298508E-2</v>
      </c>
      <c r="AX141" s="79">
        <v>0.13145455718040466</v>
      </c>
      <c r="AY141" s="79">
        <v>8.6201637983322144E-2</v>
      </c>
      <c r="AZ141" s="79">
        <v>7.1447007358074188E-3</v>
      </c>
      <c r="BA141" s="79">
        <v>-8.0292150378227234E-2</v>
      </c>
      <c r="BB141" s="79">
        <v>-0.24919767677783966</v>
      </c>
      <c r="BC141" s="79">
        <v>-0.23667837679386139</v>
      </c>
      <c r="BD141" s="79">
        <v>-0.1619066447019577</v>
      </c>
      <c r="BE141" s="79">
        <v>-0.11998636275529861</v>
      </c>
      <c r="BF141" s="79">
        <v>-0.17339238524436951</v>
      </c>
      <c r="BG141" s="79">
        <v>-0.13096655905246735</v>
      </c>
      <c r="BH141" s="79">
        <v>-0.13867433369159698</v>
      </c>
      <c r="BI141" s="79">
        <v>-0.17452898621559143</v>
      </c>
      <c r="BJ141" s="79">
        <v>-0.2006804496049881</v>
      </c>
      <c r="BK141" s="79">
        <v>-0.19028346240520477</v>
      </c>
      <c r="BL141" s="79">
        <v>-0.20580039918422699</v>
      </c>
      <c r="BM141" s="79">
        <v>-0.26209723949432373</v>
      </c>
      <c r="BN141" s="79">
        <v>-0.1441817432641983</v>
      </c>
      <c r="BO141" s="79">
        <v>-8.8272556662559509E-2</v>
      </c>
      <c r="BP141" s="79">
        <v>-0.11238417029380798</v>
      </c>
      <c r="BQ141" s="79">
        <v>-5.0502464175224304E-2</v>
      </c>
      <c r="BR141" s="79">
        <v>-2.6922617107629776E-2</v>
      </c>
      <c r="BS141" s="79">
        <v>4.2289189994335175E-2</v>
      </c>
      <c r="BT141" s="79">
        <v>8.9260034263134003E-2</v>
      </c>
      <c r="BU141" s="79">
        <v>0.12297461181879044</v>
      </c>
      <c r="BV141" s="79">
        <v>0.20078353583812714</v>
      </c>
      <c r="BW141" s="79">
        <v>0.14948008954524994</v>
      </c>
      <c r="BX141" s="79">
        <v>6.6867083311080933E-2</v>
      </c>
      <c r="BY141" s="79">
        <v>-1.9756138324737549E-2</v>
      </c>
      <c r="BZ141" s="79">
        <v>-0.17975375056266785</v>
      </c>
      <c r="CA141" s="79">
        <v>-0.16876645386219025</v>
      </c>
      <c r="CB141" s="79">
        <v>-9.5034696161746979E-2</v>
      </c>
      <c r="CC141" s="79">
        <v>-7.5413472950458527E-2</v>
      </c>
      <c r="CD141" s="79">
        <v>-0.13092148303985596</v>
      </c>
      <c r="CE141" s="79">
        <v>-8.8966026902198792E-2</v>
      </c>
      <c r="CF141" s="79">
        <v>-9.7045399248600006E-2</v>
      </c>
      <c r="CG141" s="79">
        <v>-0.13311111927032471</v>
      </c>
      <c r="CH141" s="79">
        <v>-0.15830716490745544</v>
      </c>
      <c r="CI141" s="79">
        <v>-0.146458700299263</v>
      </c>
      <c r="CJ141" s="79">
        <v>-0.16156883537769318</v>
      </c>
      <c r="CK141" s="79">
        <v>-0.2188856303691864</v>
      </c>
      <c r="CL141" s="79">
        <v>-0.10738047212362289</v>
      </c>
      <c r="CM141" s="79">
        <v>-5.1250729709863663E-2</v>
      </c>
      <c r="CN141" s="79">
        <v>-7.3650620877742767E-2</v>
      </c>
      <c r="CO141" s="79">
        <v>-9.7858235239982605E-3</v>
      </c>
      <c r="CP141" s="79">
        <v>1.6537807881832123E-2</v>
      </c>
      <c r="CQ141" s="79">
        <v>8.8012859225273132E-2</v>
      </c>
      <c r="CR141" s="79">
        <v>0.13563679158687592</v>
      </c>
      <c r="CS141" s="79">
        <v>0.16862143576145172</v>
      </c>
      <c r="CT141" s="79">
        <v>0.24880059063434601</v>
      </c>
      <c r="CU141" s="79">
        <v>0.19330659508705139</v>
      </c>
      <c r="CV141" s="79">
        <v>0.10823062807321548</v>
      </c>
      <c r="CW141" s="79">
        <v>2.217092365026474E-2</v>
      </c>
      <c r="CX141" s="79">
        <v>-0.13165707886219025</v>
      </c>
      <c r="CY141" s="79">
        <v>-0.12173084914684296</v>
      </c>
      <c r="CZ141" s="79">
        <v>-4.8719394952058792E-2</v>
      </c>
      <c r="DA141" s="79">
        <v>-3.084057942032814E-2</v>
      </c>
      <c r="DB141" s="79">
        <v>-8.8450580835342407E-2</v>
      </c>
      <c r="DC141" s="79">
        <v>-4.6965520828962326E-2</v>
      </c>
      <c r="DD141" s="79">
        <v>-5.5416461080312729E-2</v>
      </c>
      <c r="DE141" s="79">
        <v>-9.169323742389679E-2</v>
      </c>
      <c r="DF141" s="79">
        <v>-0.11593389511108398</v>
      </c>
      <c r="DG141" s="79">
        <v>-0.10263395309448242</v>
      </c>
      <c r="DH141" s="79">
        <v>-0.11733727157115936</v>
      </c>
      <c r="DI141" s="79">
        <v>-0.17567400634288788</v>
      </c>
      <c r="DJ141" s="79">
        <v>-7.0579208433628082E-2</v>
      </c>
      <c r="DK141" s="79">
        <v>-1.4228894375264645E-2</v>
      </c>
      <c r="DL141" s="79">
        <v>-3.4917067736387253E-2</v>
      </c>
      <c r="DM141" s="79">
        <v>3.0930818989872932E-2</v>
      </c>
      <c r="DN141" s="79">
        <v>5.9998229146003723E-2</v>
      </c>
      <c r="DO141" s="79">
        <v>0.13373652100563049</v>
      </c>
      <c r="DP141" s="79">
        <v>0.18201354146003723</v>
      </c>
      <c r="DQ141" s="79">
        <v>0.2142682671546936</v>
      </c>
      <c r="DR141" s="79">
        <v>0.29681766033172607</v>
      </c>
      <c r="DS141" s="79">
        <v>0.23713307082653046</v>
      </c>
      <c r="DT141" s="79">
        <v>0.14959417283535004</v>
      </c>
      <c r="DU141" s="79">
        <v>6.4097985625267029E-2</v>
      </c>
      <c r="DV141" s="79">
        <v>-8.356042206287384E-2</v>
      </c>
      <c r="DW141" s="79">
        <v>-7.4695266783237457E-2</v>
      </c>
      <c r="DX141" s="79">
        <v>-2.4040853604674339E-3</v>
      </c>
      <c r="DY141" s="79">
        <v>3.3515602350234985E-2</v>
      </c>
      <c r="DZ141" s="79">
        <v>-2.712932787835598E-2</v>
      </c>
      <c r="EA141" s="79">
        <v>1.3676547445356846E-2</v>
      </c>
      <c r="EB141" s="79">
        <v>4.689111839979887E-3</v>
      </c>
      <c r="EC141" s="79">
        <v>-3.1892411410808563E-2</v>
      </c>
      <c r="ED141" s="79">
        <v>-5.4753612726926804E-2</v>
      </c>
      <c r="EE141" s="79">
        <v>-3.9357975125312805E-2</v>
      </c>
      <c r="EF141" s="79">
        <v>-5.3473912179470062E-2</v>
      </c>
      <c r="EG141" s="79">
        <v>-0.11328328400850296</v>
      </c>
      <c r="EH141" s="79">
        <v>-1.7444031313061714E-2</v>
      </c>
      <c r="EI141" s="79">
        <v>3.9224747568368912E-2</v>
      </c>
      <c r="EJ141" s="79">
        <v>2.1008027717471123E-2</v>
      </c>
      <c r="EK141" s="79">
        <v>8.9719183743000031E-2</v>
      </c>
      <c r="EL141" s="79">
        <v>0.12274818122386932</v>
      </c>
      <c r="EM141" s="79">
        <v>0.19975423812866211</v>
      </c>
      <c r="EN141" s="79">
        <v>0.24897421896457672</v>
      </c>
      <c r="EO141" s="79">
        <v>0.28017500042915344</v>
      </c>
      <c r="EP141" s="79">
        <v>0.36614662408828735</v>
      </c>
      <c r="EQ141" s="79">
        <v>0.30041155219078064</v>
      </c>
      <c r="ER141" s="79">
        <v>0.20931655168533325</v>
      </c>
      <c r="ES141" s="79">
        <v>0.12463399767875671</v>
      </c>
      <c r="ET141" s="79">
        <v>-1.4116481877863407E-2</v>
      </c>
      <c r="EU141" s="79">
        <v>-6.7833387292921543E-3</v>
      </c>
      <c r="EV141" s="79">
        <v>6.4467862248420715E-2</v>
      </c>
      <c r="EW141" s="79">
        <v>59.536617279052734</v>
      </c>
      <c r="EX141" s="79">
        <v>58.615528106689453</v>
      </c>
      <c r="EY141" s="79">
        <v>57.825710296630859</v>
      </c>
      <c r="EZ141" s="79">
        <v>56.945175170898438</v>
      </c>
      <c r="FA141" s="79">
        <v>56.31781005859375</v>
      </c>
      <c r="FB141" s="79">
        <v>55.904670715332031</v>
      </c>
      <c r="FC141" s="79">
        <v>55.578643798828125</v>
      </c>
      <c r="FD141" s="79">
        <v>56.962738037109375</v>
      </c>
      <c r="FE141" s="79">
        <v>59.41143798828125</v>
      </c>
      <c r="FF141" s="79">
        <v>62.650566101074219</v>
      </c>
      <c r="FG141" s="79">
        <v>66.9151611328125</v>
      </c>
      <c r="FH141" s="79">
        <v>71.918205261230469</v>
      </c>
      <c r="FI141" s="79">
        <v>76.281715393066406</v>
      </c>
      <c r="FJ141" s="79">
        <v>79.818351745605469</v>
      </c>
      <c r="FK141" s="79">
        <v>82.03863525390625</v>
      </c>
      <c r="FL141" s="79">
        <v>82.776054382324219</v>
      </c>
      <c r="FM141" s="79">
        <v>82.575088500976563</v>
      </c>
      <c r="FN141" s="79">
        <v>80.599411010742188</v>
      </c>
      <c r="FO141" s="79">
        <v>77.616729736328125</v>
      </c>
      <c r="FP141" s="79">
        <v>73.4207763671875</v>
      </c>
      <c r="FQ141" s="79">
        <v>68.26025390625</v>
      </c>
      <c r="FR141" s="79">
        <v>64.644493103027344</v>
      </c>
      <c r="FS141" s="79">
        <v>62.159324645996094</v>
      </c>
      <c r="FT141" s="79">
        <v>60.395648956298828</v>
      </c>
      <c r="FU141" s="79">
        <v>6.1126064509153366E-2</v>
      </c>
      <c r="FV141" s="79">
        <v>8.0242007970809937E-2</v>
      </c>
      <c r="FW141" s="79">
        <v>6.2581412494182587E-2</v>
      </c>
      <c r="FX141" s="79">
        <v>0</v>
      </c>
      <c r="FY141" s="79">
        <v>151.08695983886719</v>
      </c>
      <c r="FZ141" s="79">
        <v>1</v>
      </c>
    </row>
    <row r="142" spans="1:182" x14ac:dyDescent="0.2">
      <c r="A142" t="s">
        <v>186</v>
      </c>
      <c r="B142" t="s">
        <v>245</v>
      </c>
      <c r="C142" t="s">
        <v>194</v>
      </c>
      <c r="D142" t="s">
        <v>202</v>
      </c>
      <c r="E142" t="s">
        <v>208</v>
      </c>
      <c r="F142" t="s">
        <v>183</v>
      </c>
      <c r="G142" t="s">
        <v>1</v>
      </c>
      <c r="H142" s="79">
        <v>819</v>
      </c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79"/>
      <c r="AD142" s="79"/>
      <c r="AE142" s="79"/>
      <c r="AF142" s="79"/>
      <c r="AG142" s="79"/>
      <c r="AH142" s="79"/>
      <c r="AI142" s="79"/>
      <c r="AJ142" s="79"/>
      <c r="AK142" s="79"/>
      <c r="AL142" s="79"/>
      <c r="AM142" s="79"/>
      <c r="AN142" s="79"/>
      <c r="AO142" s="79"/>
      <c r="AP142" s="79"/>
      <c r="AQ142" s="79"/>
      <c r="AR142" s="79"/>
      <c r="AS142" s="79"/>
      <c r="AT142" s="79"/>
      <c r="AU142" s="79"/>
      <c r="AV142" s="79"/>
      <c r="AW142" s="79"/>
      <c r="AX142" s="79"/>
      <c r="AY142" s="79"/>
      <c r="AZ142" s="79"/>
      <c r="BA142" s="79"/>
      <c r="BB142" s="79"/>
      <c r="BC142" s="79"/>
      <c r="BD142" s="79"/>
      <c r="BE142" s="79"/>
      <c r="BF142" s="79"/>
      <c r="BG142" s="79"/>
      <c r="BH142" s="79"/>
      <c r="BI142" s="79"/>
      <c r="BJ142" s="79"/>
      <c r="BK142" s="79"/>
      <c r="BL142" s="79"/>
      <c r="BM142" s="79"/>
      <c r="BN142" s="79"/>
      <c r="BO142" s="79"/>
      <c r="BP142" s="79"/>
      <c r="BQ142" s="79"/>
      <c r="BR142" s="79"/>
      <c r="BS142" s="79"/>
      <c r="BT142" s="79"/>
      <c r="BU142" s="79"/>
      <c r="BV142" s="79"/>
      <c r="BW142" s="79"/>
      <c r="BX142" s="79"/>
      <c r="BY142" s="79"/>
      <c r="BZ142" s="79"/>
      <c r="CA142" s="79"/>
      <c r="CB142" s="79"/>
      <c r="CC142" s="79"/>
      <c r="CD142" s="79"/>
      <c r="CE142" s="79"/>
      <c r="CF142" s="79"/>
      <c r="CG142" s="79"/>
      <c r="CH142" s="79"/>
      <c r="CI142" s="79"/>
      <c r="CJ142" s="79"/>
      <c r="CK142" s="79"/>
      <c r="CL142" s="79"/>
      <c r="CM142" s="79"/>
      <c r="CN142" s="79"/>
      <c r="CO142" s="79"/>
      <c r="CP142" s="79"/>
      <c r="CQ142" s="79"/>
      <c r="CR142" s="79"/>
      <c r="CS142" s="79"/>
      <c r="CT142" s="79"/>
      <c r="CU142" s="79"/>
      <c r="CV142" s="79"/>
      <c r="CW142" s="79"/>
      <c r="CX142" s="79"/>
      <c r="CY142" s="79"/>
      <c r="CZ142" s="79"/>
      <c r="DA142" s="79"/>
      <c r="DB142" s="79"/>
      <c r="DC142" s="79"/>
      <c r="DD142" s="79"/>
      <c r="DE142" s="79"/>
      <c r="DF142" s="79"/>
      <c r="DG142" s="79"/>
      <c r="DH142" s="79"/>
      <c r="DI142" s="79"/>
      <c r="DJ142" s="79"/>
      <c r="DK142" s="79"/>
      <c r="DL142" s="79"/>
      <c r="DM142" s="79"/>
      <c r="DN142" s="79"/>
      <c r="DO142" s="79"/>
      <c r="DP142" s="79"/>
      <c r="DQ142" s="79"/>
      <c r="DR142" s="79"/>
      <c r="DS142" s="79"/>
      <c r="DT142" s="79"/>
      <c r="DU142" s="79"/>
      <c r="DV142" s="79"/>
      <c r="DW142" s="79"/>
      <c r="DX142" s="79"/>
      <c r="DY142" s="79"/>
      <c r="DZ142" s="79"/>
      <c r="EA142" s="79"/>
      <c r="EB142" s="79"/>
      <c r="EC142" s="79"/>
      <c r="ED142" s="79"/>
      <c r="EE142" s="79"/>
      <c r="EF142" s="79"/>
      <c r="EG142" s="79"/>
      <c r="EH142" s="79"/>
      <c r="EI142" s="79"/>
      <c r="EJ142" s="79"/>
      <c r="EK142" s="79"/>
      <c r="EL142" s="79"/>
      <c r="EM142" s="79"/>
      <c r="EN142" s="79"/>
      <c r="EO142" s="79"/>
      <c r="EP142" s="79"/>
      <c r="EQ142" s="79"/>
      <c r="ER142" s="79"/>
      <c r="ES142" s="79"/>
      <c r="ET142" s="79"/>
      <c r="EU142" s="79"/>
      <c r="EV142" s="79"/>
      <c r="EW142" s="79"/>
      <c r="EX142" s="79"/>
      <c r="EY142" s="79"/>
      <c r="EZ142" s="79"/>
      <c r="FA142" s="79"/>
      <c r="FB142" s="79"/>
      <c r="FC142" s="79"/>
      <c r="FD142" s="79"/>
      <c r="FE142" s="79"/>
      <c r="FF142" s="79"/>
      <c r="FG142" s="79"/>
      <c r="FH142" s="79"/>
      <c r="FI142" s="79"/>
      <c r="FJ142" s="79"/>
      <c r="FK142" s="79"/>
      <c r="FL142" s="79"/>
      <c r="FM142" s="79"/>
      <c r="FN142" s="79"/>
      <c r="FO142" s="79"/>
      <c r="FP142" s="79"/>
      <c r="FQ142" s="79"/>
      <c r="FR142" s="79"/>
      <c r="FS142" s="79"/>
      <c r="FT142" s="79"/>
      <c r="FU142" s="79"/>
      <c r="FV142" s="79"/>
      <c r="FW142" s="79"/>
      <c r="FX142" s="79">
        <v>0</v>
      </c>
      <c r="FY142" s="79">
        <v>94.434783935546875</v>
      </c>
      <c r="FZ142" s="79">
        <v>0</v>
      </c>
    </row>
    <row r="143" spans="1:182" x14ac:dyDescent="0.2">
      <c r="A143" t="s">
        <v>186</v>
      </c>
      <c r="B143" t="s">
        <v>245</v>
      </c>
      <c r="C143" t="s">
        <v>194</v>
      </c>
      <c r="D143" t="s">
        <v>202</v>
      </c>
      <c r="E143" t="s">
        <v>208</v>
      </c>
      <c r="F143" t="s">
        <v>184</v>
      </c>
      <c r="G143" t="s">
        <v>1</v>
      </c>
      <c r="H143" s="79">
        <v>379</v>
      </c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79"/>
      <c r="AD143" s="79"/>
      <c r="AE143" s="79"/>
      <c r="AF143" s="79"/>
      <c r="AG143" s="79"/>
      <c r="AH143" s="79"/>
      <c r="AI143" s="79"/>
      <c r="AJ143" s="79"/>
      <c r="AK143" s="79"/>
      <c r="AL143" s="79"/>
      <c r="AM143" s="79"/>
      <c r="AN143" s="79"/>
      <c r="AO143" s="79"/>
      <c r="AP143" s="79"/>
      <c r="AQ143" s="79"/>
      <c r="AR143" s="79"/>
      <c r="AS143" s="79"/>
      <c r="AT143" s="79"/>
      <c r="AU143" s="79"/>
      <c r="AV143" s="79"/>
      <c r="AW143" s="79"/>
      <c r="AX143" s="79"/>
      <c r="AY143" s="79"/>
      <c r="AZ143" s="79"/>
      <c r="BA143" s="79"/>
      <c r="BB143" s="79"/>
      <c r="BC143" s="79"/>
      <c r="BD143" s="79"/>
      <c r="BE143" s="79"/>
      <c r="BF143" s="79"/>
      <c r="BG143" s="79"/>
      <c r="BH143" s="79"/>
      <c r="BI143" s="79"/>
      <c r="BJ143" s="79"/>
      <c r="BK143" s="79"/>
      <c r="BL143" s="79"/>
      <c r="BM143" s="79"/>
      <c r="BN143" s="79"/>
      <c r="BO143" s="79"/>
      <c r="BP143" s="79"/>
      <c r="BQ143" s="79"/>
      <c r="BR143" s="79"/>
      <c r="BS143" s="79"/>
      <c r="BT143" s="79"/>
      <c r="BU143" s="79"/>
      <c r="BV143" s="79"/>
      <c r="BW143" s="79"/>
      <c r="BX143" s="79"/>
      <c r="BY143" s="79"/>
      <c r="BZ143" s="79"/>
      <c r="CA143" s="79"/>
      <c r="CB143" s="79"/>
      <c r="CC143" s="79"/>
      <c r="CD143" s="79"/>
      <c r="CE143" s="79"/>
      <c r="CF143" s="79"/>
      <c r="CG143" s="79"/>
      <c r="CH143" s="79"/>
      <c r="CI143" s="79"/>
      <c r="CJ143" s="79"/>
      <c r="CK143" s="79"/>
      <c r="CL143" s="79"/>
      <c r="CM143" s="79"/>
      <c r="CN143" s="79"/>
      <c r="CO143" s="79"/>
      <c r="CP143" s="79"/>
      <c r="CQ143" s="79"/>
      <c r="CR143" s="79"/>
      <c r="CS143" s="79"/>
      <c r="CT143" s="79"/>
      <c r="CU143" s="79"/>
      <c r="CV143" s="79"/>
      <c r="CW143" s="79"/>
      <c r="CX143" s="79"/>
      <c r="CY143" s="79"/>
      <c r="CZ143" s="79"/>
      <c r="DA143" s="79"/>
      <c r="DB143" s="79"/>
      <c r="DC143" s="79"/>
      <c r="DD143" s="79"/>
      <c r="DE143" s="79"/>
      <c r="DF143" s="79"/>
      <c r="DG143" s="79"/>
      <c r="DH143" s="79"/>
      <c r="DI143" s="79"/>
      <c r="DJ143" s="79"/>
      <c r="DK143" s="79"/>
      <c r="DL143" s="79"/>
      <c r="DM143" s="79"/>
      <c r="DN143" s="79"/>
      <c r="DO143" s="79"/>
      <c r="DP143" s="79"/>
      <c r="DQ143" s="79"/>
      <c r="DR143" s="79"/>
      <c r="DS143" s="79"/>
      <c r="DT143" s="79"/>
      <c r="DU143" s="79"/>
      <c r="DV143" s="79"/>
      <c r="DW143" s="79"/>
      <c r="DX143" s="79"/>
      <c r="DY143" s="79"/>
      <c r="DZ143" s="79"/>
      <c r="EA143" s="79"/>
      <c r="EB143" s="79"/>
      <c r="EC143" s="79"/>
      <c r="ED143" s="79"/>
      <c r="EE143" s="79"/>
      <c r="EF143" s="79"/>
      <c r="EG143" s="79"/>
      <c r="EH143" s="79"/>
      <c r="EI143" s="79"/>
      <c r="EJ143" s="79"/>
      <c r="EK143" s="79"/>
      <c r="EL143" s="79"/>
      <c r="EM143" s="79"/>
      <c r="EN143" s="79"/>
      <c r="EO143" s="79"/>
      <c r="EP143" s="79"/>
      <c r="EQ143" s="79"/>
      <c r="ER143" s="79"/>
      <c r="ES143" s="79"/>
      <c r="ET143" s="79"/>
      <c r="EU143" s="79"/>
      <c r="EV143" s="79"/>
      <c r="EW143" s="79"/>
      <c r="EX143" s="79"/>
      <c r="EY143" s="79"/>
      <c r="EZ143" s="79"/>
      <c r="FA143" s="79"/>
      <c r="FB143" s="79"/>
      <c r="FC143" s="79"/>
      <c r="FD143" s="79"/>
      <c r="FE143" s="79"/>
      <c r="FF143" s="79"/>
      <c r="FG143" s="79"/>
      <c r="FH143" s="79"/>
      <c r="FI143" s="79"/>
      <c r="FJ143" s="79"/>
      <c r="FK143" s="79"/>
      <c r="FL143" s="79"/>
      <c r="FM143" s="79"/>
      <c r="FN143" s="79"/>
      <c r="FO143" s="79"/>
      <c r="FP143" s="79"/>
      <c r="FQ143" s="79"/>
      <c r="FR143" s="79"/>
      <c r="FS143" s="79"/>
      <c r="FT143" s="79"/>
      <c r="FU143" s="79"/>
      <c r="FV143" s="79"/>
      <c r="FW143" s="79"/>
      <c r="FX143" s="79">
        <v>0</v>
      </c>
      <c r="FY143" s="79">
        <v>55.478260040283203</v>
      </c>
      <c r="FZ143" s="79">
        <v>0</v>
      </c>
    </row>
    <row r="144" spans="1:182" x14ac:dyDescent="0.2">
      <c r="A144" t="s">
        <v>186</v>
      </c>
      <c r="B144" t="s">
        <v>245</v>
      </c>
      <c r="C144" t="s">
        <v>194</v>
      </c>
      <c r="D144" t="s">
        <v>202</v>
      </c>
      <c r="E144" t="s">
        <v>208</v>
      </c>
      <c r="F144" t="s">
        <v>185</v>
      </c>
      <c r="G144" t="s">
        <v>1</v>
      </c>
      <c r="H144" s="79">
        <v>174</v>
      </c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79"/>
      <c r="AQ144" s="79"/>
      <c r="AR144" s="79"/>
      <c r="AS144" s="79"/>
      <c r="AT144" s="79"/>
      <c r="AU144" s="79"/>
      <c r="AV144" s="79"/>
      <c r="AW144" s="79"/>
      <c r="AX144" s="79"/>
      <c r="AY144" s="79"/>
      <c r="AZ144" s="79"/>
      <c r="BA144" s="79"/>
      <c r="BB144" s="79"/>
      <c r="BC144" s="79"/>
      <c r="BD144" s="79"/>
      <c r="BE144" s="79"/>
      <c r="BF144" s="79"/>
      <c r="BG144" s="79"/>
      <c r="BH144" s="79"/>
      <c r="BI144" s="79"/>
      <c r="BJ144" s="79"/>
      <c r="BK144" s="79"/>
      <c r="BL144" s="79"/>
      <c r="BM144" s="79"/>
      <c r="BN144" s="79"/>
      <c r="BO144" s="79"/>
      <c r="BP144" s="79"/>
      <c r="BQ144" s="79"/>
      <c r="BR144" s="79"/>
      <c r="BS144" s="79"/>
      <c r="BT144" s="79"/>
      <c r="BU144" s="79"/>
      <c r="BV144" s="79"/>
      <c r="BW144" s="79"/>
      <c r="BX144" s="79"/>
      <c r="BY144" s="79"/>
      <c r="BZ144" s="79"/>
      <c r="CA144" s="79"/>
      <c r="CB144" s="79"/>
      <c r="CC144" s="79"/>
      <c r="CD144" s="79"/>
      <c r="CE144" s="79"/>
      <c r="CF144" s="79"/>
      <c r="CG144" s="79"/>
      <c r="CH144" s="79"/>
      <c r="CI144" s="79"/>
      <c r="CJ144" s="79"/>
      <c r="CK144" s="79"/>
      <c r="CL144" s="79"/>
      <c r="CM144" s="79"/>
      <c r="CN144" s="79"/>
      <c r="CO144" s="79"/>
      <c r="CP144" s="79"/>
      <c r="CQ144" s="79"/>
      <c r="CR144" s="79"/>
      <c r="CS144" s="79"/>
      <c r="CT144" s="79"/>
      <c r="CU144" s="79"/>
      <c r="CV144" s="79"/>
      <c r="CW144" s="79"/>
      <c r="CX144" s="79"/>
      <c r="CY144" s="79"/>
      <c r="CZ144" s="79"/>
      <c r="DA144" s="79"/>
      <c r="DB144" s="79"/>
      <c r="DC144" s="79"/>
      <c r="DD144" s="79"/>
      <c r="DE144" s="79"/>
      <c r="DF144" s="79"/>
      <c r="DG144" s="79"/>
      <c r="DH144" s="79"/>
      <c r="DI144" s="79"/>
      <c r="DJ144" s="79"/>
      <c r="DK144" s="79"/>
      <c r="DL144" s="79"/>
      <c r="DM144" s="79"/>
      <c r="DN144" s="79"/>
      <c r="DO144" s="79"/>
      <c r="DP144" s="79"/>
      <c r="DQ144" s="79"/>
      <c r="DR144" s="79"/>
      <c r="DS144" s="79"/>
      <c r="DT144" s="79"/>
      <c r="DU144" s="79"/>
      <c r="DV144" s="79"/>
      <c r="DW144" s="79"/>
      <c r="DX144" s="79"/>
      <c r="DY144" s="79"/>
      <c r="DZ144" s="79"/>
      <c r="EA144" s="79"/>
      <c r="EB144" s="79"/>
      <c r="EC144" s="79"/>
      <c r="ED144" s="79"/>
      <c r="EE144" s="79"/>
      <c r="EF144" s="79"/>
      <c r="EG144" s="79"/>
      <c r="EH144" s="79"/>
      <c r="EI144" s="79"/>
      <c r="EJ144" s="79"/>
      <c r="EK144" s="79"/>
      <c r="EL144" s="79"/>
      <c r="EM144" s="79"/>
      <c r="EN144" s="79"/>
      <c r="EO144" s="79"/>
      <c r="EP144" s="79"/>
      <c r="EQ144" s="79"/>
      <c r="ER144" s="79"/>
      <c r="ES144" s="79"/>
      <c r="ET144" s="79"/>
      <c r="EU144" s="79"/>
      <c r="EV144" s="79"/>
      <c r="EW144" s="79"/>
      <c r="EX144" s="79"/>
      <c r="EY144" s="79"/>
      <c r="EZ144" s="79"/>
      <c r="FA144" s="79"/>
      <c r="FB144" s="79"/>
      <c r="FC144" s="79"/>
      <c r="FD144" s="79"/>
      <c r="FE144" s="79"/>
      <c r="FF144" s="79"/>
      <c r="FG144" s="79"/>
      <c r="FH144" s="79"/>
      <c r="FI144" s="79"/>
      <c r="FJ144" s="79"/>
      <c r="FK144" s="79"/>
      <c r="FL144" s="79"/>
      <c r="FM144" s="79"/>
      <c r="FN144" s="79"/>
      <c r="FO144" s="79"/>
      <c r="FP144" s="79"/>
      <c r="FQ144" s="79"/>
      <c r="FR144" s="79"/>
      <c r="FS144" s="79"/>
      <c r="FT144" s="79"/>
      <c r="FU144" s="79"/>
      <c r="FV144" s="79"/>
      <c r="FW144" s="79"/>
      <c r="FX144" s="79">
        <v>0</v>
      </c>
      <c r="FY144" s="79">
        <v>35.391304016113281</v>
      </c>
      <c r="FZ144" s="79">
        <v>0</v>
      </c>
    </row>
    <row r="145" spans="1:182" x14ac:dyDescent="0.2">
      <c r="A145" t="s">
        <v>186</v>
      </c>
      <c r="B145" t="s">
        <v>245</v>
      </c>
      <c r="C145" t="s">
        <v>194</v>
      </c>
      <c r="D145" t="s">
        <v>202</v>
      </c>
      <c r="E145" t="s">
        <v>209</v>
      </c>
      <c r="F145" t="s">
        <v>1</v>
      </c>
      <c r="G145" t="s">
        <v>198</v>
      </c>
      <c r="H145" s="79">
        <v>5826</v>
      </c>
      <c r="I145" s="79">
        <v>1.7957839965820313</v>
      </c>
      <c r="J145" s="79">
        <v>1.6091686487197876</v>
      </c>
      <c r="K145" s="79">
        <v>1.5006150007247925</v>
      </c>
      <c r="L145" s="79">
        <v>1.4226371049880981</v>
      </c>
      <c r="M145" s="79">
        <v>1.4085304737091064</v>
      </c>
      <c r="N145" s="79">
        <v>1.4415080547332764</v>
      </c>
      <c r="O145" s="79">
        <v>1.5127898454666138</v>
      </c>
      <c r="P145" s="79">
        <v>1.6630339622497559</v>
      </c>
      <c r="Q145" s="79">
        <v>1.847726583480835</v>
      </c>
      <c r="R145" s="79">
        <v>1.9917080402374268</v>
      </c>
      <c r="S145" s="79">
        <v>2.1670949459075928</v>
      </c>
      <c r="T145" s="79">
        <v>2.3816509246826172</v>
      </c>
      <c r="U145" s="79">
        <v>2.6288547515869141</v>
      </c>
      <c r="V145" s="79">
        <v>2.8337445259094238</v>
      </c>
      <c r="W145" s="79">
        <v>2.9783079624176025</v>
      </c>
      <c r="X145" s="79">
        <v>3.1440603733062744</v>
      </c>
      <c r="Y145" s="79">
        <v>3.2433156967163086</v>
      </c>
      <c r="Z145" s="79">
        <v>3.2592930793762207</v>
      </c>
      <c r="AA145" s="79">
        <v>3.1565811634063721</v>
      </c>
      <c r="AB145" s="79">
        <v>3.0055572986602783</v>
      </c>
      <c r="AC145" s="79">
        <v>2.9063646793365479</v>
      </c>
      <c r="AD145" s="79">
        <v>2.7507021427154541</v>
      </c>
      <c r="AE145" s="79">
        <v>2.4148116111755371</v>
      </c>
      <c r="AF145" s="79">
        <v>2.0742473602294922</v>
      </c>
      <c r="AG145" s="79">
        <v>-0.25495421886444092</v>
      </c>
      <c r="AH145" s="79">
        <v>-0.26116257905960083</v>
      </c>
      <c r="AI145" s="79">
        <v>-0.2343352884054184</v>
      </c>
      <c r="AJ145" s="79">
        <v>-0.23890292644500732</v>
      </c>
      <c r="AK145" s="79">
        <v>-0.21839901804924011</v>
      </c>
      <c r="AL145" s="79">
        <v>-0.20093438029289246</v>
      </c>
      <c r="AM145" s="79">
        <v>-0.19495697319507599</v>
      </c>
      <c r="AN145" s="79">
        <v>-0.20191322267055511</v>
      </c>
      <c r="AO145" s="79">
        <v>-0.1788981556892395</v>
      </c>
      <c r="AP145" s="79">
        <v>-0.17633602023124695</v>
      </c>
      <c r="AQ145" s="79">
        <v>-0.1826518177986145</v>
      </c>
      <c r="AR145" s="79">
        <v>-0.19301968812942505</v>
      </c>
      <c r="AS145" s="79">
        <v>-0.15785953402519226</v>
      </c>
      <c r="AT145" s="79">
        <v>-0.14959435164928436</v>
      </c>
      <c r="AU145" s="79">
        <v>-0.18611238896846771</v>
      </c>
      <c r="AV145" s="79">
        <v>-0.18757928907871246</v>
      </c>
      <c r="AW145" s="79">
        <v>-0.10055486857891083</v>
      </c>
      <c r="AX145" s="79">
        <v>5.7555176317691803E-2</v>
      </c>
      <c r="AY145" s="79">
        <v>3.9633553475141525E-2</v>
      </c>
      <c r="AZ145" s="79">
        <v>-7.9808104783296585E-3</v>
      </c>
      <c r="BA145" s="79">
        <v>-0.21026059985160828</v>
      </c>
      <c r="BB145" s="79">
        <v>-0.23712164163589478</v>
      </c>
      <c r="BC145" s="79">
        <v>-0.24541583657264709</v>
      </c>
      <c r="BD145" s="79">
        <v>-0.25503721833229065</v>
      </c>
      <c r="BE145" s="79">
        <v>-0.21839343011379242</v>
      </c>
      <c r="BF145" s="79">
        <v>-0.22444196045398712</v>
      </c>
      <c r="BG145" s="79">
        <v>-0.19696302711963654</v>
      </c>
      <c r="BH145" s="79">
        <v>-0.20193813741207123</v>
      </c>
      <c r="BI145" s="79">
        <v>-0.18004722893238068</v>
      </c>
      <c r="BJ145" s="79">
        <v>-0.16257834434509277</v>
      </c>
      <c r="BK145" s="79">
        <v>-0.15798081457614899</v>
      </c>
      <c r="BL145" s="79">
        <v>-0.16365858912467957</v>
      </c>
      <c r="BM145" s="79">
        <v>-0.14527089893817902</v>
      </c>
      <c r="BN145" s="79">
        <v>-0.14589537680149078</v>
      </c>
      <c r="BO145" s="79">
        <v>-0.15248396992683411</v>
      </c>
      <c r="BP145" s="79">
        <v>-0.16196124255657196</v>
      </c>
      <c r="BQ145" s="79">
        <v>-0.12541294097900391</v>
      </c>
      <c r="BR145" s="79">
        <v>-0.11878758668899536</v>
      </c>
      <c r="BS145" s="79">
        <v>-0.1545988917350769</v>
      </c>
      <c r="BT145" s="79">
        <v>-0.15287803113460541</v>
      </c>
      <c r="BU145" s="79">
        <v>-6.5771050751209259E-2</v>
      </c>
      <c r="BV145" s="79">
        <v>9.2572256922721863E-2</v>
      </c>
      <c r="BW145" s="79">
        <v>7.3584087193012238E-2</v>
      </c>
      <c r="BX145" s="79">
        <v>2.4980096146464348E-2</v>
      </c>
      <c r="BY145" s="79">
        <v>-0.17492817342281342</v>
      </c>
      <c r="BZ145" s="79">
        <v>-0.19785209000110626</v>
      </c>
      <c r="CA145" s="79">
        <v>-0.20680184662342072</v>
      </c>
      <c r="CB145" s="79">
        <v>-0.2175116091966629</v>
      </c>
      <c r="CC145" s="79">
        <v>-0.19307152926921844</v>
      </c>
      <c r="CD145" s="79">
        <v>-0.19900937378406525</v>
      </c>
      <c r="CE145" s="79">
        <v>-0.1710791289806366</v>
      </c>
      <c r="CF145" s="79">
        <v>-0.17633642256259918</v>
      </c>
      <c r="CG145" s="79">
        <v>-0.15348486602306366</v>
      </c>
      <c r="CH145" s="79">
        <v>-0.13601307570934296</v>
      </c>
      <c r="CI145" s="79">
        <v>-0.13237124681472778</v>
      </c>
      <c r="CJ145" s="79">
        <v>-0.13716356456279755</v>
      </c>
      <c r="CK145" s="79">
        <v>-0.12198075652122498</v>
      </c>
      <c r="CL145" s="79">
        <v>-0.12481227517127991</v>
      </c>
      <c r="CM145" s="79">
        <v>-0.13158982992172241</v>
      </c>
      <c r="CN145" s="79">
        <v>-0.14045023918151855</v>
      </c>
      <c r="CO145" s="79">
        <v>-0.10294054448604584</v>
      </c>
      <c r="CP145" s="79">
        <v>-9.7450904548168182E-2</v>
      </c>
      <c r="CQ145" s="79">
        <v>-0.13277274370193481</v>
      </c>
      <c r="CR145" s="79">
        <v>-0.12884403765201569</v>
      </c>
      <c r="CS145" s="79">
        <v>-4.1679874062538147E-2</v>
      </c>
      <c r="CT145" s="79">
        <v>0.11682497709989548</v>
      </c>
      <c r="CU145" s="79">
        <v>9.7098127007484436E-2</v>
      </c>
      <c r="CV145" s="79">
        <v>4.7808721661567688E-2</v>
      </c>
      <c r="CW145" s="79">
        <v>-0.15045705437660217</v>
      </c>
      <c r="CX145" s="79">
        <v>-0.17065410315990448</v>
      </c>
      <c r="CY145" s="79">
        <v>-0.18005791306495667</v>
      </c>
      <c r="CZ145" s="79">
        <v>-0.19152151048183441</v>
      </c>
      <c r="DA145" s="79">
        <v>-0.16774961352348328</v>
      </c>
      <c r="DB145" s="79">
        <v>-0.17357678711414337</v>
      </c>
      <c r="DC145" s="79">
        <v>-0.14519521594047546</v>
      </c>
      <c r="DD145" s="79">
        <v>-0.15073472261428833</v>
      </c>
      <c r="DE145" s="79">
        <v>-0.12692253291606903</v>
      </c>
      <c r="DF145" s="79">
        <v>-0.10944779962301254</v>
      </c>
      <c r="DG145" s="79">
        <v>-0.10676169395446777</v>
      </c>
      <c r="DH145" s="79">
        <v>-0.11066851764917374</v>
      </c>
      <c r="DI145" s="79">
        <v>-9.8690629005432129E-2</v>
      </c>
      <c r="DJ145" s="79">
        <v>-0.10372916609048843</v>
      </c>
      <c r="DK145" s="79">
        <v>-0.11069567501544952</v>
      </c>
      <c r="DL145" s="79">
        <v>-0.11893925070762634</v>
      </c>
      <c r="DM145" s="79">
        <v>-8.0468140542507172E-2</v>
      </c>
      <c r="DN145" s="79">
        <v>-7.6114222407341003E-2</v>
      </c>
      <c r="DO145" s="79">
        <v>-0.11094659566879272</v>
      </c>
      <c r="DP145" s="79">
        <v>-0.10481005907058716</v>
      </c>
      <c r="DQ145" s="79">
        <v>-1.7588704824447632E-2</v>
      </c>
      <c r="DR145" s="79">
        <v>0.14107769727706909</v>
      </c>
      <c r="DS145" s="79">
        <v>0.12061215937137604</v>
      </c>
      <c r="DT145" s="79">
        <v>7.0637345314025879E-2</v>
      </c>
      <c r="DU145" s="79">
        <v>-0.12598593533039093</v>
      </c>
      <c r="DV145" s="79">
        <v>-0.14345613121986389</v>
      </c>
      <c r="DW145" s="79">
        <v>-0.15331399440765381</v>
      </c>
      <c r="DX145" s="79">
        <v>-0.16553141176700592</v>
      </c>
      <c r="DY145" s="79">
        <v>-0.13118882477283478</v>
      </c>
      <c r="DZ145" s="79">
        <v>-0.13685616850852966</v>
      </c>
      <c r="EA145" s="79">
        <v>-0.1078229621052742</v>
      </c>
      <c r="EB145" s="79">
        <v>-0.11376990377902985</v>
      </c>
      <c r="EC145" s="79">
        <v>-8.8570713996887207E-2</v>
      </c>
      <c r="ED145" s="79">
        <v>-7.1091756224632263E-2</v>
      </c>
      <c r="EE145" s="79">
        <v>-6.9785542786121368E-2</v>
      </c>
      <c r="EF145" s="79">
        <v>-7.2413891553878784E-2</v>
      </c>
      <c r="EG145" s="79">
        <v>-6.5063372254371643E-2</v>
      </c>
      <c r="EH145" s="79">
        <v>-7.3288515210151672E-2</v>
      </c>
      <c r="EI145" s="79">
        <v>-8.0527834594249725E-2</v>
      </c>
      <c r="EJ145" s="79">
        <v>-8.7880797684192657E-2</v>
      </c>
      <c r="EK145" s="79">
        <v>-4.8021554946899414E-2</v>
      </c>
      <c r="EL145" s="79">
        <v>-4.5307442545890808E-2</v>
      </c>
      <c r="EM145" s="79">
        <v>-7.9433105885982513E-2</v>
      </c>
      <c r="EN145" s="79">
        <v>-7.0108801126480103E-2</v>
      </c>
      <c r="EO145" s="79">
        <v>1.7195120453834534E-2</v>
      </c>
      <c r="EP145" s="79">
        <v>0.17609478533267975</v>
      </c>
      <c r="EQ145" s="79">
        <v>0.15456269681453705</v>
      </c>
      <c r="ER145" s="79">
        <v>0.10359825938940048</v>
      </c>
      <c r="ES145" s="79">
        <v>-9.065353125333786E-2</v>
      </c>
      <c r="ET145" s="79">
        <v>-0.10418657958507538</v>
      </c>
      <c r="EU145" s="79">
        <v>-0.11469999700784683</v>
      </c>
      <c r="EV145" s="79">
        <v>-0.12800581753253937</v>
      </c>
      <c r="EW145" s="79">
        <v>70.31170654296875</v>
      </c>
      <c r="EX145" s="79">
        <v>69.096961975097656</v>
      </c>
      <c r="EY145" s="79">
        <v>68.069808959960938</v>
      </c>
      <c r="EZ145" s="79">
        <v>67.120819091796875</v>
      </c>
      <c r="FA145" s="79">
        <v>66.264854431152344</v>
      </c>
      <c r="FB145" s="79">
        <v>65.49432373046875</v>
      </c>
      <c r="FC145" s="79">
        <v>64.849952697753906</v>
      </c>
      <c r="FD145" s="79">
        <v>65.386199951171875</v>
      </c>
      <c r="FE145" s="79">
        <v>68.265190124511719</v>
      </c>
      <c r="FF145" s="79">
        <v>72.074867248535156</v>
      </c>
      <c r="FG145" s="79">
        <v>76.13543701171875</v>
      </c>
      <c r="FH145" s="79">
        <v>80.019416809082031</v>
      </c>
      <c r="FI145" s="79">
        <v>83.566558837890625</v>
      </c>
      <c r="FJ145" s="79">
        <v>86.571571350097656</v>
      </c>
      <c r="FK145" s="79">
        <v>88.546028137207031</v>
      </c>
      <c r="FL145" s="79">
        <v>89.528045654296875</v>
      </c>
      <c r="FM145" s="79">
        <v>89.34942626953125</v>
      </c>
      <c r="FN145" s="79">
        <v>88.054634094238281</v>
      </c>
      <c r="FO145" s="79">
        <v>85.64776611328125</v>
      </c>
      <c r="FP145" s="79">
        <v>81.895790100097656</v>
      </c>
      <c r="FQ145" s="79">
        <v>77.729927062988281</v>
      </c>
      <c r="FR145" s="79">
        <v>75.011985778808594</v>
      </c>
      <c r="FS145" s="79">
        <v>73.0032958984375</v>
      </c>
      <c r="FT145" s="79">
        <v>71.399368286132813</v>
      </c>
      <c r="FU145" s="79">
        <v>3.7007182836532593E-2</v>
      </c>
      <c r="FV145" s="79">
        <v>4.2505174875259399E-2</v>
      </c>
      <c r="FW145" s="79">
        <v>3.7924677133560181E-2</v>
      </c>
      <c r="FX145" s="79">
        <v>0</v>
      </c>
      <c r="FY145" s="79">
        <v>1452.6666259765625</v>
      </c>
      <c r="FZ145" s="79">
        <v>1</v>
      </c>
    </row>
    <row r="146" spans="1:182" x14ac:dyDescent="0.2">
      <c r="A146" t="s">
        <v>186</v>
      </c>
      <c r="B146" t="s">
        <v>245</v>
      </c>
      <c r="C146" t="s">
        <v>194</v>
      </c>
      <c r="D146" t="s">
        <v>202</v>
      </c>
      <c r="E146" t="s">
        <v>209</v>
      </c>
      <c r="F146" t="s">
        <v>1</v>
      </c>
      <c r="G146" t="s">
        <v>200</v>
      </c>
      <c r="H146" s="79">
        <v>1473</v>
      </c>
      <c r="I146" s="79">
        <v>2.0556833744049072</v>
      </c>
      <c r="J146" s="79">
        <v>1.8667769432067871</v>
      </c>
      <c r="K146" s="79">
        <v>1.7195008993148804</v>
      </c>
      <c r="L146" s="79">
        <v>1.5910099744796753</v>
      </c>
      <c r="M146" s="79">
        <v>1.5198866128921509</v>
      </c>
      <c r="N146" s="79">
        <v>1.4965113401412964</v>
      </c>
      <c r="O146" s="79">
        <v>1.5512608289718628</v>
      </c>
      <c r="P146" s="79">
        <v>1.6288626194000244</v>
      </c>
      <c r="Q146" s="79">
        <v>1.7484910488128662</v>
      </c>
      <c r="R146" s="79">
        <v>1.9044179916381836</v>
      </c>
      <c r="S146" s="79">
        <v>2.1068680286407471</v>
      </c>
      <c r="T146" s="79">
        <v>2.3565061092376709</v>
      </c>
      <c r="U146" s="79">
        <v>2.62618088722229</v>
      </c>
      <c r="V146" s="79">
        <v>2.8611090183258057</v>
      </c>
      <c r="W146" s="79">
        <v>3.0873830318450928</v>
      </c>
      <c r="X146" s="79">
        <v>3.2553732395172119</v>
      </c>
      <c r="Y146" s="79">
        <v>3.3763875961303711</v>
      </c>
      <c r="Z146" s="79">
        <v>3.3793740272521973</v>
      </c>
      <c r="AA146" s="79">
        <v>3.3405036926269531</v>
      </c>
      <c r="AB146" s="79">
        <v>3.1830415725708008</v>
      </c>
      <c r="AC146" s="79">
        <v>3.0840847492218018</v>
      </c>
      <c r="AD146" s="79">
        <v>2.8909597396850586</v>
      </c>
      <c r="AE146" s="79">
        <v>2.5941817760467529</v>
      </c>
      <c r="AF146" s="79">
        <v>2.2896909713745117</v>
      </c>
      <c r="AG146" s="79">
        <v>-0.18846206367015839</v>
      </c>
      <c r="AH146" s="79">
        <v>-0.18179772794246674</v>
      </c>
      <c r="AI146" s="79">
        <v>-0.1752360463142395</v>
      </c>
      <c r="AJ146" s="79">
        <v>-0.19361205399036407</v>
      </c>
      <c r="AK146" s="79">
        <v>-0.18718624114990234</v>
      </c>
      <c r="AL146" s="79">
        <v>-0.1664050817489624</v>
      </c>
      <c r="AM146" s="79">
        <v>-0.11306698620319366</v>
      </c>
      <c r="AN146" s="79">
        <v>-0.12880229949951172</v>
      </c>
      <c r="AO146" s="79">
        <v>-0.12271726131439209</v>
      </c>
      <c r="AP146" s="79">
        <v>-0.13857096433639526</v>
      </c>
      <c r="AQ146" s="79">
        <v>-0.18805244565010071</v>
      </c>
      <c r="AR146" s="79">
        <v>-0.23629847168922424</v>
      </c>
      <c r="AS146" s="79">
        <v>-0.23602956533432007</v>
      </c>
      <c r="AT146" s="79">
        <v>-0.22218187153339386</v>
      </c>
      <c r="AU146" s="79">
        <v>-0.20414353907108307</v>
      </c>
      <c r="AV146" s="79">
        <v>-0.2206970602273941</v>
      </c>
      <c r="AW146" s="79">
        <v>-0.16168813407421112</v>
      </c>
      <c r="AX146" s="79">
        <v>-0.1155540719628334</v>
      </c>
      <c r="AY146" s="79">
        <v>-0.10496124625205994</v>
      </c>
      <c r="AZ146" s="79">
        <v>-0.15493983030319214</v>
      </c>
      <c r="BA146" s="79">
        <v>-0.24809661507606506</v>
      </c>
      <c r="BB146" s="79">
        <v>-0.25250992178916931</v>
      </c>
      <c r="BC146" s="79">
        <v>-0.21737423539161682</v>
      </c>
      <c r="BD146" s="79">
        <v>-0.20351831614971161</v>
      </c>
      <c r="BE146" s="79">
        <v>-0.1421002596616745</v>
      </c>
      <c r="BF146" s="79">
        <v>-0.13888143002986908</v>
      </c>
      <c r="BG146" s="79">
        <v>-0.13343051075935364</v>
      </c>
      <c r="BH146" s="79">
        <v>-0.15330037474632263</v>
      </c>
      <c r="BI146" s="79">
        <v>-0.14677329361438751</v>
      </c>
      <c r="BJ146" s="79">
        <v>-0.12572349607944489</v>
      </c>
      <c r="BK146" s="79">
        <v>-7.0106104016304016E-2</v>
      </c>
      <c r="BL146" s="79">
        <v>-8.8292874395847321E-2</v>
      </c>
      <c r="BM146" s="79">
        <v>-8.0712944269180298E-2</v>
      </c>
      <c r="BN146" s="79">
        <v>-9.9905624985694885E-2</v>
      </c>
      <c r="BO146" s="79">
        <v>-0.14682574570178986</v>
      </c>
      <c r="BP146" s="79">
        <v>-0.19173943996429443</v>
      </c>
      <c r="BQ146" s="79">
        <v>-0.18866191804409027</v>
      </c>
      <c r="BR146" s="79">
        <v>-0.1731681227684021</v>
      </c>
      <c r="BS146" s="79">
        <v>-0.15293842554092407</v>
      </c>
      <c r="BT146" s="79">
        <v>-0.16759383678436279</v>
      </c>
      <c r="BU146" s="79">
        <v>-0.10978797823190689</v>
      </c>
      <c r="BV146" s="79">
        <v>-6.0537122189998627E-2</v>
      </c>
      <c r="BW146" s="79">
        <v>-4.7810215502977371E-2</v>
      </c>
      <c r="BX146" s="79">
        <v>-9.7990661859512329E-2</v>
      </c>
      <c r="BY146" s="79">
        <v>-0.1893249899148941</v>
      </c>
      <c r="BZ146" s="79">
        <v>-0.19977791607379913</v>
      </c>
      <c r="CA146" s="79">
        <v>-0.16711756587028503</v>
      </c>
      <c r="CB146" s="79">
        <v>-0.15451702475547791</v>
      </c>
      <c r="CC146" s="79">
        <v>-0.10999021679162979</v>
      </c>
      <c r="CD146" s="79">
        <v>-0.10915771126747131</v>
      </c>
      <c r="CE146" s="79">
        <v>-0.10447611659765244</v>
      </c>
      <c r="CF146" s="79">
        <v>-0.12538060545921326</v>
      </c>
      <c r="CG146" s="79">
        <v>-0.11878339946269989</v>
      </c>
      <c r="CH146" s="79">
        <v>-9.7547553479671478E-2</v>
      </c>
      <c r="CI146" s="79">
        <v>-4.0351536124944687E-2</v>
      </c>
      <c r="CJ146" s="79">
        <v>-6.0236155986785889E-2</v>
      </c>
      <c r="CK146" s="79">
        <v>-5.1620896905660629E-2</v>
      </c>
      <c r="CL146" s="79">
        <v>-7.3126137256622314E-2</v>
      </c>
      <c r="CM146" s="79">
        <v>-0.11827224493026733</v>
      </c>
      <c r="CN146" s="79">
        <v>-0.16087800264358521</v>
      </c>
      <c r="CO146" s="79">
        <v>-0.15585522353649139</v>
      </c>
      <c r="CP146" s="79">
        <v>-0.13922132551670074</v>
      </c>
      <c r="CQ146" s="79">
        <v>-0.11747393012046814</v>
      </c>
      <c r="CR146" s="79">
        <v>-0.13081471621990204</v>
      </c>
      <c r="CS146" s="79">
        <v>-7.3842093348503113E-2</v>
      </c>
      <c r="CT146" s="79">
        <v>-2.243255078792572E-2</v>
      </c>
      <c r="CU146" s="79">
        <v>-8.2275858148932457E-3</v>
      </c>
      <c r="CV146" s="79">
        <v>-5.8547839522361755E-2</v>
      </c>
      <c r="CW146" s="79">
        <v>-0.14861992001533508</v>
      </c>
      <c r="CX146" s="79">
        <v>-0.16325588524341583</v>
      </c>
      <c r="CY146" s="79">
        <v>-0.13230994343757629</v>
      </c>
      <c r="CZ146" s="79">
        <v>-0.12057889252901077</v>
      </c>
      <c r="DA146" s="79">
        <v>-7.7880166471004486E-2</v>
      </c>
      <c r="DB146" s="79">
        <v>-7.9434007406234741E-2</v>
      </c>
      <c r="DC146" s="79">
        <v>-7.552172988653183E-2</v>
      </c>
      <c r="DD146" s="79">
        <v>-9.7460858523845673E-2</v>
      </c>
      <c r="DE146" s="79">
        <v>-9.0793505311012268E-2</v>
      </c>
      <c r="DF146" s="79">
        <v>-6.9371610879898071E-2</v>
      </c>
      <c r="DG146" s="79">
        <v>-1.0596964508295059E-2</v>
      </c>
      <c r="DH146" s="79">
        <v>-3.2179437577724457E-2</v>
      </c>
      <c r="DI146" s="79">
        <v>-2.2528838366270065E-2</v>
      </c>
      <c r="DJ146" s="79">
        <v>-4.6346649527549744E-2</v>
      </c>
      <c r="DK146" s="79">
        <v>-8.9718759059906006E-2</v>
      </c>
      <c r="DL146" s="79">
        <v>-0.13001656532287598</v>
      </c>
      <c r="DM146" s="79">
        <v>-0.12304852157831192</v>
      </c>
      <c r="DN146" s="79">
        <v>-0.10527455806732178</v>
      </c>
      <c r="DO146" s="79">
        <v>-8.2009419798851013E-2</v>
      </c>
      <c r="DP146" s="79">
        <v>-9.4035595655441284E-2</v>
      </c>
      <c r="DQ146" s="79">
        <v>-3.7896201014518738E-2</v>
      </c>
      <c r="DR146" s="79">
        <v>1.5672022476792336E-2</v>
      </c>
      <c r="DS146" s="79">
        <v>3.1355045735836029E-2</v>
      </c>
      <c r="DT146" s="79">
        <v>-1.910502091050148E-2</v>
      </c>
      <c r="DU146" s="79">
        <v>-0.10791485756635666</v>
      </c>
      <c r="DV146" s="79">
        <v>-0.12673385441303253</v>
      </c>
      <c r="DW146" s="79">
        <v>-9.7502313554286957E-2</v>
      </c>
      <c r="DX146" s="79">
        <v>-8.6640752851963043E-2</v>
      </c>
      <c r="DY146" s="79">
        <v>-3.1518366187810898E-2</v>
      </c>
      <c r="DZ146" s="79">
        <v>-3.651769831776619E-2</v>
      </c>
      <c r="EA146" s="79">
        <v>-3.3716190606355667E-2</v>
      </c>
      <c r="EB146" s="79">
        <v>-5.7149168103933334E-2</v>
      </c>
      <c r="EC146" s="79">
        <v>-5.038055032491684E-2</v>
      </c>
      <c r="ED146" s="79">
        <v>-2.8690028935670853E-2</v>
      </c>
      <c r="EE146" s="79">
        <v>3.2363910228013992E-2</v>
      </c>
      <c r="EF146" s="79">
        <v>8.3300052210688591E-3</v>
      </c>
      <c r="EG146" s="79">
        <v>1.9475469365715981E-2</v>
      </c>
      <c r="EH146" s="79">
        <v>-7.681320421397686E-3</v>
      </c>
      <c r="EI146" s="79">
        <v>-4.8492047935724258E-2</v>
      </c>
      <c r="EJ146" s="79">
        <v>-8.5457541048526764E-2</v>
      </c>
      <c r="EK146" s="79">
        <v>-7.5680859386920929E-2</v>
      </c>
      <c r="EL146" s="79">
        <v>-5.6260798126459122E-2</v>
      </c>
      <c r="EM146" s="79">
        <v>-3.0804306268692017E-2</v>
      </c>
      <c r="EN146" s="79">
        <v>-4.0932372212409973E-2</v>
      </c>
      <c r="EO146" s="79">
        <v>1.4003959484398365E-2</v>
      </c>
      <c r="EP146" s="79">
        <v>7.0688977837562561E-2</v>
      </c>
      <c r="EQ146" s="79">
        <v>8.8506080210208893E-2</v>
      </c>
      <c r="ER146" s="79">
        <v>3.7844151258468628E-2</v>
      </c>
      <c r="ES146" s="79">
        <v>-4.9143210053443909E-2</v>
      </c>
      <c r="ET146" s="79">
        <v>-7.4001826345920563E-2</v>
      </c>
      <c r="EU146" s="79">
        <v>-4.7245632857084274E-2</v>
      </c>
      <c r="EV146" s="79">
        <v>-3.763946145772934E-2</v>
      </c>
      <c r="EW146" s="79">
        <v>75.8677978515625</v>
      </c>
      <c r="EX146" s="79">
        <v>74.364997863769531</v>
      </c>
      <c r="EY146" s="79">
        <v>73.20745849609375</v>
      </c>
      <c r="EZ146" s="79">
        <v>71.984077453613281</v>
      </c>
      <c r="FA146" s="79">
        <v>70.851066589355469</v>
      </c>
      <c r="FB146" s="79">
        <v>69.710121154785156</v>
      </c>
      <c r="FC146" s="79">
        <v>68.800628662109375</v>
      </c>
      <c r="FD146" s="79">
        <v>69.271202087402344</v>
      </c>
      <c r="FE146" s="79">
        <v>72.118789672851563</v>
      </c>
      <c r="FF146" s="79">
        <v>76.164703369140625</v>
      </c>
      <c r="FG146" s="79">
        <v>80.172279357910156</v>
      </c>
      <c r="FH146" s="79">
        <v>83.69586181640625</v>
      </c>
      <c r="FI146" s="79">
        <v>86.948646545410156</v>
      </c>
      <c r="FJ146" s="79">
        <v>89.827720642089844</v>
      </c>
      <c r="FK146" s="79">
        <v>91.913322448730469</v>
      </c>
      <c r="FL146" s="79">
        <v>93.177101135253906</v>
      </c>
      <c r="FM146" s="79">
        <v>93.551429748535156</v>
      </c>
      <c r="FN146" s="79">
        <v>92.823997497558594</v>
      </c>
      <c r="FO146" s="79">
        <v>90.911163330078125</v>
      </c>
      <c r="FP146" s="79">
        <v>87.837814331054688</v>
      </c>
      <c r="FQ146" s="79">
        <v>84.011337280273438</v>
      </c>
      <c r="FR146" s="79">
        <v>81.111610412597656</v>
      </c>
      <c r="FS146" s="79">
        <v>78.853897094726563</v>
      </c>
      <c r="FT146" s="79">
        <v>76.982383728027344</v>
      </c>
      <c r="FU146" s="79">
        <v>4.9163896590471268E-2</v>
      </c>
      <c r="FV146" s="79">
        <v>6.9982849061489105E-2</v>
      </c>
      <c r="FW146" s="79">
        <v>4.8197884112596512E-2</v>
      </c>
      <c r="FX146" s="79">
        <v>0</v>
      </c>
      <c r="FY146" s="79">
        <v>371</v>
      </c>
      <c r="FZ146" s="79">
        <v>1</v>
      </c>
    </row>
    <row r="147" spans="1:182" x14ac:dyDescent="0.2">
      <c r="A147" t="s">
        <v>186</v>
      </c>
      <c r="B147" t="s">
        <v>245</v>
      </c>
      <c r="C147" t="s">
        <v>194</v>
      </c>
      <c r="D147" t="s">
        <v>202</v>
      </c>
      <c r="E147" t="s">
        <v>209</v>
      </c>
      <c r="F147" t="s">
        <v>1</v>
      </c>
      <c r="G147" t="s">
        <v>1</v>
      </c>
      <c r="H147" s="79">
        <v>7299</v>
      </c>
      <c r="I147" s="79">
        <v>1.8482338190078735</v>
      </c>
      <c r="J147" s="79">
        <v>1.661156177520752</v>
      </c>
      <c r="K147" s="79">
        <v>1.5447880029678345</v>
      </c>
      <c r="L147" s="79">
        <v>1.4566162824630737</v>
      </c>
      <c r="M147" s="79">
        <v>1.4310030937194824</v>
      </c>
      <c r="N147" s="79">
        <v>1.4526081085205078</v>
      </c>
      <c r="O147" s="79">
        <v>1.5205534696578979</v>
      </c>
      <c r="P147" s="79">
        <v>1.6561378240585327</v>
      </c>
      <c r="Q147" s="79">
        <v>1.8277000188827515</v>
      </c>
      <c r="R147" s="79">
        <v>1.9740923643112183</v>
      </c>
      <c r="S147" s="79">
        <v>2.1549408435821533</v>
      </c>
      <c r="T147" s="79">
        <v>2.3765764236450195</v>
      </c>
      <c r="U147" s="79">
        <v>2.6283152103424072</v>
      </c>
      <c r="V147" s="79">
        <v>2.8392670154571533</v>
      </c>
      <c r="W147" s="79">
        <v>3.0003199577331543</v>
      </c>
      <c r="X147" s="79">
        <v>3.1665241718292236</v>
      </c>
      <c r="Y147" s="79">
        <v>3.2701709270477295</v>
      </c>
      <c r="Z147" s="79">
        <v>3.2835264205932617</v>
      </c>
      <c r="AA147" s="79">
        <v>3.1936984062194824</v>
      </c>
      <c r="AB147" s="79">
        <v>3.0413751602172852</v>
      </c>
      <c r="AC147" s="79">
        <v>2.9422297477722168</v>
      </c>
      <c r="AD147" s="79">
        <v>2.7790071964263916</v>
      </c>
      <c r="AE147" s="79">
        <v>2.45100998878479</v>
      </c>
      <c r="AF147" s="79">
        <v>2.1177258491516113</v>
      </c>
      <c r="AG147" s="79">
        <v>-0.22817578911781311</v>
      </c>
      <c r="AH147" s="79">
        <v>-0.23260724544525146</v>
      </c>
      <c r="AI147" s="79">
        <v>-0.21010912954807281</v>
      </c>
      <c r="AJ147" s="79">
        <v>-0.21785673499107361</v>
      </c>
      <c r="AK147" s="79">
        <v>-0.20010308921337128</v>
      </c>
      <c r="AL147" s="79">
        <v>-0.18190090358257294</v>
      </c>
      <c r="AM147" s="79">
        <v>-0.16586703062057495</v>
      </c>
      <c r="AN147" s="79">
        <v>-0.17514188587665558</v>
      </c>
      <c r="AO147" s="79">
        <v>-0.1554243415594101</v>
      </c>
      <c r="AP147" s="79">
        <v>-0.15757609903812408</v>
      </c>
      <c r="AQ147" s="79">
        <v>-0.17202369868755341</v>
      </c>
      <c r="AR147" s="79">
        <v>-0.18920844793319702</v>
      </c>
      <c r="AS147" s="79">
        <v>-0.16034573316574097</v>
      </c>
      <c r="AT147" s="79">
        <v>-0.15074211359024048</v>
      </c>
      <c r="AU147" s="79">
        <v>-0.17571328580379486</v>
      </c>
      <c r="AV147" s="79">
        <v>-0.1795104593038559</v>
      </c>
      <c r="AW147" s="79">
        <v>-9.8396725952625275E-2</v>
      </c>
      <c r="AX147" s="79">
        <v>3.7817064672708511E-2</v>
      </c>
      <c r="AY147" s="79">
        <v>2.5993283838033676E-2</v>
      </c>
      <c r="AZ147" s="79">
        <v>-2.2249113768339157E-2</v>
      </c>
      <c r="BA147" s="79">
        <v>-0.2018706202507019</v>
      </c>
      <c r="BB147" s="79">
        <v>-0.22518917918205261</v>
      </c>
      <c r="BC147" s="79">
        <v>-0.22534199059009552</v>
      </c>
      <c r="BD147" s="79">
        <v>-0.23059391975402832</v>
      </c>
      <c r="BE147" s="79">
        <v>-0.1975301057100296</v>
      </c>
      <c r="BF147" s="79">
        <v>-0.20204433798789978</v>
      </c>
      <c r="BG147" s="79">
        <v>-0.17910879850387573</v>
      </c>
      <c r="BH147" s="79">
        <v>-0.18725073337554932</v>
      </c>
      <c r="BI147" s="79">
        <v>-0.16842320561408997</v>
      </c>
      <c r="BJ147" s="79">
        <v>-0.15020374953746796</v>
      </c>
      <c r="BK147" s="79">
        <v>-0.13510595262050629</v>
      </c>
      <c r="BL147" s="79">
        <v>-0.1435319185256958</v>
      </c>
      <c r="BM147" s="79">
        <v>-0.12727658450603485</v>
      </c>
      <c r="BN147" s="79">
        <v>-0.13205641508102417</v>
      </c>
      <c r="BO147" s="79">
        <v>-0.14654718339443207</v>
      </c>
      <c r="BP147" s="79">
        <v>-0.16283731162548065</v>
      </c>
      <c r="BQ147" s="79">
        <v>-0.13273930549621582</v>
      </c>
      <c r="BR147" s="79">
        <v>-0.12423752993345261</v>
      </c>
      <c r="BS147" s="79">
        <v>-0.14851957559585571</v>
      </c>
      <c r="BT147" s="79">
        <v>-0.1498112827539444</v>
      </c>
      <c r="BU147" s="79">
        <v>-6.8722650408744812E-2</v>
      </c>
      <c r="BV147" s="79">
        <v>6.7891895771026611E-2</v>
      </c>
      <c r="BW147" s="79">
        <v>5.5444609373807907E-2</v>
      </c>
      <c r="BX147" s="79">
        <v>6.4607225358486176E-3</v>
      </c>
      <c r="BY147" s="79">
        <v>-0.1712760329246521</v>
      </c>
      <c r="BZ147" s="79">
        <v>-0.192087322473526</v>
      </c>
      <c r="CA147" s="79">
        <v>-0.19289480149745941</v>
      </c>
      <c r="CB147" s="79">
        <v>-0.19905112683773041</v>
      </c>
      <c r="CC147" s="79">
        <v>-0.17630501091480255</v>
      </c>
      <c r="CD147" s="79">
        <v>-0.18087653815746307</v>
      </c>
      <c r="CE147" s="79">
        <v>-0.1576380729675293</v>
      </c>
      <c r="CF147" s="79">
        <v>-0.16605311632156372</v>
      </c>
      <c r="CG147" s="79">
        <v>-0.14648182690143585</v>
      </c>
      <c r="CH147" s="79">
        <v>-0.12825040519237518</v>
      </c>
      <c r="CI147" s="79">
        <v>-0.11380089819431305</v>
      </c>
      <c r="CJ147" s="79">
        <v>-0.1216389536857605</v>
      </c>
      <c r="CK147" s="79">
        <v>-0.1077815443277359</v>
      </c>
      <c r="CL147" s="79">
        <v>-0.1143815740942955</v>
      </c>
      <c r="CM147" s="79">
        <v>-0.12890222668647766</v>
      </c>
      <c r="CN147" s="79">
        <v>-0.14457273483276367</v>
      </c>
      <c r="CO147" s="79">
        <v>-0.11361917853355408</v>
      </c>
      <c r="CP147" s="79">
        <v>-0.10588052868843079</v>
      </c>
      <c r="CQ147" s="79">
        <v>-0.12968531250953674</v>
      </c>
      <c r="CR147" s="79">
        <v>-0.12924174964427948</v>
      </c>
      <c r="CS147" s="79">
        <v>-4.8170484602451324E-2</v>
      </c>
      <c r="CT147" s="79">
        <v>8.8721632957458496E-2</v>
      </c>
      <c r="CU147" s="79">
        <v>7.5842499732971191E-2</v>
      </c>
      <c r="CV147" s="79">
        <v>2.6345066726207733E-2</v>
      </c>
      <c r="CW147" s="79">
        <v>-0.15008631348609924</v>
      </c>
      <c r="CX147" s="79">
        <v>-0.16916108131408691</v>
      </c>
      <c r="CY147" s="79">
        <v>-0.17042197287082672</v>
      </c>
      <c r="CZ147" s="79">
        <v>-0.1772046834230423</v>
      </c>
      <c r="DA147" s="79">
        <v>-0.15507988631725311</v>
      </c>
      <c r="DB147" s="79">
        <v>-0.15970875322818756</v>
      </c>
      <c r="DC147" s="79">
        <v>-0.13616734743118286</v>
      </c>
      <c r="DD147" s="79">
        <v>-0.14485549926757813</v>
      </c>
      <c r="DE147" s="79">
        <v>-0.12454042583703995</v>
      </c>
      <c r="DF147" s="79">
        <v>-0.10629706084728241</v>
      </c>
      <c r="DG147" s="79">
        <v>-9.2495851218700409E-2</v>
      </c>
      <c r="DH147" s="79">
        <v>-9.9745988845825195E-2</v>
      </c>
      <c r="DI147" s="79">
        <v>-8.8286504149436951E-2</v>
      </c>
      <c r="DJ147" s="79">
        <v>-9.6706725656986237E-2</v>
      </c>
      <c r="DK147" s="79">
        <v>-0.11125725507736206</v>
      </c>
      <c r="DL147" s="79">
        <v>-0.12630817294120789</v>
      </c>
      <c r="DM147" s="79">
        <v>-9.4499044120311737E-2</v>
      </c>
      <c r="DN147" s="79">
        <v>-8.7523527443408966E-2</v>
      </c>
      <c r="DO147" s="79">
        <v>-0.11085103452205658</v>
      </c>
      <c r="DP147" s="79">
        <v>-0.10867219418287277</v>
      </c>
      <c r="DQ147" s="79">
        <v>-2.761831134557724E-2</v>
      </c>
      <c r="DR147" s="79">
        <v>0.10955137014389038</v>
      </c>
      <c r="DS147" s="79">
        <v>9.6240401268005371E-2</v>
      </c>
      <c r="DT147" s="79">
        <v>4.6229410916566849E-2</v>
      </c>
      <c r="DU147" s="79">
        <v>-0.12889659404754639</v>
      </c>
      <c r="DV147" s="79">
        <v>-0.14623484015464783</v>
      </c>
      <c r="DW147" s="79">
        <v>-0.14794912934303284</v>
      </c>
      <c r="DX147" s="79">
        <v>-0.15535824000835419</v>
      </c>
      <c r="DY147" s="79">
        <v>-0.12443419545888901</v>
      </c>
      <c r="DZ147" s="79">
        <v>-0.12914583086967468</v>
      </c>
      <c r="EA147" s="79">
        <v>-0.10516703128814697</v>
      </c>
      <c r="EB147" s="79">
        <v>-0.11424951255321503</v>
      </c>
      <c r="EC147" s="79">
        <v>-9.2860549688339233E-2</v>
      </c>
      <c r="ED147" s="79">
        <v>-7.4599921703338623E-2</v>
      </c>
      <c r="EE147" s="79">
        <v>-6.1734739691019058E-2</v>
      </c>
      <c r="EF147" s="79">
        <v>-6.8136021494865417E-2</v>
      </c>
      <c r="EG147" s="79">
        <v>-6.01387619972229E-2</v>
      </c>
      <c r="EH147" s="79">
        <v>-7.1187049150466919E-2</v>
      </c>
      <c r="EI147" s="79">
        <v>-8.5780739784240723E-2</v>
      </c>
      <c r="EJ147" s="79">
        <v>-9.9937036633491516E-2</v>
      </c>
      <c r="EK147" s="79">
        <v>-6.6892609000205994E-2</v>
      </c>
      <c r="EL147" s="79">
        <v>-6.1018936336040497E-2</v>
      </c>
      <c r="EM147" s="79">
        <v>-8.3657331764698029E-2</v>
      </c>
      <c r="EN147" s="79">
        <v>-7.897302508354187E-2</v>
      </c>
      <c r="EO147" s="79">
        <v>2.0557630341500044E-3</v>
      </c>
      <c r="EP147" s="79">
        <v>0.13962620496749878</v>
      </c>
      <c r="EQ147" s="79">
        <v>0.1256917268037796</v>
      </c>
      <c r="ER147" s="79">
        <v>7.4939250946044922E-2</v>
      </c>
      <c r="ES147" s="79">
        <v>-9.8302006721496582E-2</v>
      </c>
      <c r="ET147" s="79">
        <v>-0.11313299089670181</v>
      </c>
      <c r="EU147" s="79">
        <v>-0.11550193279981613</v>
      </c>
      <c r="EV147" s="79">
        <v>-0.12381543964147568</v>
      </c>
      <c r="EW147" s="79">
        <v>71.511138916015625</v>
      </c>
      <c r="EX147" s="79">
        <v>70.237380981445313</v>
      </c>
      <c r="EY147" s="79">
        <v>69.180656433105469</v>
      </c>
      <c r="EZ147" s="79">
        <v>68.158950805664063</v>
      </c>
      <c r="FA147" s="79">
        <v>67.226287841796875</v>
      </c>
      <c r="FB147" s="79">
        <v>66.352210998535156</v>
      </c>
      <c r="FC147" s="79">
        <v>65.626380920410156</v>
      </c>
      <c r="FD147" s="79">
        <v>66.131118774414063</v>
      </c>
      <c r="FE147" s="79">
        <v>68.988487243652344</v>
      </c>
      <c r="FF147" s="79">
        <v>72.856391906738281</v>
      </c>
      <c r="FG147" s="79">
        <v>76.929161071777344</v>
      </c>
      <c r="FH147" s="79">
        <v>80.760246276855469</v>
      </c>
      <c r="FI147" s="79">
        <v>84.259071350097656</v>
      </c>
      <c r="FJ147" s="79">
        <v>87.240997314453125</v>
      </c>
      <c r="FK147" s="79">
        <v>89.241828918457031</v>
      </c>
      <c r="FL147" s="79">
        <v>90.284660339355469</v>
      </c>
      <c r="FM147" s="79">
        <v>90.231132507324219</v>
      </c>
      <c r="FN147" s="79">
        <v>89.079490661621094</v>
      </c>
      <c r="FO147" s="79">
        <v>86.788619995117188</v>
      </c>
      <c r="FP147" s="79">
        <v>83.185043334960938</v>
      </c>
      <c r="FQ147" s="79">
        <v>79.05511474609375</v>
      </c>
      <c r="FR147" s="79">
        <v>76.287216186523438</v>
      </c>
      <c r="FS147" s="79">
        <v>74.231315612792969</v>
      </c>
      <c r="FT147" s="79">
        <v>72.582695007324219</v>
      </c>
      <c r="FU147" s="79">
        <v>3.1160581856966019E-2</v>
      </c>
      <c r="FV147" s="79">
        <v>3.6749456077814102E-2</v>
      </c>
      <c r="FW147" s="79">
        <v>3.1795479357242584E-2</v>
      </c>
      <c r="FX147" s="79">
        <v>0</v>
      </c>
      <c r="FY147" s="79">
        <v>1823.6666259765625</v>
      </c>
      <c r="FZ147" s="79">
        <v>1</v>
      </c>
    </row>
    <row r="148" spans="1:182" x14ac:dyDescent="0.2">
      <c r="A148" t="s">
        <v>186</v>
      </c>
      <c r="B148" t="s">
        <v>245</v>
      </c>
      <c r="C148" t="s">
        <v>194</v>
      </c>
      <c r="D148" t="s">
        <v>202</v>
      </c>
      <c r="E148" t="s">
        <v>209</v>
      </c>
      <c r="F148" t="s">
        <v>178</v>
      </c>
      <c r="G148" t="s">
        <v>1</v>
      </c>
      <c r="H148" s="79">
        <v>3470</v>
      </c>
      <c r="I148" s="79">
        <v>1.4933881759643555</v>
      </c>
      <c r="J148" s="79">
        <v>1.3319278955459595</v>
      </c>
      <c r="K148" s="79">
        <v>1.2234508991241455</v>
      </c>
      <c r="L148" s="79">
        <v>1.1502286195755005</v>
      </c>
      <c r="M148" s="79">
        <v>1.1215990781784058</v>
      </c>
      <c r="N148" s="79">
        <v>1.1294132471084595</v>
      </c>
      <c r="O148" s="79">
        <v>1.2028645277023315</v>
      </c>
      <c r="P148" s="79">
        <v>1.3662856817245483</v>
      </c>
      <c r="Q148" s="79">
        <v>1.5475305318832397</v>
      </c>
      <c r="R148" s="79">
        <v>1.6865692138671875</v>
      </c>
      <c r="S148" s="79">
        <v>1.8540669679641724</v>
      </c>
      <c r="T148" s="79">
        <v>2.0309419631958008</v>
      </c>
      <c r="U148" s="79">
        <v>2.2053792476654053</v>
      </c>
      <c r="V148" s="79">
        <v>2.3598904609680176</v>
      </c>
      <c r="W148" s="79">
        <v>2.4796173572540283</v>
      </c>
      <c r="X148" s="79">
        <v>2.5914411544799805</v>
      </c>
      <c r="Y148" s="79">
        <v>2.6716728210449219</v>
      </c>
      <c r="Z148" s="79">
        <v>2.6744627952575684</v>
      </c>
      <c r="AA148" s="79">
        <v>2.613426685333252</v>
      </c>
      <c r="AB148" s="79">
        <v>2.4909191131591797</v>
      </c>
      <c r="AC148" s="79">
        <v>2.439094066619873</v>
      </c>
      <c r="AD148" s="79">
        <v>2.2957139015197754</v>
      </c>
      <c r="AE148" s="79">
        <v>2.0215358734130859</v>
      </c>
      <c r="AF148" s="79">
        <v>1.7393207550048828</v>
      </c>
      <c r="AG148" s="79">
        <v>-0.18395356833934784</v>
      </c>
      <c r="AH148" s="79">
        <v>-0.16997772455215454</v>
      </c>
      <c r="AI148" s="79">
        <v>-0.14417023956775665</v>
      </c>
      <c r="AJ148" s="79">
        <v>-0.14851184189319611</v>
      </c>
      <c r="AK148" s="79">
        <v>-0.11626656353473663</v>
      </c>
      <c r="AL148" s="79">
        <v>-0.11039862781763077</v>
      </c>
      <c r="AM148" s="79">
        <v>-0.10944705456495285</v>
      </c>
      <c r="AN148" s="79">
        <v>-0.12512451410293579</v>
      </c>
      <c r="AO148" s="79">
        <v>-0.11712763458490372</v>
      </c>
      <c r="AP148" s="79">
        <v>-0.1356980949640274</v>
      </c>
      <c r="AQ148" s="79">
        <v>-0.14921535551548004</v>
      </c>
      <c r="AR148" s="79">
        <v>-0.1706361323595047</v>
      </c>
      <c r="AS148" s="79">
        <v>-0.17135074734687805</v>
      </c>
      <c r="AT148" s="79">
        <v>-0.17670124769210815</v>
      </c>
      <c r="AU148" s="79">
        <v>-0.19346360862255096</v>
      </c>
      <c r="AV148" s="79">
        <v>-0.18946355581283569</v>
      </c>
      <c r="AW148" s="79">
        <v>-0.10817798972129822</v>
      </c>
      <c r="AX148" s="79">
        <v>2.0375814288854599E-2</v>
      </c>
      <c r="AY148" s="79">
        <v>2.2268739994615316E-3</v>
      </c>
      <c r="AZ148" s="79">
        <v>-4.2472835630178452E-2</v>
      </c>
      <c r="BA148" s="79">
        <v>-0.19118624925613403</v>
      </c>
      <c r="BB148" s="79">
        <v>-0.20500612258911133</v>
      </c>
      <c r="BC148" s="79">
        <v>-0.19777248799800873</v>
      </c>
      <c r="BD148" s="79">
        <v>-0.17651429772377014</v>
      </c>
      <c r="BE148" s="79">
        <v>-0.16198217868804932</v>
      </c>
      <c r="BF148" s="79">
        <v>-0.14848867058753967</v>
      </c>
      <c r="BG148" s="79">
        <v>-0.12336595356464386</v>
      </c>
      <c r="BH148" s="79">
        <v>-0.12837250530719757</v>
      </c>
      <c r="BI148" s="79">
        <v>-9.5519080758094788E-2</v>
      </c>
      <c r="BJ148" s="79">
        <v>-9.0445667505264282E-2</v>
      </c>
      <c r="BK148" s="79">
        <v>-8.9033037424087524E-2</v>
      </c>
      <c r="BL148" s="79">
        <v>-0.10377804189920425</v>
      </c>
      <c r="BM148" s="79">
        <v>-9.6042364835739136E-2</v>
      </c>
      <c r="BN148" s="79">
        <v>-0.11424143612384796</v>
      </c>
      <c r="BO148" s="79">
        <v>-0.12732276320457458</v>
      </c>
      <c r="BP148" s="79">
        <v>-0.14875966310501099</v>
      </c>
      <c r="BQ148" s="79">
        <v>-0.14855837821960449</v>
      </c>
      <c r="BR148" s="79">
        <v>-0.15303388237953186</v>
      </c>
      <c r="BS148" s="79">
        <v>-0.16818371415138245</v>
      </c>
      <c r="BT148" s="79">
        <v>-0.16352325677871704</v>
      </c>
      <c r="BU148" s="79">
        <v>-8.1855803728103638E-2</v>
      </c>
      <c r="BV148" s="79">
        <v>4.7869127243757248E-2</v>
      </c>
      <c r="BW148" s="79">
        <v>2.9280016198754311E-2</v>
      </c>
      <c r="BX148" s="79">
        <v>-1.7549805343151093E-2</v>
      </c>
      <c r="BY148" s="79">
        <v>-0.16590189933776855</v>
      </c>
      <c r="BZ148" s="79">
        <v>-0.18004167079925537</v>
      </c>
      <c r="CA148" s="79">
        <v>-0.17344872653484344</v>
      </c>
      <c r="CB148" s="79">
        <v>-0.15361315011978149</v>
      </c>
      <c r="CC148" s="79">
        <v>-0.14676485955715179</v>
      </c>
      <c r="CD148" s="79">
        <v>-0.13360542058944702</v>
      </c>
      <c r="CE148" s="79">
        <v>-0.10895697027444839</v>
      </c>
      <c r="CF148" s="79">
        <v>-0.11442404240369797</v>
      </c>
      <c r="CG148" s="79">
        <v>-8.114943653345108E-2</v>
      </c>
      <c r="CH148" s="79">
        <v>-7.6626308262348175E-2</v>
      </c>
      <c r="CI148" s="79">
        <v>-7.4894361197948456E-2</v>
      </c>
      <c r="CJ148" s="79">
        <v>-8.8993541896343231E-2</v>
      </c>
      <c r="CK148" s="79">
        <v>-8.1438764929771423E-2</v>
      </c>
      <c r="CL148" s="79">
        <v>-9.9380619823932648E-2</v>
      </c>
      <c r="CM148" s="79">
        <v>-0.11216002702713013</v>
      </c>
      <c r="CN148" s="79">
        <v>-0.13360807299613953</v>
      </c>
      <c r="CO148" s="79">
        <v>-0.13277244567871094</v>
      </c>
      <c r="CP148" s="79">
        <v>-0.13664193451404572</v>
      </c>
      <c r="CQ148" s="79">
        <v>-0.15067492425441742</v>
      </c>
      <c r="CR148" s="79">
        <v>-0.14555710554122925</v>
      </c>
      <c r="CS148" s="79">
        <v>-6.3625141978263855E-2</v>
      </c>
      <c r="CT148" s="79">
        <v>6.6910915076732635E-2</v>
      </c>
      <c r="CU148" s="79">
        <v>4.801693931221962E-2</v>
      </c>
      <c r="CV148" s="79">
        <v>-2.88191600702703E-4</v>
      </c>
      <c r="CW148" s="79">
        <v>-0.1483900398015976</v>
      </c>
      <c r="CX148" s="79">
        <v>-0.16275136172771454</v>
      </c>
      <c r="CY148" s="79">
        <v>-0.1566021740436554</v>
      </c>
      <c r="CZ148" s="79">
        <v>-0.13775186240673065</v>
      </c>
      <c r="DA148" s="79">
        <v>-0.13154754042625427</v>
      </c>
      <c r="DB148" s="79">
        <v>-0.11872217059135437</v>
      </c>
      <c r="DC148" s="79">
        <v>-9.4547994434833527E-2</v>
      </c>
      <c r="DD148" s="79">
        <v>-0.10047557950019836</v>
      </c>
      <c r="DE148" s="79">
        <v>-6.6779792308807373E-2</v>
      </c>
      <c r="DF148" s="79">
        <v>-6.2806956470012665E-2</v>
      </c>
      <c r="DG148" s="79">
        <v>-6.0755681246519089E-2</v>
      </c>
      <c r="DH148" s="79">
        <v>-7.4209034442901611E-2</v>
      </c>
      <c r="DI148" s="79">
        <v>-6.6835179924964905E-2</v>
      </c>
      <c r="DJ148" s="79">
        <v>-8.4519810974597931E-2</v>
      </c>
      <c r="DK148" s="79">
        <v>-9.6997290849685669E-2</v>
      </c>
      <c r="DL148" s="79">
        <v>-0.11845648288726807</v>
      </c>
      <c r="DM148" s="79">
        <v>-0.11698652058839798</v>
      </c>
      <c r="DN148" s="79">
        <v>-0.12024998664855957</v>
      </c>
      <c r="DO148" s="79">
        <v>-0.13316614925861359</v>
      </c>
      <c r="DP148" s="79">
        <v>-0.12759093940258026</v>
      </c>
      <c r="DQ148" s="79">
        <v>-4.5394483953714371E-2</v>
      </c>
      <c r="DR148" s="79">
        <v>8.5952706634998322E-2</v>
      </c>
      <c r="DS148" s="79">
        <v>6.6753864288330078E-2</v>
      </c>
      <c r="DT148" s="79">
        <v>1.6973422840237617E-2</v>
      </c>
      <c r="DU148" s="79">
        <v>-0.13087818026542664</v>
      </c>
      <c r="DV148" s="79">
        <v>-0.14546105265617371</v>
      </c>
      <c r="DW148" s="79">
        <v>-0.13975560665130615</v>
      </c>
      <c r="DX148" s="79">
        <v>-0.1218905970454216</v>
      </c>
      <c r="DY148" s="79">
        <v>-0.10957615077495575</v>
      </c>
      <c r="DZ148" s="79">
        <v>-9.7233116626739502E-2</v>
      </c>
      <c r="EA148" s="79">
        <v>-7.3743708431720734E-2</v>
      </c>
      <c r="EB148" s="79">
        <v>-8.0336235463619232E-2</v>
      </c>
      <c r="EC148" s="79">
        <v>-4.6032309532165527E-2</v>
      </c>
      <c r="ED148" s="79">
        <v>-4.2853999882936478E-2</v>
      </c>
      <c r="EE148" s="79">
        <v>-4.034167155623436E-2</v>
      </c>
      <c r="EF148" s="79">
        <v>-5.2862569689750671E-2</v>
      </c>
      <c r="EG148" s="79">
        <v>-4.5749910175800323E-2</v>
      </c>
      <c r="EH148" s="79">
        <v>-6.3063144683837891E-2</v>
      </c>
      <c r="EI148" s="79">
        <v>-7.5104705989360809E-2</v>
      </c>
      <c r="EJ148" s="79">
        <v>-9.6579998731613159E-2</v>
      </c>
      <c r="EK148" s="79">
        <v>-9.4194144010543823E-2</v>
      </c>
      <c r="EL148" s="79">
        <v>-9.6582606434822083E-2</v>
      </c>
      <c r="EM148" s="79">
        <v>-0.10788624733686447</v>
      </c>
      <c r="EN148" s="79">
        <v>-0.1016506627202034</v>
      </c>
      <c r="EO148" s="79">
        <v>-1.9072305411100388E-2</v>
      </c>
      <c r="EP148" s="79">
        <v>0.11344601958990097</v>
      </c>
      <c r="EQ148" s="79">
        <v>9.3806996941566467E-2</v>
      </c>
      <c r="ER148" s="79">
        <v>4.1896451264619827E-2</v>
      </c>
      <c r="ES148" s="79">
        <v>-0.10559383034706116</v>
      </c>
      <c r="ET148" s="79">
        <v>-0.12049659341573715</v>
      </c>
      <c r="EU148" s="79">
        <v>-0.11543183773756027</v>
      </c>
      <c r="EV148" s="79">
        <v>-9.8989434540271759E-2</v>
      </c>
      <c r="EW148" s="79">
        <v>66.439315795898438</v>
      </c>
      <c r="EX148" s="79">
        <v>65.529899597167969</v>
      </c>
      <c r="EY148" s="79">
        <v>64.827232360839844</v>
      </c>
      <c r="EZ148" s="79">
        <v>64.192184448242188</v>
      </c>
      <c r="FA148" s="79">
        <v>63.516727447509766</v>
      </c>
      <c r="FB148" s="79">
        <v>63.178298950195313</v>
      </c>
      <c r="FC148" s="79">
        <v>62.747344970703125</v>
      </c>
      <c r="FD148" s="79">
        <v>63.390438079833984</v>
      </c>
      <c r="FE148" s="79">
        <v>65.841972351074219</v>
      </c>
      <c r="FF148" s="79">
        <v>69.17889404296875</v>
      </c>
      <c r="FG148" s="79">
        <v>72.868690490722656</v>
      </c>
      <c r="FH148" s="79">
        <v>76.503913879394531</v>
      </c>
      <c r="FI148" s="79">
        <v>79.973655700683594</v>
      </c>
      <c r="FJ148" s="79">
        <v>82.944221496582031</v>
      </c>
      <c r="FK148" s="79">
        <v>84.484275817871094</v>
      </c>
      <c r="FL148" s="79">
        <v>85.095664978027344</v>
      </c>
      <c r="FM148" s="79">
        <v>84.295890808105469</v>
      </c>
      <c r="FN148" s="79">
        <v>82.456161499023438</v>
      </c>
      <c r="FO148" s="79">
        <v>79.743988037109375</v>
      </c>
      <c r="FP148" s="79">
        <v>75.943122863769531</v>
      </c>
      <c r="FQ148" s="79">
        <v>72.195960998535156</v>
      </c>
      <c r="FR148" s="79">
        <v>70.067703247070313</v>
      </c>
      <c r="FS148" s="79">
        <v>68.578071594238281</v>
      </c>
      <c r="FT148" s="79">
        <v>67.328529357910156</v>
      </c>
      <c r="FU148" s="79">
        <v>2.219107560813427E-2</v>
      </c>
      <c r="FV148" s="79">
        <v>3.2365638762712479E-2</v>
      </c>
      <c r="FW148" s="79">
        <v>2.2076768800616264E-2</v>
      </c>
      <c r="FX148" s="79">
        <v>0</v>
      </c>
      <c r="FY148" s="79">
        <v>1064</v>
      </c>
      <c r="FZ148" s="79">
        <v>1</v>
      </c>
    </row>
    <row r="149" spans="1:182" x14ac:dyDescent="0.2">
      <c r="A149" t="s">
        <v>186</v>
      </c>
      <c r="B149" t="s">
        <v>245</v>
      </c>
      <c r="C149" t="s">
        <v>194</v>
      </c>
      <c r="D149" t="s">
        <v>202</v>
      </c>
      <c r="E149" t="s">
        <v>209</v>
      </c>
      <c r="F149" t="s">
        <v>179</v>
      </c>
      <c r="G149" t="s">
        <v>1</v>
      </c>
      <c r="H149" s="79">
        <v>702</v>
      </c>
      <c r="I149" s="79">
        <v>2.5720231533050537</v>
      </c>
      <c r="J149" s="79">
        <v>2.3305485248565674</v>
      </c>
      <c r="K149" s="79">
        <v>2.1062507629394531</v>
      </c>
      <c r="L149" s="79">
        <v>1.9687961339950562</v>
      </c>
      <c r="M149" s="79">
        <v>1.9121742248535156</v>
      </c>
      <c r="N149" s="79">
        <v>1.8990166187286377</v>
      </c>
      <c r="O149" s="79">
        <v>1.9840356111526489</v>
      </c>
      <c r="P149" s="79">
        <v>1.9621739387512207</v>
      </c>
      <c r="Q149" s="79">
        <v>2.0881564617156982</v>
      </c>
      <c r="R149" s="79">
        <v>2.3711647987365723</v>
      </c>
      <c r="S149" s="79">
        <v>2.6000287532806396</v>
      </c>
      <c r="T149" s="79">
        <v>3.0280795097351074</v>
      </c>
      <c r="U149" s="79">
        <v>3.5292408466339111</v>
      </c>
      <c r="V149" s="79">
        <v>3.830726146697998</v>
      </c>
      <c r="W149" s="79">
        <v>4.076718807220459</v>
      </c>
      <c r="X149" s="79">
        <v>4.2954854965209961</v>
      </c>
      <c r="Y149" s="79">
        <v>4.4602675437927246</v>
      </c>
      <c r="Z149" s="79">
        <v>4.4814291000366211</v>
      </c>
      <c r="AA149" s="79">
        <v>4.4020318984985352</v>
      </c>
      <c r="AB149" s="79">
        <v>4.2340378761291504</v>
      </c>
      <c r="AC149" s="79">
        <v>4.016746997833252</v>
      </c>
      <c r="AD149" s="79">
        <v>3.738074779510498</v>
      </c>
      <c r="AE149" s="79">
        <v>3.3203778266906738</v>
      </c>
      <c r="AF149" s="79">
        <v>2.9047489166259766</v>
      </c>
      <c r="AG149" s="79">
        <v>-0.39198404550552368</v>
      </c>
      <c r="AH149" s="79">
        <v>-0.37318986654281616</v>
      </c>
      <c r="AI149" s="79">
        <v>-0.35302013158798218</v>
      </c>
      <c r="AJ149" s="79">
        <v>-0.35313704609870911</v>
      </c>
      <c r="AK149" s="79">
        <v>-0.3717932403087616</v>
      </c>
      <c r="AL149" s="79">
        <v>-0.27859288454055786</v>
      </c>
      <c r="AM149" s="79">
        <v>-0.22763848304748535</v>
      </c>
      <c r="AN149" s="79">
        <v>-0.30834659934043884</v>
      </c>
      <c r="AO149" s="79">
        <v>-0.31306943297386169</v>
      </c>
      <c r="AP149" s="79">
        <v>-0.28994113206863403</v>
      </c>
      <c r="AQ149" s="79">
        <v>-0.30591925978660583</v>
      </c>
      <c r="AR149" s="79">
        <v>-0.31085693836212158</v>
      </c>
      <c r="AS149" s="79">
        <v>-0.2025134265422821</v>
      </c>
      <c r="AT149" s="79">
        <v>-0.27010154724121094</v>
      </c>
      <c r="AU149" s="79">
        <v>-0.41754743456840515</v>
      </c>
      <c r="AV149" s="79">
        <v>-0.44444766640663147</v>
      </c>
      <c r="AW149" s="79">
        <v>-0.30412378907203674</v>
      </c>
      <c r="AX149" s="79">
        <v>-0.26924723386764526</v>
      </c>
      <c r="AY149" s="79">
        <v>-0.27758023142814636</v>
      </c>
      <c r="AZ149" s="79">
        <v>-0.28352582454681396</v>
      </c>
      <c r="BA149" s="79">
        <v>-0.37656679749488831</v>
      </c>
      <c r="BB149" s="79">
        <v>-0.33636832237243652</v>
      </c>
      <c r="BC149" s="79">
        <v>-0.3476921021938324</v>
      </c>
      <c r="BD149" s="79">
        <v>-0.377897709608078</v>
      </c>
      <c r="BE149" s="79">
        <v>-0.31145581603050232</v>
      </c>
      <c r="BF149" s="79">
        <v>-0.29683190584182739</v>
      </c>
      <c r="BG149" s="79">
        <v>-0.28073760867118835</v>
      </c>
      <c r="BH149" s="79">
        <v>-0.28122642636299133</v>
      </c>
      <c r="BI149" s="79">
        <v>-0.29831606149673462</v>
      </c>
      <c r="BJ149" s="79">
        <v>-0.20829582214355469</v>
      </c>
      <c r="BK149" s="79">
        <v>-0.15536701679229736</v>
      </c>
      <c r="BL149" s="79">
        <v>-0.23961533606052399</v>
      </c>
      <c r="BM149" s="79">
        <v>-0.23817290365695953</v>
      </c>
      <c r="BN149" s="79">
        <v>-0.20379132032394409</v>
      </c>
      <c r="BO149" s="79">
        <v>-0.217770054936409</v>
      </c>
      <c r="BP149" s="79">
        <v>-0.21199247241020203</v>
      </c>
      <c r="BQ149" s="79">
        <v>-9.8643481731414795E-2</v>
      </c>
      <c r="BR149" s="79">
        <v>-0.16101936995983124</v>
      </c>
      <c r="BS149" s="79">
        <v>-0.30054262280464172</v>
      </c>
      <c r="BT149" s="79">
        <v>-0.32786175608634949</v>
      </c>
      <c r="BU149" s="79">
        <v>-0.18939131498336792</v>
      </c>
      <c r="BV149" s="79">
        <v>-0.15737584233283997</v>
      </c>
      <c r="BW149" s="79">
        <v>-0.16662877798080444</v>
      </c>
      <c r="BX149" s="79">
        <v>-0.17356316745281219</v>
      </c>
      <c r="BY149" s="79">
        <v>-0.27016186714172363</v>
      </c>
      <c r="BZ149" s="79">
        <v>-0.2287856787443161</v>
      </c>
      <c r="CA149" s="79">
        <v>-0.25162661075592041</v>
      </c>
      <c r="CB149" s="79">
        <v>-0.28755208849906921</v>
      </c>
      <c r="CC149" s="79">
        <v>-0.25568217039108276</v>
      </c>
      <c r="CD149" s="79">
        <v>-0.2439466267824173</v>
      </c>
      <c r="CE149" s="79">
        <v>-0.23067498207092285</v>
      </c>
      <c r="CF149" s="79">
        <v>-0.23142129182815552</v>
      </c>
      <c r="CG149" s="79">
        <v>-0.24742601811885834</v>
      </c>
      <c r="CH149" s="79">
        <v>-0.15960827469825745</v>
      </c>
      <c r="CI149" s="79">
        <v>-0.1053120344877243</v>
      </c>
      <c r="CJ149" s="79">
        <v>-0.19201231002807617</v>
      </c>
      <c r="CK149" s="79">
        <v>-0.18629977107048035</v>
      </c>
      <c r="CL149" s="79">
        <v>-0.14412423968315125</v>
      </c>
      <c r="CM149" s="79">
        <v>-0.1567181795835495</v>
      </c>
      <c r="CN149" s="79">
        <v>-0.14351923763751984</v>
      </c>
      <c r="CO149" s="79">
        <v>-2.6703476905822754E-2</v>
      </c>
      <c r="CP149" s="79">
        <v>-8.5469402372837067E-2</v>
      </c>
      <c r="CQ149" s="79">
        <v>-0.21950545907020569</v>
      </c>
      <c r="CR149" s="79">
        <v>-0.24711468815803528</v>
      </c>
      <c r="CS149" s="79">
        <v>-0.10992796719074249</v>
      </c>
      <c r="CT149" s="79">
        <v>-7.9894065856933594E-2</v>
      </c>
      <c r="CU149" s="79">
        <v>-8.9784115552902222E-2</v>
      </c>
      <c r="CV149" s="79">
        <v>-9.7403362393379211E-2</v>
      </c>
      <c r="CW149" s="79">
        <v>-0.1964661031961441</v>
      </c>
      <c r="CX149" s="79">
        <v>-0.15427426993846893</v>
      </c>
      <c r="CY149" s="79">
        <v>-0.18509197235107422</v>
      </c>
      <c r="CZ149" s="79">
        <v>-0.22497902810573578</v>
      </c>
      <c r="DA149" s="79">
        <v>-0.1999085545539856</v>
      </c>
      <c r="DB149" s="79">
        <v>-0.1910613477230072</v>
      </c>
      <c r="DC149" s="79">
        <v>-0.18061234056949615</v>
      </c>
      <c r="DD149" s="79">
        <v>-0.18161618709564209</v>
      </c>
      <c r="DE149" s="79">
        <v>-0.19653595983982086</v>
      </c>
      <c r="DF149" s="79">
        <v>-0.1109207421541214</v>
      </c>
      <c r="DG149" s="79">
        <v>-5.5257044732570648E-2</v>
      </c>
      <c r="DH149" s="79">
        <v>-0.14440926909446716</v>
      </c>
      <c r="DI149" s="79">
        <v>-0.13442665338516235</v>
      </c>
      <c r="DJ149" s="79">
        <v>-8.4457144141197205E-2</v>
      </c>
      <c r="DK149" s="79">
        <v>-9.5666304230690002E-2</v>
      </c>
      <c r="DL149" s="79">
        <v>-7.5046010315418243E-2</v>
      </c>
      <c r="DM149" s="79">
        <v>4.5236524194478989E-2</v>
      </c>
      <c r="DN149" s="79">
        <v>-9.9194217473268509E-3</v>
      </c>
      <c r="DO149" s="79">
        <v>-0.13846829533576965</v>
      </c>
      <c r="DP149" s="79">
        <v>-0.16636763513088226</v>
      </c>
      <c r="DQ149" s="79">
        <v>-3.0464611947536469E-2</v>
      </c>
      <c r="DR149" s="79">
        <v>-2.4122856557369232E-3</v>
      </c>
      <c r="DS149" s="79">
        <v>-1.2939464300870895E-2</v>
      </c>
      <c r="DT149" s="79">
        <v>-2.1243559196591377E-2</v>
      </c>
      <c r="DU149" s="79">
        <v>-0.12277034670114517</v>
      </c>
      <c r="DV149" s="79">
        <v>-7.9762846231460571E-2</v>
      </c>
      <c r="DW149" s="79">
        <v>-0.11855731904506683</v>
      </c>
      <c r="DX149" s="79">
        <v>-0.16240595281124115</v>
      </c>
      <c r="DY149" s="79">
        <v>-0.11938030272722244</v>
      </c>
      <c r="DZ149" s="79">
        <v>-0.11470339447259903</v>
      </c>
      <c r="EA149" s="79">
        <v>-0.10832984000444412</v>
      </c>
      <c r="EB149" s="79">
        <v>-0.10970553755760193</v>
      </c>
      <c r="EC149" s="79">
        <v>-0.12305882573127747</v>
      </c>
      <c r="ED149" s="79">
        <v>-4.0623672306537628E-2</v>
      </c>
      <c r="EE149" s="79">
        <v>1.7014408484101295E-2</v>
      </c>
      <c r="EF149" s="79">
        <v>-7.5678035616874695E-2</v>
      </c>
      <c r="EG149" s="79">
        <v>-5.9530094265937805E-2</v>
      </c>
      <c r="EH149" s="79">
        <v>1.6926400130614638E-3</v>
      </c>
      <c r="EI149" s="79">
        <v>-7.5170909985899925E-3</v>
      </c>
      <c r="EJ149" s="79">
        <v>2.3818463087081909E-2</v>
      </c>
      <c r="EK149" s="79">
        <v>0.1491064578294754</v>
      </c>
      <c r="EL149" s="79">
        <v>9.9162742495536804E-2</v>
      </c>
      <c r="EM149" s="79">
        <v>-2.1463507786393166E-2</v>
      </c>
      <c r="EN149" s="79">
        <v>-4.9781717360019684E-2</v>
      </c>
      <c r="EO149" s="79">
        <v>8.4267854690551758E-2</v>
      </c>
      <c r="EP149" s="79">
        <v>0.10945910215377808</v>
      </c>
      <c r="EQ149" s="79">
        <v>9.8012000322341919E-2</v>
      </c>
      <c r="ER149" s="79">
        <v>8.8719099760055542E-2</v>
      </c>
      <c r="ES149" s="79">
        <v>-1.6365382820367813E-2</v>
      </c>
      <c r="ET149" s="79">
        <v>2.7819802984595299E-2</v>
      </c>
      <c r="EU149" s="79">
        <v>-2.2491849958896637E-2</v>
      </c>
      <c r="EV149" s="79">
        <v>-7.2060361504554749E-2</v>
      </c>
      <c r="EW149" s="79">
        <v>82.780372619628906</v>
      </c>
      <c r="EX149" s="79">
        <v>80.969696044921875</v>
      </c>
      <c r="EY149" s="79">
        <v>79.611915588378906</v>
      </c>
      <c r="EZ149" s="79">
        <v>78.211585998535156</v>
      </c>
      <c r="FA149" s="79">
        <v>76.752365112304688</v>
      </c>
      <c r="FB149" s="79">
        <v>75.317939758300781</v>
      </c>
      <c r="FC149" s="79">
        <v>74.180984497070313</v>
      </c>
      <c r="FD149" s="79">
        <v>74.388954162597656</v>
      </c>
      <c r="FE149" s="79">
        <v>76.991378784179688</v>
      </c>
      <c r="FF149" s="79">
        <v>80.969459533691406</v>
      </c>
      <c r="FG149" s="79">
        <v>84.963699340820313</v>
      </c>
      <c r="FH149" s="79">
        <v>88.105857849121094</v>
      </c>
      <c r="FI149" s="79">
        <v>91.058563232421875</v>
      </c>
      <c r="FJ149" s="79">
        <v>93.916305541992188</v>
      </c>
      <c r="FK149" s="79">
        <v>96.390159606933594</v>
      </c>
      <c r="FL149" s="79">
        <v>98.006889343261719</v>
      </c>
      <c r="FM149" s="79">
        <v>98.986701965332031</v>
      </c>
      <c r="FN149" s="79">
        <v>98.752792358398438</v>
      </c>
      <c r="FO149" s="79">
        <v>97.409324645996094</v>
      </c>
      <c r="FP149" s="79">
        <v>95.180938720703125</v>
      </c>
      <c r="FQ149" s="79">
        <v>92.134651184082031</v>
      </c>
      <c r="FR149" s="79">
        <v>89.173011779785156</v>
      </c>
      <c r="FS149" s="79">
        <v>86.618881225585938</v>
      </c>
      <c r="FT149" s="79">
        <v>84.118698120117188</v>
      </c>
      <c r="FU149" s="79">
        <v>9.5830038189888E-2</v>
      </c>
      <c r="FV149" s="79">
        <v>0.13992109894752502</v>
      </c>
      <c r="FW149" s="79">
        <v>9.3406282365322113E-2</v>
      </c>
      <c r="FX149" s="79">
        <v>0</v>
      </c>
      <c r="FY149" s="79">
        <v>117.33333587646484</v>
      </c>
      <c r="FZ149" s="79">
        <v>1</v>
      </c>
    </row>
    <row r="150" spans="1:182" x14ac:dyDescent="0.2">
      <c r="A150" t="s">
        <v>186</v>
      </c>
      <c r="B150" t="s">
        <v>245</v>
      </c>
      <c r="C150" t="s">
        <v>194</v>
      </c>
      <c r="D150" t="s">
        <v>202</v>
      </c>
      <c r="E150" t="s">
        <v>209</v>
      </c>
      <c r="F150" t="s">
        <v>180</v>
      </c>
      <c r="G150" t="s">
        <v>1</v>
      </c>
      <c r="H150" s="79">
        <v>123</v>
      </c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79"/>
      <c r="AD150" s="79"/>
      <c r="AE150" s="79"/>
      <c r="AF150" s="79"/>
      <c r="AG150" s="79"/>
      <c r="AH150" s="79"/>
      <c r="AI150" s="79"/>
      <c r="AJ150" s="79"/>
      <c r="AK150" s="79"/>
      <c r="AL150" s="79"/>
      <c r="AM150" s="79"/>
      <c r="AN150" s="79"/>
      <c r="AO150" s="79"/>
      <c r="AP150" s="79"/>
      <c r="AQ150" s="79"/>
      <c r="AR150" s="79"/>
      <c r="AS150" s="79"/>
      <c r="AT150" s="79"/>
      <c r="AU150" s="79"/>
      <c r="AV150" s="79"/>
      <c r="AW150" s="79"/>
      <c r="AX150" s="79"/>
      <c r="AY150" s="79"/>
      <c r="AZ150" s="79"/>
      <c r="BA150" s="79"/>
      <c r="BB150" s="79"/>
      <c r="BC150" s="79"/>
      <c r="BD150" s="79"/>
      <c r="BE150" s="79"/>
      <c r="BF150" s="79"/>
      <c r="BG150" s="79"/>
      <c r="BH150" s="79"/>
      <c r="BI150" s="79"/>
      <c r="BJ150" s="79"/>
      <c r="BK150" s="79"/>
      <c r="BL150" s="79"/>
      <c r="BM150" s="79"/>
      <c r="BN150" s="79"/>
      <c r="BO150" s="79"/>
      <c r="BP150" s="79"/>
      <c r="BQ150" s="79"/>
      <c r="BR150" s="79"/>
      <c r="BS150" s="79"/>
      <c r="BT150" s="79"/>
      <c r="BU150" s="79"/>
      <c r="BV150" s="79"/>
      <c r="BW150" s="79"/>
      <c r="BX150" s="79"/>
      <c r="BY150" s="79"/>
      <c r="BZ150" s="79"/>
      <c r="CA150" s="79"/>
      <c r="CB150" s="79"/>
      <c r="CC150" s="79"/>
      <c r="CD150" s="79"/>
      <c r="CE150" s="79"/>
      <c r="CF150" s="79"/>
      <c r="CG150" s="79"/>
      <c r="CH150" s="79"/>
      <c r="CI150" s="79"/>
      <c r="CJ150" s="79"/>
      <c r="CK150" s="79"/>
      <c r="CL150" s="79"/>
      <c r="CM150" s="79"/>
      <c r="CN150" s="79"/>
      <c r="CO150" s="79"/>
      <c r="CP150" s="79"/>
      <c r="CQ150" s="79"/>
      <c r="CR150" s="79"/>
      <c r="CS150" s="79"/>
      <c r="CT150" s="79"/>
      <c r="CU150" s="79"/>
      <c r="CV150" s="79"/>
      <c r="CW150" s="79"/>
      <c r="CX150" s="79"/>
      <c r="CY150" s="79"/>
      <c r="CZ150" s="79"/>
      <c r="DA150" s="79"/>
      <c r="DB150" s="79"/>
      <c r="DC150" s="79"/>
      <c r="DD150" s="79"/>
      <c r="DE150" s="79"/>
      <c r="DF150" s="79"/>
      <c r="DG150" s="79"/>
      <c r="DH150" s="79"/>
      <c r="DI150" s="79"/>
      <c r="DJ150" s="79"/>
      <c r="DK150" s="79"/>
      <c r="DL150" s="79"/>
      <c r="DM150" s="79"/>
      <c r="DN150" s="79"/>
      <c r="DO150" s="79"/>
      <c r="DP150" s="79"/>
      <c r="DQ150" s="79"/>
      <c r="DR150" s="79"/>
      <c r="DS150" s="79"/>
      <c r="DT150" s="79"/>
      <c r="DU150" s="79"/>
      <c r="DV150" s="79"/>
      <c r="DW150" s="79"/>
      <c r="DX150" s="79"/>
      <c r="DY150" s="79"/>
      <c r="DZ150" s="79"/>
      <c r="EA150" s="79"/>
      <c r="EB150" s="79"/>
      <c r="EC150" s="79"/>
      <c r="ED150" s="79"/>
      <c r="EE150" s="79"/>
      <c r="EF150" s="79"/>
      <c r="EG150" s="79"/>
      <c r="EH150" s="79"/>
      <c r="EI150" s="79"/>
      <c r="EJ150" s="79"/>
      <c r="EK150" s="79"/>
      <c r="EL150" s="79"/>
      <c r="EM150" s="79"/>
      <c r="EN150" s="79"/>
      <c r="EO150" s="79"/>
      <c r="EP150" s="79"/>
      <c r="EQ150" s="79"/>
      <c r="ER150" s="79"/>
      <c r="ES150" s="79"/>
      <c r="ET150" s="79"/>
      <c r="EU150" s="79"/>
      <c r="EV150" s="79"/>
      <c r="EW150" s="79"/>
      <c r="EX150" s="79"/>
      <c r="EY150" s="79"/>
      <c r="EZ150" s="79"/>
      <c r="FA150" s="79"/>
      <c r="FB150" s="79"/>
      <c r="FC150" s="79"/>
      <c r="FD150" s="79"/>
      <c r="FE150" s="79"/>
      <c r="FF150" s="79"/>
      <c r="FG150" s="79"/>
      <c r="FH150" s="79"/>
      <c r="FI150" s="79"/>
      <c r="FJ150" s="79"/>
      <c r="FK150" s="79"/>
      <c r="FL150" s="79"/>
      <c r="FM150" s="79"/>
      <c r="FN150" s="79"/>
      <c r="FO150" s="79"/>
      <c r="FP150" s="79"/>
      <c r="FQ150" s="79"/>
      <c r="FR150" s="79"/>
      <c r="FS150" s="79"/>
      <c r="FT150" s="79"/>
      <c r="FU150" s="79"/>
      <c r="FV150" s="79"/>
      <c r="FW150" s="79"/>
      <c r="FX150" s="79">
        <v>0</v>
      </c>
      <c r="FY150" s="79">
        <v>18.142856597900391</v>
      </c>
      <c r="FZ150" s="79">
        <v>0</v>
      </c>
    </row>
    <row r="151" spans="1:182" x14ac:dyDescent="0.2">
      <c r="A151" t="s">
        <v>186</v>
      </c>
      <c r="B151" t="s">
        <v>245</v>
      </c>
      <c r="C151" t="s">
        <v>194</v>
      </c>
      <c r="D151" t="s">
        <v>202</v>
      </c>
      <c r="E151" t="s">
        <v>209</v>
      </c>
      <c r="F151" t="s">
        <v>181</v>
      </c>
      <c r="G151" t="s">
        <v>1</v>
      </c>
      <c r="H151" s="79">
        <v>246</v>
      </c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9"/>
      <c r="AE151" s="79"/>
      <c r="AF151" s="79"/>
      <c r="AG151" s="79"/>
      <c r="AH151" s="79"/>
      <c r="AI151" s="79"/>
      <c r="AJ151" s="79"/>
      <c r="AK151" s="79"/>
      <c r="AL151" s="79"/>
      <c r="AM151" s="79"/>
      <c r="AN151" s="79"/>
      <c r="AO151" s="79"/>
      <c r="AP151" s="79"/>
      <c r="AQ151" s="79"/>
      <c r="AR151" s="79"/>
      <c r="AS151" s="79"/>
      <c r="AT151" s="79"/>
      <c r="AU151" s="79"/>
      <c r="AV151" s="79"/>
      <c r="AW151" s="79"/>
      <c r="AX151" s="79"/>
      <c r="AY151" s="79"/>
      <c r="AZ151" s="79"/>
      <c r="BA151" s="79"/>
      <c r="BB151" s="79"/>
      <c r="BC151" s="79"/>
      <c r="BD151" s="79"/>
      <c r="BE151" s="79"/>
      <c r="BF151" s="79"/>
      <c r="BG151" s="79"/>
      <c r="BH151" s="79"/>
      <c r="BI151" s="79"/>
      <c r="BJ151" s="79"/>
      <c r="BK151" s="79"/>
      <c r="BL151" s="79"/>
      <c r="BM151" s="79"/>
      <c r="BN151" s="79"/>
      <c r="BO151" s="79"/>
      <c r="BP151" s="79"/>
      <c r="BQ151" s="79"/>
      <c r="BR151" s="79"/>
      <c r="BS151" s="79"/>
      <c r="BT151" s="79"/>
      <c r="BU151" s="79"/>
      <c r="BV151" s="79"/>
      <c r="BW151" s="79"/>
      <c r="BX151" s="79"/>
      <c r="BY151" s="79"/>
      <c r="BZ151" s="79"/>
      <c r="CA151" s="79"/>
      <c r="CB151" s="79"/>
      <c r="CC151" s="79"/>
      <c r="CD151" s="79"/>
      <c r="CE151" s="79"/>
      <c r="CF151" s="79"/>
      <c r="CG151" s="79"/>
      <c r="CH151" s="79"/>
      <c r="CI151" s="79"/>
      <c r="CJ151" s="79"/>
      <c r="CK151" s="79"/>
      <c r="CL151" s="79"/>
      <c r="CM151" s="79"/>
      <c r="CN151" s="79"/>
      <c r="CO151" s="79"/>
      <c r="CP151" s="79"/>
      <c r="CQ151" s="79"/>
      <c r="CR151" s="79"/>
      <c r="CS151" s="79"/>
      <c r="CT151" s="79"/>
      <c r="CU151" s="79"/>
      <c r="CV151" s="79"/>
      <c r="CW151" s="79"/>
      <c r="CX151" s="79"/>
      <c r="CY151" s="79"/>
      <c r="CZ151" s="79"/>
      <c r="DA151" s="79"/>
      <c r="DB151" s="79"/>
      <c r="DC151" s="79"/>
      <c r="DD151" s="79"/>
      <c r="DE151" s="79"/>
      <c r="DF151" s="79"/>
      <c r="DG151" s="79"/>
      <c r="DH151" s="79"/>
      <c r="DI151" s="79"/>
      <c r="DJ151" s="79"/>
      <c r="DK151" s="79"/>
      <c r="DL151" s="79"/>
      <c r="DM151" s="79"/>
      <c r="DN151" s="79"/>
      <c r="DO151" s="79"/>
      <c r="DP151" s="79"/>
      <c r="DQ151" s="79"/>
      <c r="DR151" s="79"/>
      <c r="DS151" s="79"/>
      <c r="DT151" s="79"/>
      <c r="DU151" s="79"/>
      <c r="DV151" s="79"/>
      <c r="DW151" s="79"/>
      <c r="DX151" s="79"/>
      <c r="DY151" s="79"/>
      <c r="DZ151" s="79"/>
      <c r="EA151" s="79"/>
      <c r="EB151" s="79"/>
      <c r="EC151" s="79"/>
      <c r="ED151" s="79"/>
      <c r="EE151" s="79"/>
      <c r="EF151" s="79"/>
      <c r="EG151" s="79"/>
      <c r="EH151" s="79"/>
      <c r="EI151" s="79"/>
      <c r="EJ151" s="79"/>
      <c r="EK151" s="79"/>
      <c r="EL151" s="79"/>
      <c r="EM151" s="79"/>
      <c r="EN151" s="79"/>
      <c r="EO151" s="79"/>
      <c r="EP151" s="79"/>
      <c r="EQ151" s="79"/>
      <c r="ER151" s="79"/>
      <c r="ES151" s="79"/>
      <c r="ET151" s="79"/>
      <c r="EU151" s="79"/>
      <c r="EV151" s="79"/>
      <c r="EW151" s="79"/>
      <c r="EX151" s="79"/>
      <c r="EY151" s="79"/>
      <c r="EZ151" s="79"/>
      <c r="FA151" s="79"/>
      <c r="FB151" s="79"/>
      <c r="FC151" s="79"/>
      <c r="FD151" s="79"/>
      <c r="FE151" s="79"/>
      <c r="FF151" s="79"/>
      <c r="FG151" s="79"/>
      <c r="FH151" s="79"/>
      <c r="FI151" s="79"/>
      <c r="FJ151" s="79"/>
      <c r="FK151" s="79"/>
      <c r="FL151" s="79"/>
      <c r="FM151" s="79"/>
      <c r="FN151" s="79"/>
      <c r="FO151" s="79"/>
      <c r="FP151" s="79"/>
      <c r="FQ151" s="79"/>
      <c r="FR151" s="79"/>
      <c r="FS151" s="79"/>
      <c r="FT151" s="79"/>
      <c r="FU151" s="79"/>
      <c r="FV151" s="79"/>
      <c r="FW151" s="79"/>
      <c r="FX151" s="79">
        <v>0</v>
      </c>
      <c r="FY151" s="79">
        <v>33.904762268066406</v>
      </c>
      <c r="FZ151" s="79">
        <v>0</v>
      </c>
    </row>
    <row r="152" spans="1:182" x14ac:dyDescent="0.2">
      <c r="A152" t="s">
        <v>186</v>
      </c>
      <c r="B152" t="s">
        <v>245</v>
      </c>
      <c r="C152" t="s">
        <v>194</v>
      </c>
      <c r="D152" t="s">
        <v>202</v>
      </c>
      <c r="E152" t="s">
        <v>209</v>
      </c>
      <c r="F152" t="s">
        <v>182</v>
      </c>
      <c r="G152" t="s">
        <v>1</v>
      </c>
      <c r="H152" s="79">
        <v>711</v>
      </c>
      <c r="I152" s="79">
        <v>1.6242159605026245</v>
      </c>
      <c r="J152" s="79">
        <v>1.4837124347686768</v>
      </c>
      <c r="K152" s="79">
        <v>1.4328951835632324</v>
      </c>
      <c r="L152" s="79">
        <v>1.3871983289718628</v>
      </c>
      <c r="M152" s="79">
        <v>1.3724256753921509</v>
      </c>
      <c r="N152" s="79">
        <v>1.4252936840057373</v>
      </c>
      <c r="O152" s="79">
        <v>1.512931227684021</v>
      </c>
      <c r="P152" s="79">
        <v>1.6481887102127075</v>
      </c>
      <c r="Q152" s="79">
        <v>1.7919254302978516</v>
      </c>
      <c r="R152" s="79">
        <v>1.9473897218704224</v>
      </c>
      <c r="S152" s="79">
        <v>2.0889568328857422</v>
      </c>
      <c r="T152" s="79">
        <v>2.2237837314605713</v>
      </c>
      <c r="U152" s="79">
        <v>2.3306012153625488</v>
      </c>
      <c r="V152" s="79">
        <v>2.4232850074768066</v>
      </c>
      <c r="W152" s="79">
        <v>2.5422935485839844</v>
      </c>
      <c r="X152" s="79">
        <v>2.6509616374969482</v>
      </c>
      <c r="Y152" s="79">
        <v>2.7702486515045166</v>
      </c>
      <c r="Z152" s="79">
        <v>2.7848012447357178</v>
      </c>
      <c r="AA152" s="79">
        <v>2.7142543792724609</v>
      </c>
      <c r="AB152" s="79">
        <v>2.6719145774841309</v>
      </c>
      <c r="AC152" s="79">
        <v>2.6470654010772705</v>
      </c>
      <c r="AD152" s="79">
        <v>2.4522867202758789</v>
      </c>
      <c r="AE152" s="79">
        <v>2.1652379035949707</v>
      </c>
      <c r="AF152" s="79">
        <v>1.8571951389312744</v>
      </c>
      <c r="AG152" s="79">
        <v>-0.12810724973678589</v>
      </c>
      <c r="AH152" s="79">
        <v>-0.16451258957386017</v>
      </c>
      <c r="AI152" s="79">
        <v>-0.14121712744235992</v>
      </c>
      <c r="AJ152" s="79">
        <v>-0.15802952647209167</v>
      </c>
      <c r="AK152" s="79">
        <v>-0.17532171308994293</v>
      </c>
      <c r="AL152" s="79">
        <v>-0.18719123303890228</v>
      </c>
      <c r="AM152" s="79">
        <v>-0.18342739343643188</v>
      </c>
      <c r="AN152" s="79">
        <v>-0.21443979442119598</v>
      </c>
      <c r="AO152" s="79">
        <v>-0.23411156237125397</v>
      </c>
      <c r="AP152" s="79">
        <v>-0.21417076885700226</v>
      </c>
      <c r="AQ152" s="79">
        <v>-0.21034049987792969</v>
      </c>
      <c r="AR152" s="79">
        <v>-0.24021477997303009</v>
      </c>
      <c r="AS152" s="79">
        <v>-0.25697070360183716</v>
      </c>
      <c r="AT152" s="79">
        <v>-0.30526220798492432</v>
      </c>
      <c r="AU152" s="79">
        <v>-0.27848684787750244</v>
      </c>
      <c r="AV152" s="79">
        <v>-0.25632557272911072</v>
      </c>
      <c r="AW152" s="79">
        <v>-0.17730677127838135</v>
      </c>
      <c r="AX152" s="79">
        <v>-4.1269488632678986E-2</v>
      </c>
      <c r="AY152" s="79">
        <v>-4.6913783997297287E-2</v>
      </c>
      <c r="AZ152" s="79">
        <v>-5.759492889046669E-2</v>
      </c>
      <c r="BA152" s="79">
        <v>-0.14728333055973053</v>
      </c>
      <c r="BB152" s="79">
        <v>-0.19945436716079712</v>
      </c>
      <c r="BC152" s="79">
        <v>-0.15976528823375702</v>
      </c>
      <c r="BD152" s="79">
        <v>-0.13772688806056976</v>
      </c>
      <c r="BE152" s="79">
        <v>-7.6968669891357422E-2</v>
      </c>
      <c r="BF152" s="79">
        <v>-0.10933645814657211</v>
      </c>
      <c r="BG152" s="79">
        <v>-8.7226256728172302E-2</v>
      </c>
      <c r="BH152" s="79">
        <v>-0.1056821346282959</v>
      </c>
      <c r="BI152" s="79">
        <v>-0.1223747655749321</v>
      </c>
      <c r="BJ152" s="79">
        <v>-0.13049586117267609</v>
      </c>
      <c r="BK152" s="79">
        <v>-0.12371218949556351</v>
      </c>
      <c r="BL152" s="79">
        <v>-0.15484389662742615</v>
      </c>
      <c r="BM152" s="79">
        <v>-0.17631804943084717</v>
      </c>
      <c r="BN152" s="79">
        <v>-0.15910930931568146</v>
      </c>
      <c r="BO152" s="79">
        <v>-0.15376441180706024</v>
      </c>
      <c r="BP152" s="79">
        <v>-0.18139477074146271</v>
      </c>
      <c r="BQ152" s="79">
        <v>-0.19641910493373871</v>
      </c>
      <c r="BR152" s="79">
        <v>-0.24437275528907776</v>
      </c>
      <c r="BS152" s="79">
        <v>-0.21685211360454559</v>
      </c>
      <c r="BT152" s="79">
        <v>-0.19497141242027283</v>
      </c>
      <c r="BU152" s="79">
        <v>-0.11061134189367294</v>
      </c>
      <c r="BV152" s="79">
        <v>2.3939905688166618E-2</v>
      </c>
      <c r="BW152" s="79">
        <v>1.4833999797701836E-2</v>
      </c>
      <c r="BX152" s="79">
        <v>2.0919479429721832E-3</v>
      </c>
      <c r="BY152" s="79">
        <v>-8.6755424737930298E-2</v>
      </c>
      <c r="BZ152" s="79">
        <v>-0.13768017292022705</v>
      </c>
      <c r="CA152" s="79">
        <v>-0.1043989434838295</v>
      </c>
      <c r="CB152" s="79">
        <v>-8.4082663059234619E-2</v>
      </c>
      <c r="CC152" s="79">
        <v>-4.1550245136022568E-2</v>
      </c>
      <c r="CD152" s="79">
        <v>-7.1121618151664734E-2</v>
      </c>
      <c r="CE152" s="79">
        <v>-4.9832340329885483E-2</v>
      </c>
      <c r="CF152" s="79">
        <v>-6.9426506757736206E-2</v>
      </c>
      <c r="CG152" s="79">
        <v>-8.5703887045383453E-2</v>
      </c>
      <c r="CH152" s="79">
        <v>-9.122881293296814E-2</v>
      </c>
      <c r="CI152" s="79">
        <v>-8.2353591918945313E-2</v>
      </c>
      <c r="CJ152" s="79">
        <v>-0.11356797069311142</v>
      </c>
      <c r="CK152" s="79">
        <v>-0.13629043102264404</v>
      </c>
      <c r="CL152" s="79">
        <v>-0.12097392976284027</v>
      </c>
      <c r="CM152" s="79">
        <v>-0.11457998305559158</v>
      </c>
      <c r="CN152" s="79">
        <v>-0.14065620303153992</v>
      </c>
      <c r="CO152" s="79">
        <v>-0.15448121726512909</v>
      </c>
      <c r="CP152" s="79">
        <v>-0.20220087468624115</v>
      </c>
      <c r="CQ152" s="79">
        <v>-0.1741640716791153</v>
      </c>
      <c r="CR152" s="79">
        <v>-0.1524776816368103</v>
      </c>
      <c r="CS152" s="79">
        <v>-6.4418286085128784E-2</v>
      </c>
      <c r="CT152" s="79">
        <v>6.9103732705116272E-2</v>
      </c>
      <c r="CU152" s="79">
        <v>5.760033056139946E-2</v>
      </c>
      <c r="CV152" s="79">
        <v>4.3430902063846588E-2</v>
      </c>
      <c r="CW152" s="79">
        <v>-4.4833976775407791E-2</v>
      </c>
      <c r="CX152" s="79">
        <v>-9.4895541667938232E-2</v>
      </c>
      <c r="CY152" s="79">
        <v>-6.6052399575710297E-2</v>
      </c>
      <c r="CZ152" s="79">
        <v>-4.6928834170103073E-2</v>
      </c>
      <c r="DA152" s="79">
        <v>-6.1318236403167248E-3</v>
      </c>
      <c r="DB152" s="79">
        <v>-3.2906785607337952E-2</v>
      </c>
      <c r="DC152" s="79">
        <v>-1.2438423000276089E-2</v>
      </c>
      <c r="DD152" s="79">
        <v>-3.3170860260725021E-2</v>
      </c>
      <c r="DE152" s="79">
        <v>-4.903300479054451E-2</v>
      </c>
      <c r="DF152" s="79">
        <v>-5.1961775869131088E-2</v>
      </c>
      <c r="DG152" s="79">
        <v>-4.0995005518198013E-2</v>
      </c>
      <c r="DH152" s="79">
        <v>-7.2292052209377289E-2</v>
      </c>
      <c r="DI152" s="79">
        <v>-9.6262820065021515E-2</v>
      </c>
      <c r="DJ152" s="79">
        <v>-8.2838535308837891E-2</v>
      </c>
      <c r="DK152" s="79">
        <v>-7.5395561754703522E-2</v>
      </c>
      <c r="DL152" s="79">
        <v>-9.991765022277832E-2</v>
      </c>
      <c r="DM152" s="79">
        <v>-0.11254334449768066</v>
      </c>
      <c r="DN152" s="79">
        <v>-0.16002900898456573</v>
      </c>
      <c r="DO152" s="79">
        <v>-0.131476029753685</v>
      </c>
      <c r="DP152" s="79">
        <v>-0.10998396575450897</v>
      </c>
      <c r="DQ152" s="79">
        <v>-1.8225228413939476E-2</v>
      </c>
      <c r="DR152" s="79">
        <v>0.11426755785942078</v>
      </c>
      <c r="DS152" s="79">
        <v>0.10036665201187134</v>
      </c>
      <c r="DT152" s="79">
        <v>8.4769852459430695E-2</v>
      </c>
      <c r="DU152" s="79">
        <v>-2.9125348664820194E-3</v>
      </c>
      <c r="DV152" s="79">
        <v>-5.2110917866230011E-2</v>
      </c>
      <c r="DW152" s="79">
        <v>-2.7705846354365349E-2</v>
      </c>
      <c r="DX152" s="79">
        <v>-9.7750034183263779E-3</v>
      </c>
      <c r="DY152" s="79">
        <v>4.5006752014160156E-2</v>
      </c>
      <c r="DZ152" s="79">
        <v>2.2269360721111298E-2</v>
      </c>
      <c r="EA152" s="79">
        <v>4.1552450507879257E-2</v>
      </c>
      <c r="EB152" s="79">
        <v>1.917652040719986E-2</v>
      </c>
      <c r="EC152" s="79">
        <v>3.9139292202889919E-3</v>
      </c>
      <c r="ED152" s="79">
        <v>4.7335946001112461E-3</v>
      </c>
      <c r="EE152" s="79">
        <v>1.8720228224992752E-2</v>
      </c>
      <c r="EF152" s="79">
        <v>-1.2696173973381519E-2</v>
      </c>
      <c r="EG152" s="79">
        <v>-3.8469310849905014E-2</v>
      </c>
      <c r="EH152" s="79">
        <v>-2.7777092531323433E-2</v>
      </c>
      <c r="EI152" s="79">
        <v>-1.8819473683834076E-2</v>
      </c>
      <c r="EJ152" s="79">
        <v>-4.1097633540630341E-2</v>
      </c>
      <c r="EK152" s="79">
        <v>-5.1991712301969528E-2</v>
      </c>
      <c r="EL152" s="79">
        <v>-9.9139519035816193E-2</v>
      </c>
      <c r="EM152" s="79">
        <v>-6.9841288030147552E-2</v>
      </c>
      <c r="EN152" s="79">
        <v>-4.8629786819219589E-2</v>
      </c>
      <c r="EO152" s="79">
        <v>4.8470206558704376E-2</v>
      </c>
      <c r="EP152" s="79">
        <v>0.17947696149349213</v>
      </c>
      <c r="EQ152" s="79">
        <v>0.16211442649364471</v>
      </c>
      <c r="ER152" s="79">
        <v>0.14445672929286957</v>
      </c>
      <c r="ES152" s="79">
        <v>5.7615373283624649E-2</v>
      </c>
      <c r="ET152" s="79">
        <v>9.6632875502109528E-3</v>
      </c>
      <c r="EU152" s="79">
        <v>2.7660489082336426E-2</v>
      </c>
      <c r="EV152" s="79">
        <v>4.3869227170944214E-2</v>
      </c>
      <c r="EW152" s="79">
        <v>63.590549468994141</v>
      </c>
      <c r="EX152" s="79">
        <v>62.390830993652344</v>
      </c>
      <c r="EY152" s="79">
        <v>61.18292236328125</v>
      </c>
      <c r="EZ152" s="79">
        <v>60.515739440917969</v>
      </c>
      <c r="FA152" s="79">
        <v>59.788837432861328</v>
      </c>
      <c r="FB152" s="79">
        <v>59.324832916259766</v>
      </c>
      <c r="FC152" s="79">
        <v>58.929222106933594</v>
      </c>
      <c r="FD152" s="79">
        <v>59.654842376708984</v>
      </c>
      <c r="FE152" s="79">
        <v>62.4962158203125</v>
      </c>
      <c r="FF152" s="79">
        <v>66.344779968261719</v>
      </c>
      <c r="FG152" s="79">
        <v>71.267555236816406</v>
      </c>
      <c r="FH152" s="79">
        <v>76.384529113769531</v>
      </c>
      <c r="FI152" s="79">
        <v>81.154289245605469</v>
      </c>
      <c r="FJ152" s="79">
        <v>85.171958923339844</v>
      </c>
      <c r="FK152" s="79">
        <v>87.801216125488281</v>
      </c>
      <c r="FL152" s="79">
        <v>88.222602844238281</v>
      </c>
      <c r="FM152" s="79">
        <v>87.764625549316406</v>
      </c>
      <c r="FN152" s="79">
        <v>85.586280822753906</v>
      </c>
      <c r="FO152" s="79">
        <v>82.482681274414063</v>
      </c>
      <c r="FP152" s="79">
        <v>77.931076049804688</v>
      </c>
      <c r="FQ152" s="79">
        <v>72.974891662597656</v>
      </c>
      <c r="FR152" s="79">
        <v>69.582748413085938</v>
      </c>
      <c r="FS152" s="79">
        <v>67.234024047851563</v>
      </c>
      <c r="FT152" s="79">
        <v>65.554328918457031</v>
      </c>
      <c r="FU152" s="79">
        <v>6.0239952057600021E-2</v>
      </c>
      <c r="FV152" s="79">
        <v>7.7264904975891113E-2</v>
      </c>
      <c r="FW152" s="79">
        <v>6.0882851481437683E-2</v>
      </c>
      <c r="FX152" s="79">
        <v>0</v>
      </c>
      <c r="FY152" s="79">
        <v>260.14285278320313</v>
      </c>
      <c r="FZ152" s="79">
        <v>1</v>
      </c>
    </row>
    <row r="153" spans="1:182" x14ac:dyDescent="0.2">
      <c r="A153" t="s">
        <v>186</v>
      </c>
      <c r="B153" t="s">
        <v>245</v>
      </c>
      <c r="C153" t="s">
        <v>194</v>
      </c>
      <c r="D153" t="s">
        <v>202</v>
      </c>
      <c r="E153" t="s">
        <v>209</v>
      </c>
      <c r="F153" t="s">
        <v>183</v>
      </c>
      <c r="G153" t="s">
        <v>1</v>
      </c>
      <c r="H153" s="79">
        <v>1132</v>
      </c>
      <c r="I153" s="79">
        <v>2.0888750553131104</v>
      </c>
      <c r="J153" s="79">
        <v>1.9071935415267944</v>
      </c>
      <c r="K153" s="79">
        <v>1.7970027923583984</v>
      </c>
      <c r="L153" s="79">
        <v>1.697243332862854</v>
      </c>
      <c r="M153" s="79">
        <v>1.7178924083709717</v>
      </c>
      <c r="N153" s="79">
        <v>1.7749735116958618</v>
      </c>
      <c r="O153" s="79">
        <v>1.8408023118972778</v>
      </c>
      <c r="P153" s="79">
        <v>1.9706615209579468</v>
      </c>
      <c r="Q153" s="79">
        <v>2.1094133853912354</v>
      </c>
      <c r="R153" s="79">
        <v>2.2274572849273682</v>
      </c>
      <c r="S153" s="79">
        <v>2.4297034740447998</v>
      </c>
      <c r="T153" s="79">
        <v>2.6954598426818848</v>
      </c>
      <c r="U153" s="79">
        <v>3.0389940738677979</v>
      </c>
      <c r="V153" s="79">
        <v>3.3228240013122559</v>
      </c>
      <c r="W153" s="79">
        <v>3.5212576389312744</v>
      </c>
      <c r="X153" s="79">
        <v>3.7720739841461182</v>
      </c>
      <c r="Y153" s="79">
        <v>3.8486878871917725</v>
      </c>
      <c r="Z153" s="79">
        <v>3.8517692089080811</v>
      </c>
      <c r="AA153" s="79">
        <v>3.7755022048950195</v>
      </c>
      <c r="AB153" s="79">
        <v>3.5654151439666748</v>
      </c>
      <c r="AC153" s="79">
        <v>3.3719673156738281</v>
      </c>
      <c r="AD153" s="79">
        <v>3.2002449035644531</v>
      </c>
      <c r="AE153" s="79">
        <v>2.8227739334106445</v>
      </c>
      <c r="AF153" s="79">
        <v>2.4063835144042969</v>
      </c>
      <c r="AG153" s="79">
        <v>-0.22131963074207306</v>
      </c>
      <c r="AH153" s="79">
        <v>-0.23248140513896942</v>
      </c>
      <c r="AI153" s="79">
        <v>-0.21129721403121948</v>
      </c>
      <c r="AJ153" s="79">
        <v>-0.24041828513145447</v>
      </c>
      <c r="AK153" s="79">
        <v>-0.19447650015354156</v>
      </c>
      <c r="AL153" s="79">
        <v>-0.15163622796535492</v>
      </c>
      <c r="AM153" s="79">
        <v>-0.17792852222919464</v>
      </c>
      <c r="AN153" s="79">
        <v>-0.17053668200969696</v>
      </c>
      <c r="AO153" s="79">
        <v>-0.13155902922153473</v>
      </c>
      <c r="AP153" s="79">
        <v>-0.20025713741779327</v>
      </c>
      <c r="AQ153" s="79">
        <v>-0.24601514637470245</v>
      </c>
      <c r="AR153" s="79">
        <v>-0.24150848388671875</v>
      </c>
      <c r="AS153" s="79">
        <v>-0.12011188268661499</v>
      </c>
      <c r="AT153" s="79">
        <v>2.343163825571537E-3</v>
      </c>
      <c r="AU153" s="79">
        <v>-1.00968386977911E-2</v>
      </c>
      <c r="AV153" s="79">
        <v>-4.0024340152740479E-2</v>
      </c>
      <c r="AW153" s="79">
        <v>-1.4472897164523602E-2</v>
      </c>
      <c r="AX153" s="79">
        <v>9.446447342634201E-2</v>
      </c>
      <c r="AY153" s="79">
        <v>0.10256826132535934</v>
      </c>
      <c r="AZ153" s="79">
        <v>-3.5149212926626205E-2</v>
      </c>
      <c r="BA153" s="79">
        <v>-0.24186220765113831</v>
      </c>
      <c r="BB153" s="79">
        <v>-0.19469577074050903</v>
      </c>
      <c r="BC153" s="79">
        <v>-0.13179758191108704</v>
      </c>
      <c r="BD153" s="79">
        <v>-0.21968917548656464</v>
      </c>
      <c r="BE153" s="79">
        <v>-0.12647774815559387</v>
      </c>
      <c r="BF153" s="79">
        <v>-0.13988412916660309</v>
      </c>
      <c r="BG153" s="79">
        <v>-0.11552099138498306</v>
      </c>
      <c r="BH153" s="79">
        <v>-0.14817056059837341</v>
      </c>
      <c r="BI153" s="79">
        <v>-0.10044379532337189</v>
      </c>
      <c r="BJ153" s="79">
        <v>-5.237845703959465E-2</v>
      </c>
      <c r="BK153" s="79">
        <v>-8.4487579762935638E-2</v>
      </c>
      <c r="BL153" s="79">
        <v>-7.4592679738998413E-2</v>
      </c>
      <c r="BM153" s="79">
        <v>-3.036586195230484E-2</v>
      </c>
      <c r="BN153" s="79">
        <v>-0.1030537337064743</v>
      </c>
      <c r="BO153" s="79">
        <v>-0.14781337976455688</v>
      </c>
      <c r="BP153" s="79">
        <v>-0.13894286751747131</v>
      </c>
      <c r="BQ153" s="79">
        <v>-1.4044909738004208E-2</v>
      </c>
      <c r="BR153" s="79">
        <v>9.0428896248340607E-2</v>
      </c>
      <c r="BS153" s="79">
        <v>7.518121600151062E-2</v>
      </c>
      <c r="BT153" s="79">
        <v>6.7420557141304016E-2</v>
      </c>
      <c r="BU153" s="79">
        <v>9.7405970096588135E-2</v>
      </c>
      <c r="BV153" s="79">
        <v>0.20652022957801819</v>
      </c>
      <c r="BW153" s="79">
        <v>0.21172928810119629</v>
      </c>
      <c r="BX153" s="79">
        <v>7.3773227632045746E-2</v>
      </c>
      <c r="BY153" s="79">
        <v>-0.13954447209835052</v>
      </c>
      <c r="BZ153" s="79">
        <v>-9.1253340244293213E-2</v>
      </c>
      <c r="CA153" s="79">
        <v>-3.1192542985081673E-2</v>
      </c>
      <c r="CB153" s="79">
        <v>-0.12576174736022949</v>
      </c>
      <c r="CC153" s="79">
        <v>-6.0790546238422394E-2</v>
      </c>
      <c r="CD153" s="79">
        <v>-7.5751528143882751E-2</v>
      </c>
      <c r="CE153" s="79">
        <v>-4.9186676740646362E-2</v>
      </c>
      <c r="CF153" s="79">
        <v>-8.4280051290988922E-2</v>
      </c>
      <c r="CG153" s="79">
        <v>-3.5317026078701019E-2</v>
      </c>
      <c r="CH153" s="79">
        <v>1.6367174685001373E-2</v>
      </c>
      <c r="CI153" s="79">
        <v>-1.977066695690155E-2</v>
      </c>
      <c r="CJ153" s="79">
        <v>-8.1421444192528725E-3</v>
      </c>
      <c r="CK153" s="79">
        <v>3.9720222353935242E-2</v>
      </c>
      <c r="CL153" s="79">
        <v>-3.5730950534343719E-2</v>
      </c>
      <c r="CM153" s="79">
        <v>-7.9799145460128784E-2</v>
      </c>
      <c r="CN153" s="79">
        <v>-6.7906223237514496E-2</v>
      </c>
      <c r="CO153" s="79">
        <v>5.9416748583316803E-2</v>
      </c>
      <c r="CP153" s="79">
        <v>0.15143680572509766</v>
      </c>
      <c r="CQ153" s="79">
        <v>0.13424453139305115</v>
      </c>
      <c r="CR153" s="79">
        <v>0.14183656871318817</v>
      </c>
      <c r="CS153" s="79">
        <v>0.17489293217658997</v>
      </c>
      <c r="CT153" s="79">
        <v>0.28412970900535583</v>
      </c>
      <c r="CU153" s="79">
        <v>0.28733387589454651</v>
      </c>
      <c r="CV153" s="79">
        <v>0.14921256899833679</v>
      </c>
      <c r="CW153" s="79">
        <v>-6.8679541349411011E-2</v>
      </c>
      <c r="CX153" s="79">
        <v>-1.9609423354268074E-2</v>
      </c>
      <c r="CY153" s="79">
        <v>3.848620131611824E-2</v>
      </c>
      <c r="CZ153" s="79">
        <v>-6.0707900673151016E-2</v>
      </c>
      <c r="DA153" s="79">
        <v>4.8966594040393829E-3</v>
      </c>
      <c r="DB153" s="79">
        <v>-1.161892618983984E-2</v>
      </c>
      <c r="DC153" s="79">
        <v>1.7147639766335487E-2</v>
      </c>
      <c r="DD153" s="79">
        <v>-2.0389558747410774E-2</v>
      </c>
      <c r="DE153" s="79">
        <v>2.980973944067955E-2</v>
      </c>
      <c r="DF153" s="79">
        <v>8.5112795233726501E-2</v>
      </c>
      <c r="DG153" s="79">
        <v>4.4946245849132538E-2</v>
      </c>
      <c r="DH153" s="79">
        <v>5.8308389037847519E-2</v>
      </c>
      <c r="DI153" s="79">
        <v>0.10980630666017532</v>
      </c>
      <c r="DJ153" s="79">
        <v>3.1591828912496567E-2</v>
      </c>
      <c r="DK153" s="79">
        <v>-1.1784905567765236E-2</v>
      </c>
      <c r="DL153" s="79">
        <v>3.1304177828133106E-3</v>
      </c>
      <c r="DM153" s="79">
        <v>0.13287840783596039</v>
      </c>
      <c r="DN153" s="79">
        <v>0.21244470775127411</v>
      </c>
      <c r="DO153" s="79">
        <v>0.19330786168575287</v>
      </c>
      <c r="DP153" s="79">
        <v>0.21625259518623352</v>
      </c>
      <c r="DQ153" s="79">
        <v>0.25237992405891418</v>
      </c>
      <c r="DR153" s="79">
        <v>0.36173918843269348</v>
      </c>
      <c r="DS153" s="79">
        <v>0.36293846368789673</v>
      </c>
      <c r="DT153" s="79">
        <v>0.22465193271636963</v>
      </c>
      <c r="DU153" s="79">
        <v>2.1853989455848932E-3</v>
      </c>
      <c r="DV153" s="79">
        <v>5.2034489810466766E-2</v>
      </c>
      <c r="DW153" s="79">
        <v>0.10816493630409241</v>
      </c>
      <c r="DX153" s="79">
        <v>4.3459460139274597E-3</v>
      </c>
      <c r="DY153" s="79">
        <v>9.9738545715808868E-2</v>
      </c>
      <c r="DZ153" s="79">
        <v>8.0978363752365112E-2</v>
      </c>
      <c r="EA153" s="79">
        <v>0.11292386054992676</v>
      </c>
      <c r="EB153" s="79">
        <v>7.1858175098896027E-2</v>
      </c>
      <c r="EC153" s="79">
        <v>0.12384244799613953</v>
      </c>
      <c r="ED153" s="79">
        <v>0.18437056243419647</v>
      </c>
      <c r="EE153" s="79">
        <v>0.13838718831539154</v>
      </c>
      <c r="EF153" s="79">
        <v>0.15425240993499756</v>
      </c>
      <c r="EG153" s="79">
        <v>0.21099948883056641</v>
      </c>
      <c r="EH153" s="79">
        <v>0.12879523634910583</v>
      </c>
      <c r="EI153" s="79">
        <v>8.6416855454444885E-2</v>
      </c>
      <c r="EJ153" s="79">
        <v>0.10569604486227036</v>
      </c>
      <c r="EK153" s="79">
        <v>0.23894539475440979</v>
      </c>
      <c r="EL153" s="79">
        <v>0.30053043365478516</v>
      </c>
      <c r="EM153" s="79">
        <v>0.27858591079711914</v>
      </c>
      <c r="EN153" s="79">
        <v>0.32369747757911682</v>
      </c>
      <c r="EO153" s="79">
        <v>0.36425876617431641</v>
      </c>
      <c r="EP153" s="79">
        <v>0.47379496693611145</v>
      </c>
      <c r="EQ153" s="79">
        <v>0.47209948301315308</v>
      </c>
      <c r="ER153" s="79">
        <v>0.33357435464859009</v>
      </c>
      <c r="ES153" s="79">
        <v>0.10450311750173569</v>
      </c>
      <c r="ET153" s="79">
        <v>0.15547692775726318</v>
      </c>
      <c r="EU153" s="79">
        <v>0.20876997709274292</v>
      </c>
      <c r="EV153" s="79">
        <v>9.8273366689682007E-2</v>
      </c>
      <c r="EW153" s="79">
        <v>73.2950439453125</v>
      </c>
      <c r="EX153" s="79">
        <v>71.852493286132813</v>
      </c>
      <c r="EY153" s="79">
        <v>70.4620361328125</v>
      </c>
      <c r="EZ153" s="79">
        <v>69.284072875976563</v>
      </c>
      <c r="FA153" s="79">
        <v>68.299140930175781</v>
      </c>
      <c r="FB153" s="79">
        <v>67.525955200195313</v>
      </c>
      <c r="FC153" s="79">
        <v>66.706993103027344</v>
      </c>
      <c r="FD153" s="79">
        <v>67.224517822265625</v>
      </c>
      <c r="FE153" s="79">
        <v>70.178215026855469</v>
      </c>
      <c r="FF153" s="79">
        <v>74.07647705078125</v>
      </c>
      <c r="FG153" s="79">
        <v>78.4432373046875</v>
      </c>
      <c r="FH153" s="79">
        <v>82.577377319335938</v>
      </c>
      <c r="FI153" s="79">
        <v>86.350242614746094</v>
      </c>
      <c r="FJ153" s="79">
        <v>89.133918762207031</v>
      </c>
      <c r="FK153" s="79">
        <v>91.275657653808594</v>
      </c>
      <c r="FL153" s="79">
        <v>92.389503479003906</v>
      </c>
      <c r="FM153" s="79">
        <v>92.377899169921875</v>
      </c>
      <c r="FN153" s="79">
        <v>91.285179138183594</v>
      </c>
      <c r="FO153" s="79">
        <v>89.006187438964844</v>
      </c>
      <c r="FP153" s="79">
        <v>85.474372863769531</v>
      </c>
      <c r="FQ153" s="79">
        <v>81.511833190917969</v>
      </c>
      <c r="FR153" s="79">
        <v>78.525779724121094</v>
      </c>
      <c r="FS153" s="79">
        <v>76.29278564453125</v>
      </c>
      <c r="FT153" s="79">
        <v>74.335525512695313</v>
      </c>
      <c r="FU153" s="79">
        <v>0.11172503232955933</v>
      </c>
      <c r="FV153" s="79">
        <v>0.13883247971534729</v>
      </c>
      <c r="FW153" s="79">
        <v>0.11045211553573608</v>
      </c>
      <c r="FX153" s="79">
        <v>0</v>
      </c>
      <c r="FY153" s="79">
        <v>156.23809814453125</v>
      </c>
      <c r="FZ153" s="79">
        <v>1</v>
      </c>
    </row>
    <row r="154" spans="1:182" x14ac:dyDescent="0.2">
      <c r="A154" t="s">
        <v>186</v>
      </c>
      <c r="B154" t="s">
        <v>245</v>
      </c>
      <c r="C154" t="s">
        <v>194</v>
      </c>
      <c r="D154" t="s">
        <v>202</v>
      </c>
      <c r="E154" t="s">
        <v>209</v>
      </c>
      <c r="F154" t="s">
        <v>184</v>
      </c>
      <c r="G154" t="s">
        <v>1</v>
      </c>
      <c r="H154" s="79">
        <v>642</v>
      </c>
      <c r="I154" s="79">
        <v>2.4097630977630615</v>
      </c>
      <c r="J154" s="79">
        <v>2.1760156154632568</v>
      </c>
      <c r="K154" s="79">
        <v>1.9852206707000732</v>
      </c>
      <c r="L154" s="79">
        <v>1.8908125162124634</v>
      </c>
      <c r="M154" s="79">
        <v>1.8370643854141235</v>
      </c>
      <c r="N154" s="79">
        <v>1.8968685865402222</v>
      </c>
      <c r="O154" s="79">
        <v>1.9344712495803833</v>
      </c>
      <c r="P154" s="79">
        <v>2.0728530883789063</v>
      </c>
      <c r="Q154" s="79">
        <v>2.3280189037322998</v>
      </c>
      <c r="R154" s="79">
        <v>2.3732452392578125</v>
      </c>
      <c r="S154" s="79">
        <v>2.5641820430755615</v>
      </c>
      <c r="T154" s="79">
        <v>2.7983686923980713</v>
      </c>
      <c r="U154" s="79">
        <v>3.0853991508483887</v>
      </c>
      <c r="V154" s="79">
        <v>3.4237830638885498</v>
      </c>
      <c r="W154" s="79">
        <v>3.7100832462310791</v>
      </c>
      <c r="X154" s="79">
        <v>3.9743068218231201</v>
      </c>
      <c r="Y154" s="79">
        <v>4.1330399513244629</v>
      </c>
      <c r="Z154" s="79">
        <v>4.1601948738098145</v>
      </c>
      <c r="AA154" s="79">
        <v>3.9044733047485352</v>
      </c>
      <c r="AB154" s="79">
        <v>3.6660563945770264</v>
      </c>
      <c r="AC154" s="79">
        <v>3.55794358253479</v>
      </c>
      <c r="AD154" s="79">
        <v>3.3921470642089844</v>
      </c>
      <c r="AE154" s="79">
        <v>2.9839749336242676</v>
      </c>
      <c r="AF154" s="79">
        <v>2.6648292541503906</v>
      </c>
      <c r="AG154" s="79">
        <v>-0.68927884101867676</v>
      </c>
      <c r="AH154" s="79">
        <v>-0.75602829456329346</v>
      </c>
      <c r="AI154" s="79">
        <v>-0.79306739568710327</v>
      </c>
      <c r="AJ154" s="79">
        <v>-0.78273820877075195</v>
      </c>
      <c r="AK154" s="79">
        <v>-0.7836652398109436</v>
      </c>
      <c r="AL154" s="79">
        <v>-0.80930984020233154</v>
      </c>
      <c r="AM154" s="79">
        <v>-0.68228054046630859</v>
      </c>
      <c r="AN154" s="79">
        <v>-0.69681680202484131</v>
      </c>
      <c r="AO154" s="79">
        <v>-0.49109134078025818</v>
      </c>
      <c r="AP154" s="79">
        <v>-0.44526121020317078</v>
      </c>
      <c r="AQ154" s="79">
        <v>-0.47992512583732605</v>
      </c>
      <c r="AR154" s="79">
        <v>-0.45451030135154724</v>
      </c>
      <c r="AS154" s="79">
        <v>-0.45179057121276855</v>
      </c>
      <c r="AT154" s="79">
        <v>-0.41752523183822632</v>
      </c>
      <c r="AU154" s="79">
        <v>-0.37755927443504333</v>
      </c>
      <c r="AV154" s="79">
        <v>-0.34307479858398438</v>
      </c>
      <c r="AW154" s="79">
        <v>-0.34913790225982666</v>
      </c>
      <c r="AX154" s="79">
        <v>-4.0946435183286667E-2</v>
      </c>
      <c r="AY154" s="79">
        <v>2.9276052489876747E-2</v>
      </c>
      <c r="AZ154" s="79">
        <v>-4.5890763401985168E-2</v>
      </c>
      <c r="BA154" s="79">
        <v>-0.57530379295349121</v>
      </c>
      <c r="BB154" s="79">
        <v>-0.73699438571929932</v>
      </c>
      <c r="BC154" s="79">
        <v>-0.80356687307357788</v>
      </c>
      <c r="BD154" s="79">
        <v>-0.76531672477722168</v>
      </c>
      <c r="BE154" s="79">
        <v>-0.48981460928916931</v>
      </c>
      <c r="BF154" s="79">
        <v>-0.55570876598358154</v>
      </c>
      <c r="BG154" s="79">
        <v>-0.59365367889404297</v>
      </c>
      <c r="BH154" s="79">
        <v>-0.58023321628570557</v>
      </c>
      <c r="BI154" s="79">
        <v>-0.58078485727310181</v>
      </c>
      <c r="BJ154" s="79">
        <v>-0.60740190744400024</v>
      </c>
      <c r="BK154" s="79">
        <v>-0.49366044998168945</v>
      </c>
      <c r="BL154" s="79">
        <v>-0.49344626069068909</v>
      </c>
      <c r="BM154" s="79">
        <v>-0.37149593234062195</v>
      </c>
      <c r="BN154" s="79">
        <v>-0.35081681609153748</v>
      </c>
      <c r="BO154" s="79">
        <v>-0.38415828347206116</v>
      </c>
      <c r="BP154" s="79">
        <v>-0.3611195981502533</v>
      </c>
      <c r="BQ154" s="79">
        <v>-0.35395577549934387</v>
      </c>
      <c r="BR154" s="79">
        <v>-0.31636601686477661</v>
      </c>
      <c r="BS154" s="79">
        <v>-0.27419465780258179</v>
      </c>
      <c r="BT154" s="79">
        <v>-0.23877038061618805</v>
      </c>
      <c r="BU154" s="79">
        <v>-0.24598051607608795</v>
      </c>
      <c r="BV154" s="79">
        <v>6.833474338054657E-2</v>
      </c>
      <c r="BW154" s="79">
        <v>0.13642238080501556</v>
      </c>
      <c r="BX154" s="79">
        <v>7.0087224245071411E-2</v>
      </c>
      <c r="BY154" s="79">
        <v>-0.39074423909187317</v>
      </c>
      <c r="BZ154" s="79">
        <v>-0.5282289981842041</v>
      </c>
      <c r="CA154" s="79">
        <v>-0.59968298673629761</v>
      </c>
      <c r="CB154" s="79">
        <v>-0.56047201156616211</v>
      </c>
      <c r="CC154" s="79">
        <v>-0.35166633129119873</v>
      </c>
      <c r="CD154" s="79">
        <v>-0.41696810722351074</v>
      </c>
      <c r="CE154" s="79">
        <v>-0.45554047822952271</v>
      </c>
      <c r="CF154" s="79">
        <v>-0.43997883796691895</v>
      </c>
      <c r="CG154" s="79">
        <v>-0.44027054309844971</v>
      </c>
      <c r="CH154" s="79">
        <v>-0.46756100654602051</v>
      </c>
      <c r="CI154" s="79">
        <v>-0.36302280426025391</v>
      </c>
      <c r="CJ154" s="79">
        <v>-0.3525923490524292</v>
      </c>
      <c r="CK154" s="79">
        <v>-0.28866451978683472</v>
      </c>
      <c r="CL154" s="79">
        <v>-0.28540492057800293</v>
      </c>
      <c r="CM154" s="79">
        <v>-0.31783044338226318</v>
      </c>
      <c r="CN154" s="79">
        <v>-0.29643753170967102</v>
      </c>
      <c r="CO154" s="79">
        <v>-0.28619569540023804</v>
      </c>
      <c r="CP154" s="79">
        <v>-0.24630345404148102</v>
      </c>
      <c r="CQ154" s="79">
        <v>-0.20260465145111084</v>
      </c>
      <c r="CR154" s="79">
        <v>-0.16652947664260864</v>
      </c>
      <c r="CS154" s="79">
        <v>-0.17453402280807495</v>
      </c>
      <c r="CT154" s="79">
        <v>0.14402255415916443</v>
      </c>
      <c r="CU154" s="79">
        <v>0.2106316089630127</v>
      </c>
      <c r="CV154" s="79">
        <v>0.15041323006153107</v>
      </c>
      <c r="CW154" s="79">
        <v>-0.26291888952255249</v>
      </c>
      <c r="CX154" s="79">
        <v>-0.38363870978355408</v>
      </c>
      <c r="CY154" s="79">
        <v>-0.45847362279891968</v>
      </c>
      <c r="CZ154" s="79">
        <v>-0.41859719157218933</v>
      </c>
      <c r="DA154" s="79">
        <v>-0.21351799368858337</v>
      </c>
      <c r="DB154" s="79">
        <v>-0.27822744846343994</v>
      </c>
      <c r="DC154" s="79">
        <v>-0.31742721796035767</v>
      </c>
      <c r="DD154" s="79">
        <v>-0.29972445964813232</v>
      </c>
      <c r="DE154" s="79">
        <v>-0.29975616931915283</v>
      </c>
      <c r="DF154" s="79">
        <v>-0.32772016525268555</v>
      </c>
      <c r="DG154" s="79">
        <v>-0.23238514363765717</v>
      </c>
      <c r="DH154" s="79">
        <v>-0.2117384672164917</v>
      </c>
      <c r="DI154" s="79">
        <v>-0.20583309233188629</v>
      </c>
      <c r="DJ154" s="79">
        <v>-0.21999301016330719</v>
      </c>
      <c r="DK154" s="79">
        <v>-0.25150260329246521</v>
      </c>
      <c r="DL154" s="79">
        <v>-0.23175543546676636</v>
      </c>
      <c r="DM154" s="79">
        <v>-0.2184356153011322</v>
      </c>
      <c r="DN154" s="79">
        <v>-0.17624087631702423</v>
      </c>
      <c r="DO154" s="79">
        <v>-0.13101464509963989</v>
      </c>
      <c r="DP154" s="79">
        <v>-9.4288550317287445E-2</v>
      </c>
      <c r="DQ154" s="79">
        <v>-0.10308754444122314</v>
      </c>
      <c r="DR154" s="79">
        <v>0.21971036493778229</v>
      </c>
      <c r="DS154" s="79">
        <v>0.28484082221984863</v>
      </c>
      <c r="DT154" s="79">
        <v>0.23073923587799072</v>
      </c>
      <c r="DU154" s="79">
        <v>-0.13509349524974823</v>
      </c>
      <c r="DV154" s="79">
        <v>-0.23904842138290405</v>
      </c>
      <c r="DW154" s="79">
        <v>-0.31726425886154175</v>
      </c>
      <c r="DX154" s="79">
        <v>-0.27672240138053894</v>
      </c>
      <c r="DY154" s="79">
        <v>-1.4053787104785442E-2</v>
      </c>
      <c r="DZ154" s="79">
        <v>-7.7907897531986237E-2</v>
      </c>
      <c r="EA154" s="79">
        <v>-0.11801360547542572</v>
      </c>
      <c r="EB154" s="79">
        <v>-9.7219422459602356E-2</v>
      </c>
      <c r="EC154" s="79">
        <v>-9.6875801682472229E-2</v>
      </c>
      <c r="ED154" s="79">
        <v>-0.12581217288970947</v>
      </c>
      <c r="EE154" s="79">
        <v>-4.3765079230070114E-2</v>
      </c>
      <c r="EF154" s="79">
        <v>-8.3678383380174637E-3</v>
      </c>
      <c r="EG154" s="79">
        <v>-8.6237646639347076E-2</v>
      </c>
      <c r="EH154" s="79">
        <v>-0.12554861605167389</v>
      </c>
      <c r="EI154" s="79">
        <v>-0.15573573112487793</v>
      </c>
      <c r="EJ154" s="79">
        <v>-0.1383647620677948</v>
      </c>
      <c r="EK154" s="79">
        <v>-0.12060081213712692</v>
      </c>
      <c r="EL154" s="79">
        <v>-7.508164644241333E-2</v>
      </c>
      <c r="EM154" s="79">
        <v>-2.7650045230984688E-2</v>
      </c>
      <c r="EN154" s="79">
        <v>1.0015856474637985E-2</v>
      </c>
      <c r="EO154" s="79">
        <v>6.9833797169849277E-5</v>
      </c>
      <c r="EP154" s="79">
        <v>0.32899156212806702</v>
      </c>
      <c r="EQ154" s="79">
        <v>0.391987144947052</v>
      </c>
      <c r="ER154" s="79">
        <v>0.34671720862388611</v>
      </c>
      <c r="ES154" s="79">
        <v>4.9466043710708618E-2</v>
      </c>
      <c r="ET154" s="79">
        <v>-3.0283030122518539E-2</v>
      </c>
      <c r="EU154" s="79">
        <v>-0.11338037252426147</v>
      </c>
      <c r="EV154" s="79">
        <v>-7.1877673268318176E-2</v>
      </c>
      <c r="EW154" s="79">
        <v>73.025566101074219</v>
      </c>
      <c r="EX154" s="79">
        <v>71.661956787109375</v>
      </c>
      <c r="EY154" s="79">
        <v>70.840232849121094</v>
      </c>
      <c r="EZ154" s="79">
        <v>69.501266479492188</v>
      </c>
      <c r="FA154" s="79">
        <v>68.38336181640625</v>
      </c>
      <c r="FB154" s="79">
        <v>67.198318481445313</v>
      </c>
      <c r="FC154" s="79">
        <v>66.632606506347656</v>
      </c>
      <c r="FD154" s="79">
        <v>67.719635009765625</v>
      </c>
      <c r="FE154" s="79">
        <v>72.2113037109375</v>
      </c>
      <c r="FF154" s="79">
        <v>77.457038879394531</v>
      </c>
      <c r="FG154" s="79">
        <v>81.847396850585938</v>
      </c>
      <c r="FH154" s="79">
        <v>85.519989013671875</v>
      </c>
      <c r="FI154" s="79">
        <v>88.300392150878906</v>
      </c>
      <c r="FJ154" s="79">
        <v>90.519424438476563</v>
      </c>
      <c r="FK154" s="79">
        <v>92.229118347167969</v>
      </c>
      <c r="FL154" s="79">
        <v>93.431304931640625</v>
      </c>
      <c r="FM154" s="79">
        <v>94.024940490722656</v>
      </c>
      <c r="FN154" s="79">
        <v>93.70025634765625</v>
      </c>
      <c r="FO154" s="79">
        <v>91.833419799804688</v>
      </c>
      <c r="FP154" s="79">
        <v>87.799552917480469</v>
      </c>
      <c r="FQ154" s="79">
        <v>81.9833984375</v>
      </c>
      <c r="FR154" s="79">
        <v>78.485282897949219</v>
      </c>
      <c r="FS154" s="79">
        <v>75.743003845214844</v>
      </c>
      <c r="FT154" s="79">
        <v>73.929084777832031</v>
      </c>
      <c r="FU154" s="79">
        <v>0.17536070942878723</v>
      </c>
      <c r="FV154" s="79">
        <v>0.13661092519760132</v>
      </c>
      <c r="FW154" s="79">
        <v>0.18675179779529572</v>
      </c>
      <c r="FX154" s="79">
        <v>0</v>
      </c>
      <c r="FY154" s="79">
        <v>115.04762268066406</v>
      </c>
      <c r="FZ154" s="79">
        <v>1</v>
      </c>
    </row>
    <row r="155" spans="1:182" x14ac:dyDescent="0.2">
      <c r="A155" t="s">
        <v>186</v>
      </c>
      <c r="B155" t="s">
        <v>245</v>
      </c>
      <c r="C155" t="s">
        <v>194</v>
      </c>
      <c r="D155" t="s">
        <v>202</v>
      </c>
      <c r="E155" t="s">
        <v>209</v>
      </c>
      <c r="F155" t="s">
        <v>185</v>
      </c>
      <c r="G155" t="s">
        <v>1</v>
      </c>
      <c r="H155" s="79">
        <v>273</v>
      </c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79"/>
      <c r="AD155" s="79"/>
      <c r="AE155" s="79"/>
      <c r="AF155" s="79"/>
      <c r="AG155" s="79"/>
      <c r="AH155" s="79"/>
      <c r="AI155" s="79"/>
      <c r="AJ155" s="79"/>
      <c r="AK155" s="79"/>
      <c r="AL155" s="79"/>
      <c r="AM155" s="79"/>
      <c r="AN155" s="79"/>
      <c r="AO155" s="79"/>
      <c r="AP155" s="79"/>
      <c r="AQ155" s="79"/>
      <c r="AR155" s="79"/>
      <c r="AS155" s="79"/>
      <c r="AT155" s="79"/>
      <c r="AU155" s="79"/>
      <c r="AV155" s="79"/>
      <c r="AW155" s="79"/>
      <c r="AX155" s="79"/>
      <c r="AY155" s="79"/>
      <c r="AZ155" s="79"/>
      <c r="BA155" s="79"/>
      <c r="BB155" s="79"/>
      <c r="BC155" s="79"/>
      <c r="BD155" s="79"/>
      <c r="BE155" s="79"/>
      <c r="BF155" s="79"/>
      <c r="BG155" s="79"/>
      <c r="BH155" s="79"/>
      <c r="BI155" s="79"/>
      <c r="BJ155" s="79"/>
      <c r="BK155" s="79"/>
      <c r="BL155" s="79"/>
      <c r="BM155" s="79"/>
      <c r="BN155" s="79"/>
      <c r="BO155" s="79"/>
      <c r="BP155" s="79"/>
      <c r="BQ155" s="79"/>
      <c r="BR155" s="79"/>
      <c r="BS155" s="79"/>
      <c r="BT155" s="79"/>
      <c r="BU155" s="79"/>
      <c r="BV155" s="79"/>
      <c r="BW155" s="79"/>
      <c r="BX155" s="79"/>
      <c r="BY155" s="79"/>
      <c r="BZ155" s="79"/>
      <c r="CA155" s="79"/>
      <c r="CB155" s="79"/>
      <c r="CC155" s="79"/>
      <c r="CD155" s="79"/>
      <c r="CE155" s="79"/>
      <c r="CF155" s="79"/>
      <c r="CG155" s="79"/>
      <c r="CH155" s="79"/>
      <c r="CI155" s="79"/>
      <c r="CJ155" s="79"/>
      <c r="CK155" s="79"/>
      <c r="CL155" s="79"/>
      <c r="CM155" s="79"/>
      <c r="CN155" s="79"/>
      <c r="CO155" s="79"/>
      <c r="CP155" s="79"/>
      <c r="CQ155" s="79"/>
      <c r="CR155" s="79"/>
      <c r="CS155" s="79"/>
      <c r="CT155" s="79"/>
      <c r="CU155" s="79"/>
      <c r="CV155" s="79"/>
      <c r="CW155" s="79"/>
      <c r="CX155" s="79"/>
      <c r="CY155" s="79"/>
      <c r="CZ155" s="79"/>
      <c r="DA155" s="79"/>
      <c r="DB155" s="79"/>
      <c r="DC155" s="79"/>
      <c r="DD155" s="79"/>
      <c r="DE155" s="79"/>
      <c r="DF155" s="79"/>
      <c r="DG155" s="79"/>
      <c r="DH155" s="79"/>
      <c r="DI155" s="79"/>
      <c r="DJ155" s="79"/>
      <c r="DK155" s="79"/>
      <c r="DL155" s="79"/>
      <c r="DM155" s="79"/>
      <c r="DN155" s="79"/>
      <c r="DO155" s="79"/>
      <c r="DP155" s="79"/>
      <c r="DQ155" s="79"/>
      <c r="DR155" s="79"/>
      <c r="DS155" s="79"/>
      <c r="DT155" s="79"/>
      <c r="DU155" s="79"/>
      <c r="DV155" s="79"/>
      <c r="DW155" s="79"/>
      <c r="DX155" s="79"/>
      <c r="DY155" s="79"/>
      <c r="DZ155" s="79"/>
      <c r="EA155" s="79"/>
      <c r="EB155" s="79"/>
      <c r="EC155" s="79"/>
      <c r="ED155" s="79"/>
      <c r="EE155" s="79"/>
      <c r="EF155" s="79"/>
      <c r="EG155" s="79"/>
      <c r="EH155" s="79"/>
      <c r="EI155" s="79"/>
      <c r="EJ155" s="79"/>
      <c r="EK155" s="79"/>
      <c r="EL155" s="79"/>
      <c r="EM155" s="79"/>
      <c r="EN155" s="79"/>
      <c r="EO155" s="79"/>
      <c r="EP155" s="79"/>
      <c r="EQ155" s="79"/>
      <c r="ER155" s="79"/>
      <c r="ES155" s="79"/>
      <c r="ET155" s="79"/>
      <c r="EU155" s="79"/>
      <c r="EV155" s="79"/>
      <c r="EW155" s="79"/>
      <c r="EX155" s="79"/>
      <c r="EY155" s="79"/>
      <c r="EZ155" s="79"/>
      <c r="FA155" s="79"/>
      <c r="FB155" s="79"/>
      <c r="FC155" s="79"/>
      <c r="FD155" s="79"/>
      <c r="FE155" s="79"/>
      <c r="FF155" s="79"/>
      <c r="FG155" s="79"/>
      <c r="FH155" s="79"/>
      <c r="FI155" s="79"/>
      <c r="FJ155" s="79"/>
      <c r="FK155" s="79"/>
      <c r="FL155" s="79"/>
      <c r="FM155" s="79"/>
      <c r="FN155" s="79"/>
      <c r="FO155" s="79"/>
      <c r="FP155" s="79"/>
      <c r="FQ155" s="79"/>
      <c r="FR155" s="79"/>
      <c r="FS155" s="79"/>
      <c r="FT155" s="79"/>
      <c r="FU155" s="79"/>
      <c r="FV155" s="79"/>
      <c r="FW155" s="79"/>
      <c r="FX155" s="79">
        <v>0</v>
      </c>
      <c r="FY155" s="79">
        <v>58.857143402099609</v>
      </c>
      <c r="FZ155" s="79">
        <v>0</v>
      </c>
    </row>
    <row r="156" spans="1:182" x14ac:dyDescent="0.2">
      <c r="A156" t="s">
        <v>186</v>
      </c>
      <c r="B156" t="s">
        <v>245</v>
      </c>
      <c r="C156" t="s">
        <v>194</v>
      </c>
      <c r="D156" t="s">
        <v>202</v>
      </c>
      <c r="E156" t="s">
        <v>210</v>
      </c>
      <c r="F156" t="s">
        <v>1</v>
      </c>
      <c r="G156" t="s">
        <v>198</v>
      </c>
      <c r="H156" s="79">
        <v>7815</v>
      </c>
      <c r="I156" s="79">
        <v>1.4759130477905273</v>
      </c>
      <c r="J156" s="79">
        <v>1.3286885023117065</v>
      </c>
      <c r="K156" s="79">
        <v>1.2403527498245239</v>
      </c>
      <c r="L156" s="79">
        <v>1.1905534267425537</v>
      </c>
      <c r="M156" s="79">
        <v>1.1810307502746582</v>
      </c>
      <c r="N156" s="79">
        <v>1.2418068647384644</v>
      </c>
      <c r="O156" s="79">
        <v>1.3451144695281982</v>
      </c>
      <c r="P156" s="79">
        <v>1.4954805374145508</v>
      </c>
      <c r="Q156" s="79">
        <v>1.6054800748825073</v>
      </c>
      <c r="R156" s="79">
        <v>1.6624261140823364</v>
      </c>
      <c r="S156" s="79">
        <v>1.7452672719955444</v>
      </c>
      <c r="T156" s="79">
        <v>1.8689250946044922</v>
      </c>
      <c r="U156" s="79">
        <v>1.998796820640564</v>
      </c>
      <c r="V156" s="79">
        <v>2.1360745429992676</v>
      </c>
      <c r="W156" s="79">
        <v>2.2652018070220947</v>
      </c>
      <c r="X156" s="79">
        <v>2.4202501773834229</v>
      </c>
      <c r="Y156" s="79">
        <v>2.5433392524719238</v>
      </c>
      <c r="Z156" s="79">
        <v>2.5704030990600586</v>
      </c>
      <c r="AA156" s="79">
        <v>2.538745641708374</v>
      </c>
      <c r="AB156" s="79">
        <v>2.4784319400787354</v>
      </c>
      <c r="AC156" s="79">
        <v>2.3802838325500488</v>
      </c>
      <c r="AD156" s="79">
        <v>2.2129120826721191</v>
      </c>
      <c r="AE156" s="79">
        <v>1.9323393106460571</v>
      </c>
      <c r="AF156" s="79">
        <v>1.6608293056488037</v>
      </c>
      <c r="AG156" s="79">
        <v>-0.19165410101413727</v>
      </c>
      <c r="AH156" s="79">
        <v>-0.20112408697605133</v>
      </c>
      <c r="AI156" s="79">
        <v>-0.1936824768781662</v>
      </c>
      <c r="AJ156" s="79">
        <v>-0.1971319317817688</v>
      </c>
      <c r="AK156" s="79">
        <v>-0.19270026683807373</v>
      </c>
      <c r="AL156" s="79">
        <v>-0.18102851510047913</v>
      </c>
      <c r="AM156" s="79">
        <v>-0.17751568555831909</v>
      </c>
      <c r="AN156" s="79">
        <v>-0.18208013474941254</v>
      </c>
      <c r="AO156" s="79">
        <v>-0.19280746579170227</v>
      </c>
      <c r="AP156" s="79">
        <v>-0.20839138329029083</v>
      </c>
      <c r="AQ156" s="79">
        <v>-0.23562270402908325</v>
      </c>
      <c r="AR156" s="79">
        <v>-0.23953433334827423</v>
      </c>
      <c r="AS156" s="79">
        <v>-0.24305075407028198</v>
      </c>
      <c r="AT156" s="79">
        <v>-0.23844029009342194</v>
      </c>
      <c r="AU156" s="79">
        <v>-0.24870501458644867</v>
      </c>
      <c r="AV156" s="79">
        <v>-0.23097944259643555</v>
      </c>
      <c r="AW156" s="79">
        <v>-0.14503158628940582</v>
      </c>
      <c r="AX156" s="79">
        <v>-1.6878232359886169E-2</v>
      </c>
      <c r="AY156" s="79">
        <v>9.8667191341519356E-3</v>
      </c>
      <c r="AZ156" s="79">
        <v>-2.7033157646656036E-2</v>
      </c>
      <c r="BA156" s="79">
        <v>-0.16383810341358185</v>
      </c>
      <c r="BB156" s="79">
        <v>-0.19598583877086639</v>
      </c>
      <c r="BC156" s="79">
        <v>-0.1974186897277832</v>
      </c>
      <c r="BD156" s="79">
        <v>-0.19777463376522064</v>
      </c>
      <c r="BE156" s="79">
        <v>-0.16480712592601776</v>
      </c>
      <c r="BF156" s="79">
        <v>-0.17471089959144592</v>
      </c>
      <c r="BG156" s="79">
        <v>-0.16813080012798309</v>
      </c>
      <c r="BH156" s="79">
        <v>-0.17117860913276672</v>
      </c>
      <c r="BI156" s="79">
        <v>-0.1660633385181427</v>
      </c>
      <c r="BJ156" s="79">
        <v>-0.15435616672039032</v>
      </c>
      <c r="BK156" s="79">
        <v>-0.15094386041164398</v>
      </c>
      <c r="BL156" s="79">
        <v>-0.15424787998199463</v>
      </c>
      <c r="BM156" s="79">
        <v>-0.16611237823963165</v>
      </c>
      <c r="BN156" s="79">
        <v>-0.18288777768611908</v>
      </c>
      <c r="BO156" s="79">
        <v>-0.20918309688568115</v>
      </c>
      <c r="BP156" s="79">
        <v>-0.21207134425640106</v>
      </c>
      <c r="BQ156" s="79">
        <v>-0.21482543647289276</v>
      </c>
      <c r="BR156" s="79">
        <v>-0.2097349613904953</v>
      </c>
      <c r="BS156" s="79">
        <v>-0.22042663395404816</v>
      </c>
      <c r="BT156" s="79">
        <v>-0.20076823234558105</v>
      </c>
      <c r="BU156" s="79">
        <v>-0.11547017097473145</v>
      </c>
      <c r="BV156" s="79">
        <v>1.1264053173363209E-2</v>
      </c>
      <c r="BW156" s="79">
        <v>3.8418978452682495E-2</v>
      </c>
      <c r="BX156" s="79">
        <v>3.1563543598167598E-4</v>
      </c>
      <c r="BY156" s="79">
        <v>-0.13787499070167542</v>
      </c>
      <c r="BZ156" s="79">
        <v>-0.16785426437854767</v>
      </c>
      <c r="CA156" s="79">
        <v>-0.17049048840999603</v>
      </c>
      <c r="CB156" s="79">
        <v>-0.17092747986316681</v>
      </c>
      <c r="CC156" s="79">
        <v>-0.14621299505233765</v>
      </c>
      <c r="CD156" s="79">
        <v>-0.15641722083091736</v>
      </c>
      <c r="CE156" s="79">
        <v>-0.15043379366397858</v>
      </c>
      <c r="CF156" s="79">
        <v>-0.15320342779159546</v>
      </c>
      <c r="CG156" s="79">
        <v>-0.14761470258235931</v>
      </c>
      <c r="CH156" s="79">
        <v>-0.13588298857212067</v>
      </c>
      <c r="CI156" s="79">
        <v>-0.13254028558731079</v>
      </c>
      <c r="CJ156" s="79">
        <v>-0.13497133553028107</v>
      </c>
      <c r="CK156" s="79">
        <v>-0.14762347936630249</v>
      </c>
      <c r="CL156" s="79">
        <v>-0.16522404551506042</v>
      </c>
      <c r="CM156" s="79">
        <v>-0.19087110459804535</v>
      </c>
      <c r="CN156" s="79">
        <v>-0.19305054843425751</v>
      </c>
      <c r="CO156" s="79">
        <v>-0.1952766627073288</v>
      </c>
      <c r="CP156" s="79">
        <v>-0.1898537278175354</v>
      </c>
      <c r="CQ156" s="79">
        <v>-0.20084112882614136</v>
      </c>
      <c r="CR156" s="79">
        <v>-0.17984405159950256</v>
      </c>
      <c r="CS156" s="79">
        <v>-9.499601274728775E-2</v>
      </c>
      <c r="CT156" s="79">
        <v>3.0755313113331795E-2</v>
      </c>
      <c r="CU156" s="79">
        <v>5.8194182813167572E-2</v>
      </c>
      <c r="CV156" s="79">
        <v>1.9257325679063797E-2</v>
      </c>
      <c r="CW156" s="79">
        <v>-0.11989302188158035</v>
      </c>
      <c r="CX156" s="79">
        <v>-0.1483704149723053</v>
      </c>
      <c r="CY156" s="79">
        <v>-0.15184007585048676</v>
      </c>
      <c r="CZ156" s="79">
        <v>-0.15233322978019714</v>
      </c>
      <c r="DA156" s="79">
        <v>-0.12761884927749634</v>
      </c>
      <c r="DB156" s="79">
        <v>-0.13812354207038879</v>
      </c>
      <c r="DC156" s="79">
        <v>-0.13273678719997406</v>
      </c>
      <c r="DD156" s="79">
        <v>-0.135228231549263</v>
      </c>
      <c r="DE156" s="79">
        <v>-0.12916606664657593</v>
      </c>
      <c r="DF156" s="79">
        <v>-0.11740980297327042</v>
      </c>
      <c r="DG156" s="79">
        <v>-0.1141367182135582</v>
      </c>
      <c r="DH156" s="79">
        <v>-0.1156947910785675</v>
      </c>
      <c r="DI156" s="79">
        <v>-0.12913456559181213</v>
      </c>
      <c r="DJ156" s="79">
        <v>-0.14756031334400177</v>
      </c>
      <c r="DK156" s="79">
        <v>-0.17255909740924835</v>
      </c>
      <c r="DL156" s="79">
        <v>-0.17402976751327515</v>
      </c>
      <c r="DM156" s="79">
        <v>-0.17572788894176483</v>
      </c>
      <c r="DN156" s="79">
        <v>-0.16997250914573669</v>
      </c>
      <c r="DO156" s="79">
        <v>-0.18125560879707336</v>
      </c>
      <c r="DP156" s="79">
        <v>-0.15891987085342407</v>
      </c>
      <c r="DQ156" s="79">
        <v>-7.4521861970424652E-2</v>
      </c>
      <c r="DR156" s="79">
        <v>5.0246573984622955E-2</v>
      </c>
      <c r="DS156" s="79">
        <v>7.7969387173652649E-2</v>
      </c>
      <c r="DT156" s="79">
        <v>3.8199018687009811E-2</v>
      </c>
      <c r="DU156" s="79">
        <v>-0.10191104561090469</v>
      </c>
      <c r="DV156" s="79">
        <v>-0.12888656556606293</v>
      </c>
      <c r="DW156" s="79">
        <v>-0.13318967819213867</v>
      </c>
      <c r="DX156" s="79">
        <v>-0.13373896479606628</v>
      </c>
      <c r="DY156" s="79">
        <v>-0.10077187418937683</v>
      </c>
      <c r="DZ156" s="79">
        <v>-0.11171038448810577</v>
      </c>
      <c r="EA156" s="79">
        <v>-0.10718512535095215</v>
      </c>
      <c r="EB156" s="79">
        <v>-0.10927490890026093</v>
      </c>
      <c r="EC156" s="79">
        <v>-0.10252916067838669</v>
      </c>
      <c r="ED156" s="79">
        <v>-9.073745459318161E-2</v>
      </c>
      <c r="EE156" s="79">
        <v>-8.7564893066883087E-2</v>
      </c>
      <c r="EF156" s="79">
        <v>-8.7862521409988403E-2</v>
      </c>
      <c r="EG156" s="79">
        <v>-0.10243949294090271</v>
      </c>
      <c r="EH156" s="79">
        <v>-0.12205670028924942</v>
      </c>
      <c r="EI156" s="79">
        <v>-0.14611949026584625</v>
      </c>
      <c r="EJ156" s="79">
        <v>-0.14656679332256317</v>
      </c>
      <c r="EK156" s="79">
        <v>-0.14750257134437561</v>
      </c>
      <c r="EL156" s="79">
        <v>-0.14126718044281006</v>
      </c>
      <c r="EM156" s="79">
        <v>-0.15297722816467285</v>
      </c>
      <c r="EN156" s="79">
        <v>-0.12870866060256958</v>
      </c>
      <c r="EO156" s="79">
        <v>-4.4960439205169678E-2</v>
      </c>
      <c r="EP156" s="79">
        <v>7.8388862311840057E-2</v>
      </c>
      <c r="EQ156" s="79">
        <v>0.10652165114879608</v>
      </c>
      <c r="ER156" s="79">
        <v>6.5547816455364227E-2</v>
      </c>
      <c r="ES156" s="79">
        <v>-7.594793289899826E-2</v>
      </c>
      <c r="ET156" s="79">
        <v>-0.1007549837231636</v>
      </c>
      <c r="EU156" s="79">
        <v>-0.1062614768743515</v>
      </c>
      <c r="EV156" s="79">
        <v>-0.10689182579517365</v>
      </c>
      <c r="EW156" s="79">
        <v>64.78143310546875</v>
      </c>
      <c r="EX156" s="79">
        <v>63.344032287597656</v>
      </c>
      <c r="EY156" s="79">
        <v>62.074165344238281</v>
      </c>
      <c r="EZ156" s="79">
        <v>61.071968078613281</v>
      </c>
      <c r="FA156" s="79">
        <v>60.18536376953125</v>
      </c>
      <c r="FB156" s="79">
        <v>59.156021118164063</v>
      </c>
      <c r="FC156" s="79">
        <v>58.410335540771484</v>
      </c>
      <c r="FD156" s="79">
        <v>58.027107238769531</v>
      </c>
      <c r="FE156" s="79">
        <v>60.083671569824219</v>
      </c>
      <c r="FF156" s="79">
        <v>64.824836730957031</v>
      </c>
      <c r="FG156" s="79">
        <v>69.603004455566406</v>
      </c>
      <c r="FH156" s="79">
        <v>73.795730590820313</v>
      </c>
      <c r="FI156" s="79">
        <v>77.6070556640625</v>
      </c>
      <c r="FJ156" s="79">
        <v>80.814201354980469</v>
      </c>
      <c r="FK156" s="79">
        <v>83.216720581054688</v>
      </c>
      <c r="FL156" s="79">
        <v>84.399269104003906</v>
      </c>
      <c r="FM156" s="79">
        <v>84.370590209960938</v>
      </c>
      <c r="FN156" s="79">
        <v>82.657333374023438</v>
      </c>
      <c r="FO156" s="79">
        <v>79.141258239746094</v>
      </c>
      <c r="FP156" s="79">
        <v>74.594985961914063</v>
      </c>
      <c r="FQ156" s="79">
        <v>70.900810241699219</v>
      </c>
      <c r="FR156" s="79">
        <v>68.30169677734375</v>
      </c>
      <c r="FS156" s="79">
        <v>66.567092895507813</v>
      </c>
      <c r="FT156" s="79">
        <v>65.3131103515625</v>
      </c>
      <c r="FU156" s="79">
        <v>2.8881896287202835E-2</v>
      </c>
      <c r="FV156" s="79">
        <v>3.4868080168962479E-2</v>
      </c>
      <c r="FW156" s="79">
        <v>2.9365235939621925E-2</v>
      </c>
      <c r="FX156" s="79">
        <v>0</v>
      </c>
      <c r="FY156" s="79">
        <v>2123.857177734375</v>
      </c>
      <c r="FZ156" s="79">
        <v>1</v>
      </c>
    </row>
    <row r="157" spans="1:182" x14ac:dyDescent="0.2">
      <c r="A157" t="s">
        <v>186</v>
      </c>
      <c r="B157" t="s">
        <v>245</v>
      </c>
      <c r="C157" t="s">
        <v>194</v>
      </c>
      <c r="D157" t="s">
        <v>202</v>
      </c>
      <c r="E157" t="s">
        <v>210</v>
      </c>
      <c r="F157" t="s">
        <v>1</v>
      </c>
      <c r="G157" t="s">
        <v>200</v>
      </c>
      <c r="H157" s="79">
        <v>1869</v>
      </c>
      <c r="I157" s="79">
        <v>1.5437710285186768</v>
      </c>
      <c r="J157" s="79">
        <v>1.3857686519622803</v>
      </c>
      <c r="K157" s="79">
        <v>1.2781561613082886</v>
      </c>
      <c r="L157" s="79">
        <v>1.2070204019546509</v>
      </c>
      <c r="M157" s="79">
        <v>1.1437894105911255</v>
      </c>
      <c r="N157" s="79">
        <v>1.1557610034942627</v>
      </c>
      <c r="O157" s="79">
        <v>1.2244477272033691</v>
      </c>
      <c r="P157" s="79">
        <v>1.3065392971038818</v>
      </c>
      <c r="Q157" s="79">
        <v>1.3617452383041382</v>
      </c>
      <c r="R157" s="79">
        <v>1.4287842512130737</v>
      </c>
      <c r="S157" s="79">
        <v>1.576930046081543</v>
      </c>
      <c r="T157" s="79">
        <v>1.7590605020523071</v>
      </c>
      <c r="U157" s="79">
        <v>1.9707975387573242</v>
      </c>
      <c r="V157" s="79">
        <v>2.1648893356323242</v>
      </c>
      <c r="W157" s="79">
        <v>2.3446204662322998</v>
      </c>
      <c r="X157" s="79">
        <v>2.4879837036132813</v>
      </c>
      <c r="Y157" s="79">
        <v>2.5942490100860596</v>
      </c>
      <c r="Z157" s="79">
        <v>2.6170742511749268</v>
      </c>
      <c r="AA157" s="79">
        <v>2.5840985774993896</v>
      </c>
      <c r="AB157" s="79">
        <v>2.5008153915405273</v>
      </c>
      <c r="AC157" s="79">
        <v>2.4087865352630615</v>
      </c>
      <c r="AD157" s="79">
        <v>2.2055542469024658</v>
      </c>
      <c r="AE157" s="79">
        <v>1.9587204456329346</v>
      </c>
      <c r="AF157" s="79">
        <v>1.7198412418365479</v>
      </c>
      <c r="AG157" s="79">
        <v>-0.20906250178813934</v>
      </c>
      <c r="AH157" s="79">
        <v>-0.19786812365055084</v>
      </c>
      <c r="AI157" s="79">
        <v>-0.19814632833003998</v>
      </c>
      <c r="AJ157" s="79">
        <v>-0.20519332587718964</v>
      </c>
      <c r="AK157" s="79">
        <v>-0.22185584902763367</v>
      </c>
      <c r="AL157" s="79">
        <v>-0.19881665706634521</v>
      </c>
      <c r="AM157" s="79">
        <v>-0.17430652678012848</v>
      </c>
      <c r="AN157" s="79">
        <v>-0.14280414581298828</v>
      </c>
      <c r="AO157" s="79">
        <v>-0.16560500860214233</v>
      </c>
      <c r="AP157" s="79">
        <v>-0.18004995584487915</v>
      </c>
      <c r="AQ157" s="79">
        <v>-0.19522775709629059</v>
      </c>
      <c r="AR157" s="79">
        <v>-0.18487639725208282</v>
      </c>
      <c r="AS157" s="79">
        <v>-0.19921121001243591</v>
      </c>
      <c r="AT157" s="79">
        <v>-0.19504968822002411</v>
      </c>
      <c r="AU157" s="79">
        <v>-0.20526230335235596</v>
      </c>
      <c r="AV157" s="79">
        <v>-0.2221226692199707</v>
      </c>
      <c r="AW157" s="79">
        <v>-0.21464130282402039</v>
      </c>
      <c r="AX157" s="79">
        <v>-0.14508509635925293</v>
      </c>
      <c r="AY157" s="79">
        <v>-7.5930982828140259E-2</v>
      </c>
      <c r="AZ157" s="79">
        <v>-0.11131376773118973</v>
      </c>
      <c r="BA157" s="79">
        <v>-0.22557473182678223</v>
      </c>
      <c r="BB157" s="79">
        <v>-0.23492920398712158</v>
      </c>
      <c r="BC157" s="79">
        <v>-0.22417435050010681</v>
      </c>
      <c r="BD157" s="79">
        <v>-0.20492997765541077</v>
      </c>
      <c r="BE157" s="79">
        <v>-0.17410920560359955</v>
      </c>
      <c r="BF157" s="79">
        <v>-0.16438503563404083</v>
      </c>
      <c r="BG157" s="79">
        <v>-0.16538195312023163</v>
      </c>
      <c r="BH157" s="79">
        <v>-0.17212426662445068</v>
      </c>
      <c r="BI157" s="79">
        <v>-0.1886671781539917</v>
      </c>
      <c r="BJ157" s="79">
        <v>-0.16570058465003967</v>
      </c>
      <c r="BK157" s="79">
        <v>-0.13596978783607483</v>
      </c>
      <c r="BL157" s="79">
        <v>-0.10861091315746307</v>
      </c>
      <c r="BM157" s="79">
        <v>-0.12946689128875732</v>
      </c>
      <c r="BN157" s="79">
        <v>-0.15101975202560425</v>
      </c>
      <c r="BO157" s="79">
        <v>-0.16205526888370514</v>
      </c>
      <c r="BP157" s="79">
        <v>-0.14973504841327667</v>
      </c>
      <c r="BQ157" s="79">
        <v>-0.16093888878822327</v>
      </c>
      <c r="BR157" s="79">
        <v>-0.15434467792510986</v>
      </c>
      <c r="BS157" s="79">
        <v>-0.16312767565250397</v>
      </c>
      <c r="BT157" s="79">
        <v>-0.17921140789985657</v>
      </c>
      <c r="BU157" s="79">
        <v>-0.1702653169631958</v>
      </c>
      <c r="BV157" s="79">
        <v>-9.9863588809967041E-2</v>
      </c>
      <c r="BW157" s="79">
        <v>-3.021424263715744E-2</v>
      </c>
      <c r="BX157" s="79">
        <v>-6.6175147891044617E-2</v>
      </c>
      <c r="BY157" s="79">
        <v>-0.17749679088592529</v>
      </c>
      <c r="BZ157" s="79">
        <v>-0.19435346126556396</v>
      </c>
      <c r="CA157" s="79">
        <v>-0.18387654423713684</v>
      </c>
      <c r="CB157" s="79">
        <v>-0.16679343581199646</v>
      </c>
      <c r="CC157" s="79">
        <v>-0.1499006599187851</v>
      </c>
      <c r="CD157" s="79">
        <v>-0.14119476079940796</v>
      </c>
      <c r="CE157" s="79">
        <v>-0.14268946647644043</v>
      </c>
      <c r="CF157" s="79">
        <v>-0.14922074973583221</v>
      </c>
      <c r="CG157" s="79">
        <v>-0.16568081080913544</v>
      </c>
      <c r="CH157" s="79">
        <v>-0.14276446402072906</v>
      </c>
      <c r="CI157" s="79">
        <v>-0.10941788554191589</v>
      </c>
      <c r="CJ157" s="79">
        <v>-8.4928788244724274E-2</v>
      </c>
      <c r="CK157" s="79">
        <v>-0.10443773120641708</v>
      </c>
      <c r="CL157" s="79">
        <v>-0.13091352581977844</v>
      </c>
      <c r="CM157" s="79">
        <v>-0.13908010721206665</v>
      </c>
      <c r="CN157" s="79">
        <v>-0.12539626657962799</v>
      </c>
      <c r="CO157" s="79">
        <v>-0.1344316154718399</v>
      </c>
      <c r="CP157" s="79">
        <v>-0.12615250051021576</v>
      </c>
      <c r="CQ157" s="79">
        <v>-0.13394536077976227</v>
      </c>
      <c r="CR157" s="79">
        <v>-0.14949122071266174</v>
      </c>
      <c r="CS157" s="79">
        <v>-0.13953064382076263</v>
      </c>
      <c r="CT157" s="79">
        <v>-6.8543300032615662E-2</v>
      </c>
      <c r="CU157" s="79">
        <v>1.449030707590282E-3</v>
      </c>
      <c r="CV157" s="79">
        <v>-3.4912277013063431E-2</v>
      </c>
      <c r="CW157" s="79">
        <v>-0.14419816434383392</v>
      </c>
      <c r="CX157" s="79">
        <v>-0.1662508100271225</v>
      </c>
      <c r="CY157" s="79">
        <v>-0.15596641600131989</v>
      </c>
      <c r="CZ157" s="79">
        <v>-0.14038020372390747</v>
      </c>
      <c r="DA157" s="79">
        <v>-0.12569211423397064</v>
      </c>
      <c r="DB157" s="79">
        <v>-0.11800447851419449</v>
      </c>
      <c r="DC157" s="79">
        <v>-0.11999695748090744</v>
      </c>
      <c r="DD157" s="79">
        <v>-0.12631723284721375</v>
      </c>
      <c r="DE157" s="79">
        <v>-0.14269445836544037</v>
      </c>
      <c r="DF157" s="79">
        <v>-0.11982835084199905</v>
      </c>
      <c r="DG157" s="79">
        <v>-8.2865990698337555E-2</v>
      </c>
      <c r="DH157" s="79">
        <v>-6.1246659606695175E-2</v>
      </c>
      <c r="DI157" s="79">
        <v>-7.9408563673496246E-2</v>
      </c>
      <c r="DJ157" s="79">
        <v>-0.11080729216337204</v>
      </c>
      <c r="DK157" s="79">
        <v>-0.11610493808984756</v>
      </c>
      <c r="DL157" s="79">
        <v>-0.10105749219655991</v>
      </c>
      <c r="DM157" s="79">
        <v>-0.10792432725429535</v>
      </c>
      <c r="DN157" s="79">
        <v>-9.7960323095321655E-2</v>
      </c>
      <c r="DO157" s="79">
        <v>-0.10476305335760117</v>
      </c>
      <c r="DP157" s="79">
        <v>-0.11977101117372513</v>
      </c>
      <c r="DQ157" s="79">
        <v>-0.10879597812891006</v>
      </c>
      <c r="DR157" s="79">
        <v>-3.7223018705844879E-2</v>
      </c>
      <c r="DS157" s="79">
        <v>3.3112306147813797E-2</v>
      </c>
      <c r="DT157" s="79">
        <v>-3.6494049709290266E-3</v>
      </c>
      <c r="DU157" s="79">
        <v>-0.11089953035116196</v>
      </c>
      <c r="DV157" s="79">
        <v>-0.13814815878868103</v>
      </c>
      <c r="DW157" s="79">
        <v>-0.12805628776550293</v>
      </c>
      <c r="DX157" s="79">
        <v>-0.11396694183349609</v>
      </c>
      <c r="DY157" s="79">
        <v>-9.073881059885025E-2</v>
      </c>
      <c r="DZ157" s="79">
        <v>-8.4521405398845673E-2</v>
      </c>
      <c r="EA157" s="79">
        <v>-8.7232582271099091E-2</v>
      </c>
      <c r="EB157" s="79">
        <v>-9.3248188495635986E-2</v>
      </c>
      <c r="EC157" s="79">
        <v>-0.109505794942379</v>
      </c>
      <c r="ED157" s="79">
        <v>-8.6712248623371124E-2</v>
      </c>
      <c r="EE157" s="79">
        <v>-4.4529248028993607E-2</v>
      </c>
      <c r="EF157" s="79">
        <v>-2.7053434401750565E-2</v>
      </c>
      <c r="EG157" s="79">
        <v>-4.3270442634820938E-2</v>
      </c>
      <c r="EH157" s="79">
        <v>-8.1777088344097137E-2</v>
      </c>
      <c r="EI157" s="79">
        <v>-8.2932449877262115E-2</v>
      </c>
      <c r="EJ157" s="79">
        <v>-6.5916150808334351E-2</v>
      </c>
      <c r="EK157" s="79">
        <v>-6.9652020931243896E-2</v>
      </c>
      <c r="EL157" s="79">
        <v>-5.7255305349826813E-2</v>
      </c>
      <c r="EM157" s="79">
        <v>-6.2628425657749176E-2</v>
      </c>
      <c r="EN157" s="79">
        <v>-7.6859749853610992E-2</v>
      </c>
      <c r="EO157" s="79">
        <v>-6.441999226808548E-2</v>
      </c>
      <c r="EP157" s="79">
        <v>7.9985028132796288E-3</v>
      </c>
      <c r="EQ157" s="79">
        <v>7.8829050064086914E-2</v>
      </c>
      <c r="ER157" s="79">
        <v>4.1489217430353165E-2</v>
      </c>
      <c r="ES157" s="79">
        <v>-6.2821589410305023E-2</v>
      </c>
      <c r="ET157" s="79">
        <v>-9.7572416067123413E-2</v>
      </c>
      <c r="EU157" s="79">
        <v>-8.7758481502532959E-2</v>
      </c>
      <c r="EV157" s="79">
        <v>-7.5830407440662384E-2</v>
      </c>
      <c r="EW157" s="79">
        <v>68.269989013671875</v>
      </c>
      <c r="EX157" s="79">
        <v>66.676361083984375</v>
      </c>
      <c r="EY157" s="79">
        <v>65.385513305664063</v>
      </c>
      <c r="EZ157" s="79">
        <v>64.184478759765625</v>
      </c>
      <c r="FA157" s="79">
        <v>63.171485900878906</v>
      </c>
      <c r="FB157" s="79">
        <v>62.155693054199219</v>
      </c>
      <c r="FC157" s="79">
        <v>61.466384887695313</v>
      </c>
      <c r="FD157" s="79">
        <v>60.875221252441406</v>
      </c>
      <c r="FE157" s="79">
        <v>63.176502227783203</v>
      </c>
      <c r="FF157" s="79">
        <v>67.207191467285156</v>
      </c>
      <c r="FG157" s="79">
        <v>72.446968078613281</v>
      </c>
      <c r="FH157" s="79">
        <v>77.008041381835938</v>
      </c>
      <c r="FI157" s="79">
        <v>80.748306274414063</v>
      </c>
      <c r="FJ157" s="79">
        <v>83.75921630859375</v>
      </c>
      <c r="FK157" s="79">
        <v>86.221878051757813</v>
      </c>
      <c r="FL157" s="79">
        <v>87.557632446289063</v>
      </c>
      <c r="FM157" s="79">
        <v>87.747123718261719</v>
      </c>
      <c r="FN157" s="79">
        <v>86.524055480957031</v>
      </c>
      <c r="FO157" s="79">
        <v>83.672698974609375</v>
      </c>
      <c r="FP157" s="79">
        <v>79.326805114746094</v>
      </c>
      <c r="FQ157" s="79">
        <v>75.783103942871094</v>
      </c>
      <c r="FR157" s="79">
        <v>73.176544189453125</v>
      </c>
      <c r="FS157" s="79">
        <v>71.247848510742188</v>
      </c>
      <c r="FT157" s="79">
        <v>69.339019775390625</v>
      </c>
      <c r="FU157" s="79">
        <v>3.7247218191623688E-2</v>
      </c>
      <c r="FV157" s="79">
        <v>5.5320225656032562E-2</v>
      </c>
      <c r="FW157" s="79">
        <v>3.6370977759361267E-2</v>
      </c>
      <c r="FX157" s="79">
        <v>0</v>
      </c>
      <c r="FY157" s="79">
        <v>533.90478515625</v>
      </c>
      <c r="FZ157" s="79">
        <v>1</v>
      </c>
    </row>
    <row r="158" spans="1:182" x14ac:dyDescent="0.2">
      <c r="A158" t="s">
        <v>186</v>
      </c>
      <c r="B158" t="s">
        <v>245</v>
      </c>
      <c r="C158" t="s">
        <v>194</v>
      </c>
      <c r="D158" t="s">
        <v>202</v>
      </c>
      <c r="E158" t="s">
        <v>210</v>
      </c>
      <c r="F158" t="s">
        <v>1</v>
      </c>
      <c r="G158" t="s">
        <v>1</v>
      </c>
      <c r="H158" s="79">
        <v>9684</v>
      </c>
      <c r="I158" s="79">
        <v>1.4890096187591553</v>
      </c>
      <c r="J158" s="79">
        <v>1.3397048711776733</v>
      </c>
      <c r="K158" s="79">
        <v>1.2476487159729004</v>
      </c>
      <c r="L158" s="79">
        <v>1.1937315464019775</v>
      </c>
      <c r="M158" s="79">
        <v>1.1738431453704834</v>
      </c>
      <c r="N158" s="79">
        <v>1.2252001762390137</v>
      </c>
      <c r="O158" s="79">
        <v>1.3218259811401367</v>
      </c>
      <c r="P158" s="79">
        <v>1.4590151309967041</v>
      </c>
      <c r="Q158" s="79">
        <v>1.5584397315979004</v>
      </c>
      <c r="R158" s="79">
        <v>1.6173335313796997</v>
      </c>
      <c r="S158" s="79">
        <v>1.7127783298492432</v>
      </c>
      <c r="T158" s="79">
        <v>1.8477213382720947</v>
      </c>
      <c r="U158" s="79">
        <v>1.9933930635452271</v>
      </c>
      <c r="V158" s="79">
        <v>2.1416358947753906</v>
      </c>
      <c r="W158" s="79">
        <v>2.2805294990539551</v>
      </c>
      <c r="X158" s="79">
        <v>2.4333226680755615</v>
      </c>
      <c r="Y158" s="79">
        <v>2.5531647205352783</v>
      </c>
      <c r="Z158" s="79">
        <v>2.5794105529785156</v>
      </c>
      <c r="AA158" s="79">
        <v>2.5474987030029297</v>
      </c>
      <c r="AB158" s="79">
        <v>2.4827520847320557</v>
      </c>
      <c r="AC158" s="79">
        <v>2.3857846260070801</v>
      </c>
      <c r="AD158" s="79">
        <v>2.2114920616149902</v>
      </c>
      <c r="AE158" s="79">
        <v>1.9374309778213501</v>
      </c>
      <c r="AF158" s="79">
        <v>1.6722184419631958</v>
      </c>
      <c r="AG158" s="79">
        <v>-0.18533225357532501</v>
      </c>
      <c r="AH158" s="79">
        <v>-0.19117937982082367</v>
      </c>
      <c r="AI158" s="79">
        <v>-0.1854451447725296</v>
      </c>
      <c r="AJ158" s="79">
        <v>-0.18949452042579651</v>
      </c>
      <c r="AK158" s="79">
        <v>-0.18906648457050323</v>
      </c>
      <c r="AL158" s="79">
        <v>-0.17521578073501587</v>
      </c>
      <c r="AM158" s="79">
        <v>-0.16647273302078247</v>
      </c>
      <c r="AN158" s="79">
        <v>-0.16493701934814453</v>
      </c>
      <c r="AO158" s="79">
        <v>-0.17761556804180145</v>
      </c>
      <c r="AP158" s="79">
        <v>-0.19470597803592682</v>
      </c>
      <c r="AQ158" s="79">
        <v>-0.21858084201812744</v>
      </c>
      <c r="AR158" s="79">
        <v>-0.21922300755977631</v>
      </c>
      <c r="AS158" s="79">
        <v>-0.22406390309333801</v>
      </c>
      <c r="AT158" s="79">
        <v>-0.21896223723888397</v>
      </c>
      <c r="AU158" s="79">
        <v>-0.22893562912940979</v>
      </c>
      <c r="AV158" s="79">
        <v>-0.21756817400455475</v>
      </c>
      <c r="AW158" s="79">
        <v>-0.14649319648742676</v>
      </c>
      <c r="AX158" s="79">
        <v>-2.9590321704745293E-2</v>
      </c>
      <c r="AY158" s="79">
        <v>5.4805325344204903E-3</v>
      </c>
      <c r="AZ158" s="79">
        <v>-3.1358677893877029E-2</v>
      </c>
      <c r="BA158" s="79">
        <v>-0.16336973011493683</v>
      </c>
      <c r="BB158" s="79">
        <v>-0.19246888160705566</v>
      </c>
      <c r="BC158" s="79">
        <v>-0.19170315563678741</v>
      </c>
      <c r="BD158" s="79">
        <v>-0.18875592947006226</v>
      </c>
      <c r="BE158" s="79">
        <v>-0.1626407653093338</v>
      </c>
      <c r="BF158" s="79">
        <v>-0.16890586912631989</v>
      </c>
      <c r="BG158" s="79">
        <v>-0.16387709975242615</v>
      </c>
      <c r="BH158" s="79">
        <v>-0.16759930551052094</v>
      </c>
      <c r="BI158" s="79">
        <v>-0.16663642227649689</v>
      </c>
      <c r="BJ158" s="79">
        <v>-0.15276230871677399</v>
      </c>
      <c r="BK158" s="79">
        <v>-0.14378863573074341</v>
      </c>
      <c r="BL158" s="79">
        <v>-0.1415269523859024</v>
      </c>
      <c r="BM158" s="79">
        <v>-0.15497173368930817</v>
      </c>
      <c r="BN158" s="79">
        <v>-0.17337556183338165</v>
      </c>
      <c r="BO158" s="79">
        <v>-0.19630421698093414</v>
      </c>
      <c r="BP158" s="79">
        <v>-0.19604581594467163</v>
      </c>
      <c r="BQ158" s="79">
        <v>-0.2001183032989502</v>
      </c>
      <c r="BR158" s="79">
        <v>-0.19450114667415619</v>
      </c>
      <c r="BS158" s="79">
        <v>-0.20470936596393585</v>
      </c>
      <c r="BT158" s="79">
        <v>-0.1918194591999054</v>
      </c>
      <c r="BU158" s="79">
        <v>-0.1211463138461113</v>
      </c>
      <c r="BV158" s="79">
        <v>-5.2601778879761696E-3</v>
      </c>
      <c r="BW158" s="79">
        <v>3.0153803527355194E-2</v>
      </c>
      <c r="BX158" s="79">
        <v>-7.6310341246426105E-3</v>
      </c>
      <c r="BY158" s="79">
        <v>-0.1404547244310379</v>
      </c>
      <c r="BZ158" s="79">
        <v>-0.16845396161079407</v>
      </c>
      <c r="CA158" s="79">
        <v>-0.16862224042415619</v>
      </c>
      <c r="CB158" s="79">
        <v>-0.1658741682767868</v>
      </c>
      <c r="CC158" s="79">
        <v>-0.1469247043132782</v>
      </c>
      <c r="CD158" s="79">
        <v>-0.15347930788993835</v>
      </c>
      <c r="CE158" s="79">
        <v>-0.14893916249275208</v>
      </c>
      <c r="CF158" s="79">
        <v>-0.15243476629257202</v>
      </c>
      <c r="CG158" s="79">
        <v>-0.15110144019126892</v>
      </c>
      <c r="CH158" s="79">
        <v>-0.13721109926700592</v>
      </c>
      <c r="CI158" s="79">
        <v>-0.12807770073413849</v>
      </c>
      <c r="CJ158" s="79">
        <v>-0.12531319260597229</v>
      </c>
      <c r="CK158" s="79">
        <v>-0.13928866386413574</v>
      </c>
      <c r="CL158" s="79">
        <v>-0.15860216319561005</v>
      </c>
      <c r="CM158" s="79">
        <v>-0.1808755099773407</v>
      </c>
      <c r="CN158" s="79">
        <v>-0.17999336123466492</v>
      </c>
      <c r="CO158" s="79">
        <v>-0.18353363871574402</v>
      </c>
      <c r="CP158" s="79">
        <v>-0.17755946516990662</v>
      </c>
      <c r="CQ158" s="79">
        <v>-0.18793033063411713</v>
      </c>
      <c r="CR158" s="79">
        <v>-0.17398598790168762</v>
      </c>
      <c r="CS158" s="79">
        <v>-0.10359113663434982</v>
      </c>
      <c r="CT158" s="79">
        <v>1.1590803973376751E-2</v>
      </c>
      <c r="CU158" s="79">
        <v>4.7242440283298492E-2</v>
      </c>
      <c r="CV158" s="79">
        <v>8.802659809589386E-3</v>
      </c>
      <c r="CW158" s="79">
        <v>-0.12458387762308121</v>
      </c>
      <c r="CX158" s="79">
        <v>-0.15182130038738251</v>
      </c>
      <c r="CY158" s="79">
        <v>-0.15263646841049194</v>
      </c>
      <c r="CZ158" s="79">
        <v>-0.15002630650997162</v>
      </c>
      <c r="DA158" s="79">
        <v>-0.13120865821838379</v>
      </c>
      <c r="DB158" s="79">
        <v>-0.13805274665355682</v>
      </c>
      <c r="DC158" s="79">
        <v>-0.13400119543075562</v>
      </c>
      <c r="DD158" s="79">
        <v>-0.13727022707462311</v>
      </c>
      <c r="DE158" s="79">
        <v>-0.13556645810604095</v>
      </c>
      <c r="DF158" s="79">
        <v>-0.12165988981723785</v>
      </c>
      <c r="DG158" s="79">
        <v>-0.11236676573753357</v>
      </c>
      <c r="DH158" s="79">
        <v>-0.10909943282604218</v>
      </c>
      <c r="DI158" s="79">
        <v>-0.12360560894012451</v>
      </c>
      <c r="DJ158" s="79">
        <v>-0.14382876455783844</v>
      </c>
      <c r="DK158" s="79">
        <v>-0.16544678807258606</v>
      </c>
      <c r="DL158" s="79">
        <v>-0.1639409065246582</v>
      </c>
      <c r="DM158" s="79">
        <v>-0.16694898903369904</v>
      </c>
      <c r="DN158" s="79">
        <v>-0.16061778366565704</v>
      </c>
      <c r="DO158" s="79">
        <v>-0.1711512953042984</v>
      </c>
      <c r="DP158" s="79">
        <v>-0.15615250170230865</v>
      </c>
      <c r="DQ158" s="79">
        <v>-8.6035966873168945E-2</v>
      </c>
      <c r="DR158" s="79">
        <v>2.8441786766052246E-2</v>
      </c>
      <c r="DS158" s="79">
        <v>6.4331069588661194E-2</v>
      </c>
      <c r="DT158" s="79">
        <v>2.5236353278160095E-2</v>
      </c>
      <c r="DU158" s="79">
        <v>-0.10871302336454391</v>
      </c>
      <c r="DV158" s="79">
        <v>-0.13518863916397095</v>
      </c>
      <c r="DW158" s="79">
        <v>-0.1366506963968277</v>
      </c>
      <c r="DX158" s="79">
        <v>-0.13417844474315643</v>
      </c>
      <c r="DY158" s="79">
        <v>-0.10851717740297318</v>
      </c>
      <c r="DZ158" s="79">
        <v>-0.11577925086021423</v>
      </c>
      <c r="EA158" s="79">
        <v>-0.11243316531181335</v>
      </c>
      <c r="EB158" s="79">
        <v>-0.11537501960992813</v>
      </c>
      <c r="EC158" s="79">
        <v>-0.11313639581203461</v>
      </c>
      <c r="ED158" s="79">
        <v>-9.9206417798995972E-2</v>
      </c>
      <c r="EE158" s="79">
        <v>-8.9682675898075104E-2</v>
      </c>
      <c r="EF158" s="79">
        <v>-8.5689350962638855E-2</v>
      </c>
      <c r="EG158" s="79">
        <v>-0.10096175968647003</v>
      </c>
      <c r="EH158" s="79">
        <v>-0.12249834090471268</v>
      </c>
      <c r="EI158" s="79">
        <v>-0.14317014813423157</v>
      </c>
      <c r="EJ158" s="79">
        <v>-0.14076371490955353</v>
      </c>
      <c r="EK158" s="79">
        <v>-0.14300340414047241</v>
      </c>
      <c r="EL158" s="79">
        <v>-0.13615669310092926</v>
      </c>
      <c r="EM158" s="79">
        <v>-0.14692503213882446</v>
      </c>
      <c r="EN158" s="79">
        <v>-0.1304038017988205</v>
      </c>
      <c r="EO158" s="79">
        <v>-6.0689076781272888E-2</v>
      </c>
      <c r="EP158" s="79">
        <v>5.2771929651498795E-2</v>
      </c>
      <c r="EQ158" s="79">
        <v>8.9004345238208771E-2</v>
      </c>
      <c r="ER158" s="79">
        <v>4.8963997513055801E-2</v>
      </c>
      <c r="ES158" s="79">
        <v>-8.5798025131225586E-2</v>
      </c>
      <c r="ET158" s="79">
        <v>-0.11117371171712875</v>
      </c>
      <c r="EU158" s="79">
        <v>-0.11356976628303528</v>
      </c>
      <c r="EV158" s="79">
        <v>-0.11129667609930038</v>
      </c>
      <c r="EW158" s="79">
        <v>65.478477478027344</v>
      </c>
      <c r="EX158" s="79">
        <v>64.001716613769531</v>
      </c>
      <c r="EY158" s="79">
        <v>62.724349975585938</v>
      </c>
      <c r="EZ158" s="79">
        <v>61.677173614501953</v>
      </c>
      <c r="FA158" s="79">
        <v>60.754951477050781</v>
      </c>
      <c r="FB158" s="79">
        <v>59.707805633544922</v>
      </c>
      <c r="FC158" s="79">
        <v>58.952945709228516</v>
      </c>
      <c r="FD158" s="79">
        <v>58.509880065917969</v>
      </c>
      <c r="FE158" s="79">
        <v>60.599174499511719</v>
      </c>
      <c r="FF158" s="79">
        <v>65.228645324707031</v>
      </c>
      <c r="FG158" s="79">
        <v>70.100395202636719</v>
      </c>
      <c r="FH158" s="79">
        <v>74.371902465820313</v>
      </c>
      <c r="FI158" s="79">
        <v>78.193344116210938</v>
      </c>
      <c r="FJ158" s="79">
        <v>81.375686645507813</v>
      </c>
      <c r="FK158" s="79">
        <v>83.799087524414063</v>
      </c>
      <c r="FL158" s="79">
        <v>85.015884399414063</v>
      </c>
      <c r="FM158" s="79">
        <v>85.041152954101563</v>
      </c>
      <c r="FN158" s="79">
        <v>83.437843322753906</v>
      </c>
      <c r="FO158" s="79">
        <v>80.044639587402344</v>
      </c>
      <c r="FP158" s="79">
        <v>75.531028747558594</v>
      </c>
      <c r="FQ158" s="79">
        <v>71.859085083007813</v>
      </c>
      <c r="FR158" s="79">
        <v>69.245918273925781</v>
      </c>
      <c r="FS158" s="79">
        <v>67.481109619140625</v>
      </c>
      <c r="FT158" s="79">
        <v>66.106300354003906</v>
      </c>
      <c r="FU158" s="79">
        <v>2.439112588763237E-2</v>
      </c>
      <c r="FV158" s="79">
        <v>3.0096055939793587E-2</v>
      </c>
      <c r="FW158" s="79">
        <v>2.4715561419725418E-2</v>
      </c>
      <c r="FX158" s="79">
        <v>0</v>
      </c>
      <c r="FY158" s="79">
        <v>2657.761962890625</v>
      </c>
      <c r="FZ158" s="79">
        <v>1</v>
      </c>
    </row>
    <row r="159" spans="1:182" x14ac:dyDescent="0.2">
      <c r="A159" t="s">
        <v>186</v>
      </c>
      <c r="B159" t="s">
        <v>245</v>
      </c>
      <c r="C159" t="s">
        <v>194</v>
      </c>
      <c r="D159" t="s">
        <v>202</v>
      </c>
      <c r="E159" t="s">
        <v>210</v>
      </c>
      <c r="F159" t="s">
        <v>178</v>
      </c>
      <c r="G159" t="s">
        <v>1</v>
      </c>
      <c r="H159" s="79">
        <v>4671</v>
      </c>
      <c r="I159" s="79">
        <v>1.2654367685317993</v>
      </c>
      <c r="J159" s="79">
        <v>1.1360453367233276</v>
      </c>
      <c r="K159" s="79">
        <v>1.0552239418029785</v>
      </c>
      <c r="L159" s="79">
        <v>1.0012571811676025</v>
      </c>
      <c r="M159" s="79">
        <v>0.97658580541610718</v>
      </c>
      <c r="N159" s="79">
        <v>1.001312255859375</v>
      </c>
      <c r="O159" s="79">
        <v>1.0987818241119385</v>
      </c>
      <c r="P159" s="79">
        <v>1.2689527273178101</v>
      </c>
      <c r="Q159" s="79">
        <v>1.4006766080856323</v>
      </c>
      <c r="R159" s="79">
        <v>1.4705961942672729</v>
      </c>
      <c r="S159" s="79">
        <v>1.5581979751586914</v>
      </c>
      <c r="T159" s="79">
        <v>1.6603199243545532</v>
      </c>
      <c r="U159" s="79">
        <v>1.7536897659301758</v>
      </c>
      <c r="V159" s="79">
        <v>1.8393549919128418</v>
      </c>
      <c r="W159" s="79">
        <v>1.9366170167922974</v>
      </c>
      <c r="X159" s="79">
        <v>2.0541884899139404</v>
      </c>
      <c r="Y159" s="79">
        <v>2.1544358730316162</v>
      </c>
      <c r="Z159" s="79">
        <v>2.1706812381744385</v>
      </c>
      <c r="AA159" s="79">
        <v>2.1695146560668945</v>
      </c>
      <c r="AB159" s="79">
        <v>2.1598069667816162</v>
      </c>
      <c r="AC159" s="79">
        <v>2.0771119594573975</v>
      </c>
      <c r="AD159" s="79">
        <v>1.9209319353103638</v>
      </c>
      <c r="AE159" s="79">
        <v>1.6918134689331055</v>
      </c>
      <c r="AF159" s="79">
        <v>1.4472733736038208</v>
      </c>
      <c r="AG159" s="79">
        <v>-0.12714819610118866</v>
      </c>
      <c r="AH159" s="79">
        <v>-0.1198154091835022</v>
      </c>
      <c r="AI159" s="79">
        <v>-0.11113192141056061</v>
      </c>
      <c r="AJ159" s="79">
        <v>-0.11503756046295166</v>
      </c>
      <c r="AK159" s="79">
        <v>-0.10531075298786163</v>
      </c>
      <c r="AL159" s="79">
        <v>-0.10605601221323013</v>
      </c>
      <c r="AM159" s="79">
        <v>-0.10056985169649124</v>
      </c>
      <c r="AN159" s="79">
        <v>-0.10587766021490097</v>
      </c>
      <c r="AO159" s="79">
        <v>-0.11948346346616745</v>
      </c>
      <c r="AP159" s="79">
        <v>-0.14178016781806946</v>
      </c>
      <c r="AQ159" s="79">
        <v>-0.16387280821800232</v>
      </c>
      <c r="AR159" s="79">
        <v>-0.17140910029411316</v>
      </c>
      <c r="AS159" s="79">
        <v>-0.17609594762325287</v>
      </c>
      <c r="AT159" s="79">
        <v>-0.17497560381889343</v>
      </c>
      <c r="AU159" s="79">
        <v>-0.19900946319103241</v>
      </c>
      <c r="AV159" s="79">
        <v>-0.17115741968154907</v>
      </c>
      <c r="AW159" s="79">
        <v>-0.10267180949449539</v>
      </c>
      <c r="AX159" s="79">
        <v>-1.1688163504004478E-3</v>
      </c>
      <c r="AY159" s="79">
        <v>1.9845062866806984E-2</v>
      </c>
      <c r="AZ159" s="79">
        <v>-8.0256136134266853E-3</v>
      </c>
      <c r="BA159" s="79">
        <v>-0.13225641846656799</v>
      </c>
      <c r="BB159" s="79">
        <v>-0.13595786690711975</v>
      </c>
      <c r="BC159" s="79">
        <v>-0.1204981729388237</v>
      </c>
      <c r="BD159" s="79">
        <v>-0.12542004883289337</v>
      </c>
      <c r="BE159" s="79">
        <v>-0.10992985218763351</v>
      </c>
      <c r="BF159" s="79">
        <v>-0.10386569797992706</v>
      </c>
      <c r="BG159" s="79">
        <v>-9.5748431980609894E-2</v>
      </c>
      <c r="BH159" s="79">
        <v>-0.10002808272838593</v>
      </c>
      <c r="BI159" s="79">
        <v>-9.0348660945892334E-2</v>
      </c>
      <c r="BJ159" s="79">
        <v>-9.0354353189468384E-2</v>
      </c>
      <c r="BK159" s="79">
        <v>-8.406493067741394E-2</v>
      </c>
      <c r="BL159" s="79">
        <v>-8.8049493730068207E-2</v>
      </c>
      <c r="BM159" s="79">
        <v>-0.10150528699159622</v>
      </c>
      <c r="BN159" s="79">
        <v>-0.12386453151702881</v>
      </c>
      <c r="BO159" s="79">
        <v>-0.14610035717487335</v>
      </c>
      <c r="BP159" s="79">
        <v>-0.15324366092681885</v>
      </c>
      <c r="BQ159" s="79">
        <v>-0.15743051469326019</v>
      </c>
      <c r="BR159" s="79">
        <v>-0.15545809268951416</v>
      </c>
      <c r="BS159" s="79">
        <v>-0.17810983955860138</v>
      </c>
      <c r="BT159" s="79">
        <v>-0.14949309825897217</v>
      </c>
      <c r="BU159" s="79">
        <v>-8.0344885587692261E-2</v>
      </c>
      <c r="BV159" s="79">
        <v>2.0798277109861374E-2</v>
      </c>
      <c r="BW159" s="79">
        <v>4.1568364948034286E-2</v>
      </c>
      <c r="BX159" s="79">
        <v>1.3009133748710155E-2</v>
      </c>
      <c r="BY159" s="79">
        <v>-0.11145899444818497</v>
      </c>
      <c r="BZ159" s="79">
        <v>-0.11573156714439392</v>
      </c>
      <c r="CA159" s="79">
        <v>-0.10123524814844131</v>
      </c>
      <c r="CB159" s="79">
        <v>-0.10711445659399033</v>
      </c>
      <c r="CC159" s="79">
        <v>-9.8004467785358429E-2</v>
      </c>
      <c r="CD159" s="79">
        <v>-9.2818982899188995E-2</v>
      </c>
      <c r="CE159" s="79">
        <v>-8.5093863308429718E-2</v>
      </c>
      <c r="CF159" s="79">
        <v>-8.9632555842399597E-2</v>
      </c>
      <c r="CG159" s="79">
        <v>-7.9985953867435455E-2</v>
      </c>
      <c r="CH159" s="79">
        <v>-7.947944849729538E-2</v>
      </c>
      <c r="CI159" s="79">
        <v>-7.2633683681488037E-2</v>
      </c>
      <c r="CJ159" s="79">
        <v>-7.5701765716075897E-2</v>
      </c>
      <c r="CK159" s="79">
        <v>-8.9053653180599213E-2</v>
      </c>
      <c r="CL159" s="79">
        <v>-0.11145623028278351</v>
      </c>
      <c r="CM159" s="79">
        <v>-0.13379120826721191</v>
      </c>
      <c r="CN159" s="79">
        <v>-0.14066231250762939</v>
      </c>
      <c r="CO159" s="79">
        <v>-0.14450289309024811</v>
      </c>
      <c r="CP159" s="79">
        <v>-0.14194032549858093</v>
      </c>
      <c r="CQ159" s="79">
        <v>-0.16363483667373657</v>
      </c>
      <c r="CR159" s="79">
        <v>-0.13448844850063324</v>
      </c>
      <c r="CS159" s="79">
        <v>-6.4881332218647003E-2</v>
      </c>
      <c r="CT159" s="79">
        <v>3.6012619733810425E-2</v>
      </c>
      <c r="CU159" s="79">
        <v>5.6613851338624954E-2</v>
      </c>
      <c r="CV159" s="79">
        <v>2.7577737346291542E-2</v>
      </c>
      <c r="CW159" s="79">
        <v>-9.705478698015213E-2</v>
      </c>
      <c r="CX159" s="79">
        <v>-0.10172289609909058</v>
      </c>
      <c r="CY159" s="79">
        <v>-8.789379894733429E-2</v>
      </c>
      <c r="CZ159" s="79">
        <v>-9.4436071813106537E-2</v>
      </c>
      <c r="DA159" s="79">
        <v>-8.6079083383083344E-2</v>
      </c>
      <c r="DB159" s="79">
        <v>-8.1772267818450928E-2</v>
      </c>
      <c r="DC159" s="79">
        <v>-7.4439302086830139E-2</v>
      </c>
      <c r="DD159" s="79">
        <v>-7.9237043857574463E-2</v>
      </c>
      <c r="DE159" s="79">
        <v>-6.9623254239559174E-2</v>
      </c>
      <c r="DF159" s="79">
        <v>-6.8604528903961182E-2</v>
      </c>
      <c r="DG159" s="79">
        <v>-6.1202436685562134E-2</v>
      </c>
      <c r="DH159" s="79">
        <v>-6.3354022800922394E-2</v>
      </c>
      <c r="DI159" s="79">
        <v>-7.6602019369602203E-2</v>
      </c>
      <c r="DJ159" s="79">
        <v>-9.9047921597957611E-2</v>
      </c>
      <c r="DK159" s="79">
        <v>-0.12148206681013107</v>
      </c>
      <c r="DL159" s="79">
        <v>-0.12808097898960114</v>
      </c>
      <c r="DM159" s="79">
        <v>-0.13157527148723602</v>
      </c>
      <c r="DN159" s="79">
        <v>-0.12842255830764771</v>
      </c>
      <c r="DO159" s="79">
        <v>-0.14915981888771057</v>
      </c>
      <c r="DP159" s="79">
        <v>-0.11948379874229431</v>
      </c>
      <c r="DQ159" s="79">
        <v>-4.941776767373085E-2</v>
      </c>
      <c r="DR159" s="79">
        <v>5.1226962357759476E-2</v>
      </c>
      <c r="DS159" s="79">
        <v>7.165934145450592E-2</v>
      </c>
      <c r="DT159" s="79">
        <v>4.2146336287260056E-2</v>
      </c>
      <c r="DU159" s="79">
        <v>-8.2650557160377502E-2</v>
      </c>
      <c r="DV159" s="79">
        <v>-8.7714225053787231E-2</v>
      </c>
      <c r="DW159" s="79">
        <v>-7.4552349746227264E-2</v>
      </c>
      <c r="DX159" s="79">
        <v>-8.1757679581642151E-2</v>
      </c>
      <c r="DY159" s="79">
        <v>-6.8860717117786407E-2</v>
      </c>
      <c r="DZ159" s="79">
        <v>-6.5822578966617584E-2</v>
      </c>
      <c r="EA159" s="79">
        <v>-5.9055812656879425E-2</v>
      </c>
      <c r="EB159" s="79">
        <v>-6.4227558672428131E-2</v>
      </c>
      <c r="EC159" s="79">
        <v>-5.4661158472299576E-2</v>
      </c>
      <c r="ED159" s="79">
        <v>-5.2902881056070328E-2</v>
      </c>
      <c r="EE159" s="79">
        <v>-4.4697519391775131E-2</v>
      </c>
      <c r="EF159" s="79">
        <v>-4.5525860041379929E-2</v>
      </c>
      <c r="EG159" s="79">
        <v>-5.8623835444450378E-2</v>
      </c>
      <c r="EH159" s="79">
        <v>-8.1132307648658752E-2</v>
      </c>
      <c r="EI159" s="79">
        <v>-0.10370960831642151</v>
      </c>
      <c r="EJ159" s="79">
        <v>-0.10991553217172623</v>
      </c>
      <c r="EK159" s="79">
        <v>-0.11290983855724335</v>
      </c>
      <c r="EL159" s="79">
        <v>-0.10890504717826843</v>
      </c>
      <c r="EM159" s="79">
        <v>-0.12826021015644073</v>
      </c>
      <c r="EN159" s="79">
        <v>-9.7819477319717407E-2</v>
      </c>
      <c r="EO159" s="79">
        <v>-2.7090849354863167E-2</v>
      </c>
      <c r="EP159" s="79">
        <v>7.3194056749343872E-2</v>
      </c>
      <c r="EQ159" s="79">
        <v>9.3382634222507477E-2</v>
      </c>
      <c r="ER159" s="79">
        <v>6.3181087374687195E-2</v>
      </c>
      <c r="ES159" s="79">
        <v>-6.1853140592575073E-2</v>
      </c>
      <c r="ET159" s="79">
        <v>-6.7487925291061401E-2</v>
      </c>
      <c r="EU159" s="79">
        <v>-5.5289421230554581E-2</v>
      </c>
      <c r="EV159" s="79">
        <v>-6.3452094793319702E-2</v>
      </c>
      <c r="EW159" s="79">
        <v>61.697967529296875</v>
      </c>
      <c r="EX159" s="79">
        <v>60.204986572265625</v>
      </c>
      <c r="EY159" s="79">
        <v>58.931045532226563</v>
      </c>
      <c r="EZ159" s="79">
        <v>57.822788238525391</v>
      </c>
      <c r="FA159" s="79">
        <v>56.824512481689453</v>
      </c>
      <c r="FB159" s="79">
        <v>55.624988555908203</v>
      </c>
      <c r="FC159" s="79">
        <v>55.127288818359375</v>
      </c>
      <c r="FD159" s="79">
        <v>54.919902801513672</v>
      </c>
      <c r="FE159" s="79">
        <v>56.518653869628906</v>
      </c>
      <c r="FF159" s="79">
        <v>61.863864898681641</v>
      </c>
      <c r="FG159" s="79">
        <v>66.636238098144531</v>
      </c>
      <c r="FH159" s="79">
        <v>70.045936584472656</v>
      </c>
      <c r="FI159" s="79">
        <v>73.814445495605469</v>
      </c>
      <c r="FJ159" s="79">
        <v>76.813880920410156</v>
      </c>
      <c r="FK159" s="79">
        <v>79.047531127929688</v>
      </c>
      <c r="FL159" s="79">
        <v>79.998527526855469</v>
      </c>
      <c r="FM159" s="79">
        <v>79.696456909179688</v>
      </c>
      <c r="FN159" s="79">
        <v>77.464103698730469</v>
      </c>
      <c r="FO159" s="79">
        <v>73.513885498046875</v>
      </c>
      <c r="FP159" s="79">
        <v>69.617515563964844</v>
      </c>
      <c r="FQ159" s="79">
        <v>66.754257202148438</v>
      </c>
      <c r="FR159" s="79">
        <v>63.998771667480469</v>
      </c>
      <c r="FS159" s="79">
        <v>62.831756591796875</v>
      </c>
      <c r="FT159" s="79">
        <v>62.126461029052734</v>
      </c>
      <c r="FU159" s="79">
        <v>1.7516171559691429E-2</v>
      </c>
      <c r="FV159" s="79">
        <v>2.6292219758033752E-2</v>
      </c>
      <c r="FW159" s="79">
        <v>1.7253970727324486E-2</v>
      </c>
      <c r="FX159" s="79">
        <v>0</v>
      </c>
      <c r="FY159" s="79">
        <v>1568.6190185546875</v>
      </c>
      <c r="FZ159" s="79">
        <v>1</v>
      </c>
    </row>
    <row r="160" spans="1:182" x14ac:dyDescent="0.2">
      <c r="A160" t="s">
        <v>186</v>
      </c>
      <c r="B160" t="s">
        <v>245</v>
      </c>
      <c r="C160" t="s">
        <v>194</v>
      </c>
      <c r="D160" t="s">
        <v>202</v>
      </c>
      <c r="E160" t="s">
        <v>210</v>
      </c>
      <c r="F160" t="s">
        <v>179</v>
      </c>
      <c r="G160" t="s">
        <v>1</v>
      </c>
      <c r="H160" s="79">
        <v>927</v>
      </c>
      <c r="I160" s="79">
        <v>1.9291889667510986</v>
      </c>
      <c r="J160" s="79">
        <v>1.72223961353302</v>
      </c>
      <c r="K160" s="79">
        <v>1.5333166122436523</v>
      </c>
      <c r="L160" s="79">
        <v>1.4521914720535278</v>
      </c>
      <c r="M160" s="79">
        <v>1.3941452503204346</v>
      </c>
      <c r="N160" s="79">
        <v>1.4712123870849609</v>
      </c>
      <c r="O160" s="79">
        <v>1.5031622648239136</v>
      </c>
      <c r="P160" s="79">
        <v>1.555059552192688</v>
      </c>
      <c r="Q160" s="79">
        <v>1.6551995277404785</v>
      </c>
      <c r="R160" s="79">
        <v>1.7887920141220093</v>
      </c>
      <c r="S160" s="79">
        <v>1.9189035892486572</v>
      </c>
      <c r="T160" s="79">
        <v>2.1905379295349121</v>
      </c>
      <c r="U160" s="79">
        <v>2.4663455486297607</v>
      </c>
      <c r="V160" s="79">
        <v>2.73486328125</v>
      </c>
      <c r="W160" s="79">
        <v>2.9936225414276123</v>
      </c>
      <c r="X160" s="79">
        <v>3.1362349987030029</v>
      </c>
      <c r="Y160" s="79">
        <v>3.2736625671386719</v>
      </c>
      <c r="Z160" s="79">
        <v>3.2694952487945557</v>
      </c>
      <c r="AA160" s="79">
        <v>3.2753996849060059</v>
      </c>
      <c r="AB160" s="79">
        <v>3.0893797874450684</v>
      </c>
      <c r="AC160" s="79">
        <v>3.0175259113311768</v>
      </c>
      <c r="AD160" s="79">
        <v>2.7517886161804199</v>
      </c>
      <c r="AE160" s="79">
        <v>2.4140477180480957</v>
      </c>
      <c r="AF160" s="79">
        <v>2.1223621368408203</v>
      </c>
      <c r="AG160" s="79">
        <v>-0.35135719180107117</v>
      </c>
      <c r="AH160" s="79">
        <v>-0.31717130541801453</v>
      </c>
      <c r="AI160" s="79">
        <v>-0.35237047076225281</v>
      </c>
      <c r="AJ160" s="79">
        <v>-0.34259262681007385</v>
      </c>
      <c r="AK160" s="79">
        <v>-0.35925605893135071</v>
      </c>
      <c r="AL160" s="79">
        <v>-0.30272302031517029</v>
      </c>
      <c r="AM160" s="79">
        <v>-0.36438566446304321</v>
      </c>
      <c r="AN160" s="79">
        <v>-0.34764820337295532</v>
      </c>
      <c r="AO160" s="79">
        <v>-0.26900777220726013</v>
      </c>
      <c r="AP160" s="79">
        <v>-0.2396465539932251</v>
      </c>
      <c r="AQ160" s="79">
        <v>-0.22698469460010529</v>
      </c>
      <c r="AR160" s="79">
        <v>-0.18551696836948395</v>
      </c>
      <c r="AS160" s="79">
        <v>-0.22063824534416199</v>
      </c>
      <c r="AT160" s="79">
        <v>-0.24336810410022736</v>
      </c>
      <c r="AU160" s="79">
        <v>-0.1983465850353241</v>
      </c>
      <c r="AV160" s="79">
        <v>-0.31751024723052979</v>
      </c>
      <c r="AW160" s="79">
        <v>-0.31121140718460083</v>
      </c>
      <c r="AX160" s="79">
        <v>-0.20271067321300507</v>
      </c>
      <c r="AY160" s="79">
        <v>-7.4730947613716125E-2</v>
      </c>
      <c r="AZ160" s="79">
        <v>-0.23295210301876068</v>
      </c>
      <c r="BA160" s="79">
        <v>-0.26862549781799316</v>
      </c>
      <c r="BB160" s="79">
        <v>-0.30811503529548645</v>
      </c>
      <c r="BC160" s="79">
        <v>-0.33317625522613525</v>
      </c>
      <c r="BD160" s="79">
        <v>-0.33769282698631287</v>
      </c>
      <c r="BE160" s="79">
        <v>-0.27557647228240967</v>
      </c>
      <c r="BF160" s="79">
        <v>-0.2463214099407196</v>
      </c>
      <c r="BG160" s="79">
        <v>-0.28366246819496155</v>
      </c>
      <c r="BH160" s="79">
        <v>-0.27623385190963745</v>
      </c>
      <c r="BI160" s="79">
        <v>-0.29161778092384338</v>
      </c>
      <c r="BJ160" s="79">
        <v>-0.23980657756328583</v>
      </c>
      <c r="BK160" s="79">
        <v>-0.30023536086082458</v>
      </c>
      <c r="BL160" s="79">
        <v>-0.28942528367042542</v>
      </c>
      <c r="BM160" s="79">
        <v>-0.21569716930389404</v>
      </c>
      <c r="BN160" s="79">
        <v>-0.17760154604911804</v>
      </c>
      <c r="BO160" s="79">
        <v>-0.15626735985279083</v>
      </c>
      <c r="BP160" s="79">
        <v>-0.10553892701864243</v>
      </c>
      <c r="BQ160" s="79">
        <v>-0.13124336302280426</v>
      </c>
      <c r="BR160" s="79">
        <v>-0.14747782051563263</v>
      </c>
      <c r="BS160" s="79">
        <v>-0.10106906294822693</v>
      </c>
      <c r="BT160" s="79">
        <v>-0.22117096185684204</v>
      </c>
      <c r="BU160" s="79">
        <v>-0.22189253568649292</v>
      </c>
      <c r="BV160" s="79">
        <v>-0.11596017330884933</v>
      </c>
      <c r="BW160" s="79">
        <v>1.0747152380645275E-2</v>
      </c>
      <c r="BX160" s="79">
        <v>-0.14707626402378082</v>
      </c>
      <c r="BY160" s="79">
        <v>-0.18355141580104828</v>
      </c>
      <c r="BZ160" s="79">
        <v>-0.22565959393978119</v>
      </c>
      <c r="CA160" s="79">
        <v>-0.24995732307434082</v>
      </c>
      <c r="CB160" s="79">
        <v>-0.25897181034088135</v>
      </c>
      <c r="CC160" s="79">
        <v>-0.22309091687202454</v>
      </c>
      <c r="CD160" s="79">
        <v>-0.19725097715854645</v>
      </c>
      <c r="CE160" s="79">
        <v>-0.23607546091079712</v>
      </c>
      <c r="CF160" s="79">
        <v>-0.23027399182319641</v>
      </c>
      <c r="CG160" s="79">
        <v>-0.24477171897888184</v>
      </c>
      <c r="CH160" s="79">
        <v>-0.19623087346553802</v>
      </c>
      <c r="CI160" s="79">
        <v>-0.25580504536628723</v>
      </c>
      <c r="CJ160" s="79">
        <v>-0.24910023808479309</v>
      </c>
      <c r="CK160" s="79">
        <v>-0.17877441644668579</v>
      </c>
      <c r="CL160" s="79">
        <v>-0.13462933897972107</v>
      </c>
      <c r="CM160" s="79">
        <v>-0.10728873312473297</v>
      </c>
      <c r="CN160" s="79">
        <v>-5.0146386027336121E-2</v>
      </c>
      <c r="CO160" s="79">
        <v>-6.9328740239143372E-2</v>
      </c>
      <c r="CP160" s="79">
        <v>-8.1064485013484955E-2</v>
      </c>
      <c r="CQ160" s="79">
        <v>-3.3694945275783539E-2</v>
      </c>
      <c r="CR160" s="79">
        <v>-0.15444664657115936</v>
      </c>
      <c r="CS160" s="79">
        <v>-0.1600305438041687</v>
      </c>
      <c r="CT160" s="79">
        <v>-5.5877048522233963E-2</v>
      </c>
      <c r="CU160" s="79">
        <v>6.9949023425579071E-2</v>
      </c>
      <c r="CV160" s="79">
        <v>-8.7598904967308044E-2</v>
      </c>
      <c r="CW160" s="79">
        <v>-0.12462935596704483</v>
      </c>
      <c r="CX160" s="79">
        <v>-0.16855119168758392</v>
      </c>
      <c r="CY160" s="79">
        <v>-0.19232012331485748</v>
      </c>
      <c r="CZ160" s="79">
        <v>-0.20444987714290619</v>
      </c>
      <c r="DA160" s="79">
        <v>-0.17060539126396179</v>
      </c>
      <c r="DB160" s="79">
        <v>-0.14818055927753448</v>
      </c>
      <c r="DC160" s="79">
        <v>-0.18848848342895508</v>
      </c>
      <c r="DD160" s="79">
        <v>-0.18431413173675537</v>
      </c>
      <c r="DE160" s="79">
        <v>-0.19792561233043671</v>
      </c>
      <c r="DF160" s="79">
        <v>-0.15265515446662903</v>
      </c>
      <c r="DG160" s="79">
        <v>-0.2113746851682663</v>
      </c>
      <c r="DH160" s="79">
        <v>-0.20877520740032196</v>
      </c>
      <c r="DI160" s="79">
        <v>-0.14185164868831635</v>
      </c>
      <c r="DJ160" s="79">
        <v>-9.1657169163227081E-2</v>
      </c>
      <c r="DK160" s="79">
        <v>-5.8310113847255707E-2</v>
      </c>
      <c r="DL160" s="79">
        <v>5.2461586892604828E-3</v>
      </c>
      <c r="DM160" s="79">
        <v>-7.4141146615147591E-3</v>
      </c>
      <c r="DN160" s="79">
        <v>-1.4651157893240452E-2</v>
      </c>
      <c r="DO160" s="79">
        <v>3.3679172396659851E-2</v>
      </c>
      <c r="DP160" s="79">
        <v>-8.7722346186637878E-2</v>
      </c>
      <c r="DQ160" s="79">
        <v>-9.8168559372425079E-2</v>
      </c>
      <c r="DR160" s="79">
        <v>4.2060813866555691E-3</v>
      </c>
      <c r="DS160" s="79">
        <v>0.12915089726448059</v>
      </c>
      <c r="DT160" s="79">
        <v>-2.8121553361415863E-2</v>
      </c>
      <c r="DU160" s="79">
        <v>-6.5707303583621979E-2</v>
      </c>
      <c r="DV160" s="79">
        <v>-0.11144281178712845</v>
      </c>
      <c r="DW160" s="79">
        <v>-0.13468293845653534</v>
      </c>
      <c r="DX160" s="79">
        <v>-0.14992794394493103</v>
      </c>
      <c r="DY160" s="79">
        <v>-9.4824612140655518E-2</v>
      </c>
      <c r="DZ160" s="79">
        <v>-7.7330663800239563E-2</v>
      </c>
      <c r="EA160" s="79">
        <v>-0.11978044360876083</v>
      </c>
      <c r="EB160" s="79">
        <v>-0.11795537918806076</v>
      </c>
      <c r="EC160" s="79">
        <v>-0.13028733432292938</v>
      </c>
      <c r="ED160" s="79">
        <v>-8.9738719165325165E-2</v>
      </c>
      <c r="EE160" s="79">
        <v>-0.14722438156604767</v>
      </c>
      <c r="EF160" s="79">
        <v>-0.15055227279663086</v>
      </c>
      <c r="EG160" s="79">
        <v>-8.8541038334369659E-2</v>
      </c>
      <c r="EH160" s="79">
        <v>-2.9612146317958832E-2</v>
      </c>
      <c r="EI160" s="79">
        <v>1.2407233938574791E-2</v>
      </c>
      <c r="EJ160" s="79">
        <v>8.5224196314811707E-2</v>
      </c>
      <c r="EK160" s="79">
        <v>8.1980757415294647E-2</v>
      </c>
      <c r="EL160" s="79">
        <v>8.1239134073257446E-2</v>
      </c>
      <c r="EM160" s="79">
        <v>0.13095669448375702</v>
      </c>
      <c r="EN160" s="79">
        <v>8.6169671267271042E-3</v>
      </c>
      <c r="EO160" s="79">
        <v>-8.8496692478656769E-3</v>
      </c>
      <c r="EP160" s="79">
        <v>9.095657616853714E-2</v>
      </c>
      <c r="EQ160" s="79">
        <v>0.21462899446487427</v>
      </c>
      <c r="ER160" s="79">
        <v>5.7754293084144592E-2</v>
      </c>
      <c r="ES160" s="79">
        <v>1.9366785883903503E-2</v>
      </c>
      <c r="ET160" s="79">
        <v>-2.8987372294068336E-2</v>
      </c>
      <c r="EU160" s="79">
        <v>-5.146397277712822E-2</v>
      </c>
      <c r="EV160" s="79">
        <v>-7.1206934750080109E-2</v>
      </c>
      <c r="EW160" s="79">
        <v>73.832504272460938</v>
      </c>
      <c r="EX160" s="79">
        <v>71.994796752929688</v>
      </c>
      <c r="EY160" s="79">
        <v>70.725982666015625</v>
      </c>
      <c r="EZ160" s="79">
        <v>69.537322998046875</v>
      </c>
      <c r="FA160" s="79">
        <v>68.344520568847656</v>
      </c>
      <c r="FB160" s="79">
        <v>66.82684326171875</v>
      </c>
      <c r="FC160" s="79">
        <v>65.815025329589844</v>
      </c>
      <c r="FD160" s="79">
        <v>65.607818603515625</v>
      </c>
      <c r="FE160" s="79">
        <v>67.702644348144531</v>
      </c>
      <c r="FF160" s="79">
        <v>71.826881408691406</v>
      </c>
      <c r="FG160" s="79">
        <v>76.935401916503906</v>
      </c>
      <c r="FH160" s="79">
        <v>81.40667724609375</v>
      </c>
      <c r="FI160" s="79">
        <v>84.944625854492188</v>
      </c>
      <c r="FJ160" s="79">
        <v>87.819442749023438</v>
      </c>
      <c r="FK160" s="79">
        <v>90.0826416015625</v>
      </c>
      <c r="FL160" s="79">
        <v>91.505172729492188</v>
      </c>
      <c r="FM160" s="79">
        <v>92.264900207519531</v>
      </c>
      <c r="FN160" s="79">
        <v>91.617401123046875</v>
      </c>
      <c r="FO160" s="79">
        <v>89.776031494140625</v>
      </c>
      <c r="FP160" s="79">
        <v>85.818077087402344</v>
      </c>
      <c r="FQ160" s="79">
        <v>82.500778198242188</v>
      </c>
      <c r="FR160" s="79">
        <v>80.083053588867188</v>
      </c>
      <c r="FS160" s="79">
        <v>77.838752746582031</v>
      </c>
      <c r="FT160" s="79">
        <v>75.130020141601563</v>
      </c>
      <c r="FU160" s="79">
        <v>7.8131727874279022E-2</v>
      </c>
      <c r="FV160" s="79">
        <v>0.10543094575405121</v>
      </c>
      <c r="FW160" s="79">
        <v>7.7079080045223236E-2</v>
      </c>
      <c r="FX160" s="79">
        <v>0</v>
      </c>
      <c r="FY160" s="79">
        <v>168.85714721679688</v>
      </c>
      <c r="FZ160" s="79">
        <v>1</v>
      </c>
    </row>
    <row r="161" spans="1:182" x14ac:dyDescent="0.2">
      <c r="A161" t="s">
        <v>186</v>
      </c>
      <c r="B161" t="s">
        <v>245</v>
      </c>
      <c r="C161" t="s">
        <v>194</v>
      </c>
      <c r="D161" t="s">
        <v>202</v>
      </c>
      <c r="E161" t="s">
        <v>210</v>
      </c>
      <c r="F161" t="s">
        <v>180</v>
      </c>
      <c r="G161" t="s">
        <v>1</v>
      </c>
      <c r="H161" s="79">
        <v>149</v>
      </c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79"/>
      <c r="AD161" s="79"/>
      <c r="AE161" s="79"/>
      <c r="AF161" s="79"/>
      <c r="AG161" s="79"/>
      <c r="AH161" s="79"/>
      <c r="AI161" s="79"/>
      <c r="AJ161" s="79"/>
      <c r="AK161" s="79"/>
      <c r="AL161" s="79"/>
      <c r="AM161" s="79"/>
      <c r="AN161" s="79"/>
      <c r="AO161" s="79"/>
      <c r="AP161" s="79"/>
      <c r="AQ161" s="79"/>
      <c r="AR161" s="79"/>
      <c r="AS161" s="79"/>
      <c r="AT161" s="79"/>
      <c r="AU161" s="79"/>
      <c r="AV161" s="79"/>
      <c r="AW161" s="79"/>
      <c r="AX161" s="79"/>
      <c r="AY161" s="79"/>
      <c r="AZ161" s="79"/>
      <c r="BA161" s="79"/>
      <c r="BB161" s="79"/>
      <c r="BC161" s="79"/>
      <c r="BD161" s="79"/>
      <c r="BE161" s="79"/>
      <c r="BF161" s="79"/>
      <c r="BG161" s="79"/>
      <c r="BH161" s="79"/>
      <c r="BI161" s="79"/>
      <c r="BJ161" s="79"/>
      <c r="BK161" s="79"/>
      <c r="BL161" s="79"/>
      <c r="BM161" s="79"/>
      <c r="BN161" s="79"/>
      <c r="BO161" s="79"/>
      <c r="BP161" s="79"/>
      <c r="BQ161" s="79"/>
      <c r="BR161" s="79"/>
      <c r="BS161" s="79"/>
      <c r="BT161" s="79"/>
      <c r="BU161" s="79"/>
      <c r="BV161" s="79"/>
      <c r="BW161" s="79"/>
      <c r="BX161" s="79"/>
      <c r="BY161" s="79"/>
      <c r="BZ161" s="79"/>
      <c r="CA161" s="79"/>
      <c r="CB161" s="79"/>
      <c r="CC161" s="79"/>
      <c r="CD161" s="79"/>
      <c r="CE161" s="79"/>
      <c r="CF161" s="79"/>
      <c r="CG161" s="79"/>
      <c r="CH161" s="79"/>
      <c r="CI161" s="79"/>
      <c r="CJ161" s="79"/>
      <c r="CK161" s="79"/>
      <c r="CL161" s="79"/>
      <c r="CM161" s="79"/>
      <c r="CN161" s="79"/>
      <c r="CO161" s="79"/>
      <c r="CP161" s="79"/>
      <c r="CQ161" s="79"/>
      <c r="CR161" s="79"/>
      <c r="CS161" s="79"/>
      <c r="CT161" s="79"/>
      <c r="CU161" s="79"/>
      <c r="CV161" s="79"/>
      <c r="CW161" s="79"/>
      <c r="CX161" s="79"/>
      <c r="CY161" s="79"/>
      <c r="CZ161" s="79"/>
      <c r="DA161" s="79"/>
      <c r="DB161" s="79"/>
      <c r="DC161" s="79"/>
      <c r="DD161" s="79"/>
      <c r="DE161" s="79"/>
      <c r="DF161" s="79"/>
      <c r="DG161" s="79"/>
      <c r="DH161" s="79"/>
      <c r="DI161" s="79"/>
      <c r="DJ161" s="79"/>
      <c r="DK161" s="79"/>
      <c r="DL161" s="79"/>
      <c r="DM161" s="79"/>
      <c r="DN161" s="79"/>
      <c r="DO161" s="79"/>
      <c r="DP161" s="79"/>
      <c r="DQ161" s="79"/>
      <c r="DR161" s="79"/>
      <c r="DS161" s="79"/>
      <c r="DT161" s="79"/>
      <c r="DU161" s="79"/>
      <c r="DV161" s="79"/>
      <c r="DW161" s="79"/>
      <c r="DX161" s="79"/>
      <c r="DY161" s="79"/>
      <c r="DZ161" s="79"/>
      <c r="EA161" s="79"/>
      <c r="EB161" s="79"/>
      <c r="EC161" s="79"/>
      <c r="ED161" s="79"/>
      <c r="EE161" s="79"/>
      <c r="EF161" s="79"/>
      <c r="EG161" s="79"/>
      <c r="EH161" s="79"/>
      <c r="EI161" s="79"/>
      <c r="EJ161" s="79"/>
      <c r="EK161" s="79"/>
      <c r="EL161" s="79"/>
      <c r="EM161" s="79"/>
      <c r="EN161" s="79"/>
      <c r="EO161" s="79"/>
      <c r="EP161" s="79"/>
      <c r="EQ161" s="79"/>
      <c r="ER161" s="79"/>
      <c r="ES161" s="79"/>
      <c r="ET161" s="79"/>
      <c r="EU161" s="79"/>
      <c r="EV161" s="79"/>
      <c r="EW161" s="79"/>
      <c r="EX161" s="79"/>
      <c r="EY161" s="79"/>
      <c r="EZ161" s="79"/>
      <c r="FA161" s="79"/>
      <c r="FB161" s="79"/>
      <c r="FC161" s="79"/>
      <c r="FD161" s="79"/>
      <c r="FE161" s="79"/>
      <c r="FF161" s="79"/>
      <c r="FG161" s="79"/>
      <c r="FH161" s="79"/>
      <c r="FI161" s="79"/>
      <c r="FJ161" s="79"/>
      <c r="FK161" s="79"/>
      <c r="FL161" s="79"/>
      <c r="FM161" s="79"/>
      <c r="FN161" s="79"/>
      <c r="FO161" s="79"/>
      <c r="FP161" s="79"/>
      <c r="FQ161" s="79"/>
      <c r="FR161" s="79"/>
      <c r="FS161" s="79"/>
      <c r="FT161" s="79"/>
      <c r="FU161" s="79"/>
      <c r="FV161" s="79"/>
      <c r="FW161" s="79"/>
      <c r="FX161" s="79">
        <v>0</v>
      </c>
      <c r="FY161" s="79">
        <v>28.619047164916992</v>
      </c>
      <c r="FZ161" s="79">
        <v>0</v>
      </c>
    </row>
    <row r="162" spans="1:182" x14ac:dyDescent="0.2">
      <c r="A162" t="s">
        <v>186</v>
      </c>
      <c r="B162" t="s">
        <v>245</v>
      </c>
      <c r="C162" t="s">
        <v>194</v>
      </c>
      <c r="D162" t="s">
        <v>202</v>
      </c>
      <c r="E162" t="s">
        <v>210</v>
      </c>
      <c r="F162" t="s">
        <v>181</v>
      </c>
      <c r="G162" t="s">
        <v>1</v>
      </c>
      <c r="H162" s="79">
        <v>318</v>
      </c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79"/>
      <c r="AD162" s="79"/>
      <c r="AE162" s="79"/>
      <c r="AF162" s="79"/>
      <c r="AG162" s="79"/>
      <c r="AH162" s="79"/>
      <c r="AI162" s="79"/>
      <c r="AJ162" s="79"/>
      <c r="AK162" s="79"/>
      <c r="AL162" s="79"/>
      <c r="AM162" s="79"/>
      <c r="AN162" s="79"/>
      <c r="AO162" s="79"/>
      <c r="AP162" s="79"/>
      <c r="AQ162" s="79"/>
      <c r="AR162" s="79"/>
      <c r="AS162" s="79"/>
      <c r="AT162" s="79"/>
      <c r="AU162" s="79"/>
      <c r="AV162" s="79"/>
      <c r="AW162" s="79"/>
      <c r="AX162" s="79"/>
      <c r="AY162" s="79"/>
      <c r="AZ162" s="79"/>
      <c r="BA162" s="79"/>
      <c r="BB162" s="79"/>
      <c r="BC162" s="79"/>
      <c r="BD162" s="79"/>
      <c r="BE162" s="79"/>
      <c r="BF162" s="79"/>
      <c r="BG162" s="79"/>
      <c r="BH162" s="79"/>
      <c r="BI162" s="79"/>
      <c r="BJ162" s="79"/>
      <c r="BK162" s="79"/>
      <c r="BL162" s="79"/>
      <c r="BM162" s="79"/>
      <c r="BN162" s="79"/>
      <c r="BO162" s="79"/>
      <c r="BP162" s="79"/>
      <c r="BQ162" s="79"/>
      <c r="BR162" s="79"/>
      <c r="BS162" s="79"/>
      <c r="BT162" s="79"/>
      <c r="BU162" s="79"/>
      <c r="BV162" s="79"/>
      <c r="BW162" s="79"/>
      <c r="BX162" s="79"/>
      <c r="BY162" s="79"/>
      <c r="BZ162" s="79"/>
      <c r="CA162" s="79"/>
      <c r="CB162" s="79"/>
      <c r="CC162" s="79"/>
      <c r="CD162" s="79"/>
      <c r="CE162" s="79"/>
      <c r="CF162" s="79"/>
      <c r="CG162" s="79"/>
      <c r="CH162" s="79"/>
      <c r="CI162" s="79"/>
      <c r="CJ162" s="79"/>
      <c r="CK162" s="79"/>
      <c r="CL162" s="79"/>
      <c r="CM162" s="79"/>
      <c r="CN162" s="79"/>
      <c r="CO162" s="79"/>
      <c r="CP162" s="79"/>
      <c r="CQ162" s="79"/>
      <c r="CR162" s="79"/>
      <c r="CS162" s="79"/>
      <c r="CT162" s="79"/>
      <c r="CU162" s="79"/>
      <c r="CV162" s="79"/>
      <c r="CW162" s="79"/>
      <c r="CX162" s="79"/>
      <c r="CY162" s="79"/>
      <c r="CZ162" s="79"/>
      <c r="DA162" s="79"/>
      <c r="DB162" s="79"/>
      <c r="DC162" s="79"/>
      <c r="DD162" s="79"/>
      <c r="DE162" s="79"/>
      <c r="DF162" s="79"/>
      <c r="DG162" s="79"/>
      <c r="DH162" s="79"/>
      <c r="DI162" s="79"/>
      <c r="DJ162" s="79"/>
      <c r="DK162" s="79"/>
      <c r="DL162" s="79"/>
      <c r="DM162" s="79"/>
      <c r="DN162" s="79"/>
      <c r="DO162" s="79"/>
      <c r="DP162" s="79"/>
      <c r="DQ162" s="79"/>
      <c r="DR162" s="79"/>
      <c r="DS162" s="79"/>
      <c r="DT162" s="79"/>
      <c r="DU162" s="79"/>
      <c r="DV162" s="79"/>
      <c r="DW162" s="79"/>
      <c r="DX162" s="79"/>
      <c r="DY162" s="79"/>
      <c r="DZ162" s="79"/>
      <c r="EA162" s="79"/>
      <c r="EB162" s="79"/>
      <c r="EC162" s="79"/>
      <c r="ED162" s="79"/>
      <c r="EE162" s="79"/>
      <c r="EF162" s="79"/>
      <c r="EG162" s="79"/>
      <c r="EH162" s="79"/>
      <c r="EI162" s="79"/>
      <c r="EJ162" s="79"/>
      <c r="EK162" s="79"/>
      <c r="EL162" s="79"/>
      <c r="EM162" s="79"/>
      <c r="EN162" s="79"/>
      <c r="EO162" s="79"/>
      <c r="EP162" s="79"/>
      <c r="EQ162" s="79"/>
      <c r="ER162" s="79"/>
      <c r="ES162" s="79"/>
      <c r="ET162" s="79"/>
      <c r="EU162" s="79"/>
      <c r="EV162" s="79"/>
      <c r="EW162" s="79"/>
      <c r="EX162" s="79"/>
      <c r="EY162" s="79"/>
      <c r="EZ162" s="79"/>
      <c r="FA162" s="79"/>
      <c r="FB162" s="79"/>
      <c r="FC162" s="79"/>
      <c r="FD162" s="79"/>
      <c r="FE162" s="79"/>
      <c r="FF162" s="79"/>
      <c r="FG162" s="79"/>
      <c r="FH162" s="79"/>
      <c r="FI162" s="79"/>
      <c r="FJ162" s="79"/>
      <c r="FK162" s="79"/>
      <c r="FL162" s="79"/>
      <c r="FM162" s="79"/>
      <c r="FN162" s="79"/>
      <c r="FO162" s="79"/>
      <c r="FP162" s="79"/>
      <c r="FQ162" s="79"/>
      <c r="FR162" s="79"/>
      <c r="FS162" s="79"/>
      <c r="FT162" s="79"/>
      <c r="FU162" s="79"/>
      <c r="FV162" s="79"/>
      <c r="FW162" s="79"/>
      <c r="FX162" s="79">
        <v>0</v>
      </c>
      <c r="FY162" s="79">
        <v>44.142856597900391</v>
      </c>
      <c r="FZ162" s="79">
        <v>0</v>
      </c>
    </row>
    <row r="163" spans="1:182" x14ac:dyDescent="0.2">
      <c r="A163" t="s">
        <v>186</v>
      </c>
      <c r="B163" t="s">
        <v>245</v>
      </c>
      <c r="C163" t="s">
        <v>194</v>
      </c>
      <c r="D163" t="s">
        <v>202</v>
      </c>
      <c r="E163" t="s">
        <v>210</v>
      </c>
      <c r="F163" t="s">
        <v>182</v>
      </c>
      <c r="G163" t="s">
        <v>1</v>
      </c>
      <c r="H163" s="79">
        <v>899</v>
      </c>
      <c r="I163" s="79">
        <v>1.3858883380889893</v>
      </c>
      <c r="J163" s="79">
        <v>1.2744934558868408</v>
      </c>
      <c r="K163" s="79">
        <v>1.2254464626312256</v>
      </c>
      <c r="L163" s="79">
        <v>1.1949597597122192</v>
      </c>
      <c r="M163" s="79">
        <v>1.1925945281982422</v>
      </c>
      <c r="N163" s="79">
        <v>1.2810900211334229</v>
      </c>
      <c r="O163" s="79">
        <v>1.4134336709976196</v>
      </c>
      <c r="P163" s="79">
        <v>1.6061164140701294</v>
      </c>
      <c r="Q163" s="79">
        <v>1.6987369060516357</v>
      </c>
      <c r="R163" s="79">
        <v>1.7465471029281616</v>
      </c>
      <c r="S163" s="79">
        <v>1.8486615419387817</v>
      </c>
      <c r="T163" s="79">
        <v>1.9358299970626831</v>
      </c>
      <c r="U163" s="79">
        <v>1.9896758794784546</v>
      </c>
      <c r="V163" s="79">
        <v>2.0132086277008057</v>
      </c>
      <c r="W163" s="79">
        <v>2.0925543308258057</v>
      </c>
      <c r="X163" s="79">
        <v>2.1957449913024902</v>
      </c>
      <c r="Y163" s="79">
        <v>2.310657262802124</v>
      </c>
      <c r="Z163" s="79">
        <v>2.3296704292297363</v>
      </c>
      <c r="AA163" s="79">
        <v>2.3116626739501953</v>
      </c>
      <c r="AB163" s="79">
        <v>2.3076910972595215</v>
      </c>
      <c r="AC163" s="79">
        <v>2.2511944770812988</v>
      </c>
      <c r="AD163" s="79">
        <v>2.0414786338806152</v>
      </c>
      <c r="AE163" s="79">
        <v>1.7704803943634033</v>
      </c>
      <c r="AF163" s="79">
        <v>1.5355145931243896</v>
      </c>
      <c r="AG163" s="79">
        <v>-0.18732628226280212</v>
      </c>
      <c r="AH163" s="79">
        <v>-0.25267234444618225</v>
      </c>
      <c r="AI163" s="79">
        <v>-0.24142718315124512</v>
      </c>
      <c r="AJ163" s="79">
        <v>-0.26220548152923584</v>
      </c>
      <c r="AK163" s="79">
        <v>-0.26612722873687744</v>
      </c>
      <c r="AL163" s="79">
        <v>-0.26020854711532593</v>
      </c>
      <c r="AM163" s="79">
        <v>-0.26947909593582153</v>
      </c>
      <c r="AN163" s="79">
        <v>-0.24961023032665253</v>
      </c>
      <c r="AO163" s="79">
        <v>-0.32910418510437012</v>
      </c>
      <c r="AP163" s="79">
        <v>-0.35664740204811096</v>
      </c>
      <c r="AQ163" s="79">
        <v>-0.33025094866752625</v>
      </c>
      <c r="AR163" s="79">
        <v>-0.33315840363502502</v>
      </c>
      <c r="AS163" s="79">
        <v>-0.36416512727737427</v>
      </c>
      <c r="AT163" s="79">
        <v>-0.36702635884284973</v>
      </c>
      <c r="AU163" s="79">
        <v>-0.3188667893409729</v>
      </c>
      <c r="AV163" s="79">
        <v>-0.26887291669845581</v>
      </c>
      <c r="AW163" s="79">
        <v>-0.19140318036079407</v>
      </c>
      <c r="AX163" s="79">
        <v>-0.10348635166883469</v>
      </c>
      <c r="AY163" s="79">
        <v>-7.2620265185832977E-2</v>
      </c>
      <c r="AZ163" s="79">
        <v>-8.8964156806468964E-2</v>
      </c>
      <c r="BA163" s="79">
        <v>-0.1772627979516983</v>
      </c>
      <c r="BB163" s="79">
        <v>-0.19215373694896698</v>
      </c>
      <c r="BC163" s="79">
        <v>-0.21532057225704193</v>
      </c>
      <c r="BD163" s="79">
        <v>-0.20184527337551117</v>
      </c>
      <c r="BE163" s="79">
        <v>-0.140951007604599</v>
      </c>
      <c r="BF163" s="79">
        <v>-0.19916203618049622</v>
      </c>
      <c r="BG163" s="79">
        <v>-0.18571528792381287</v>
      </c>
      <c r="BH163" s="79">
        <v>-0.2063218355178833</v>
      </c>
      <c r="BI163" s="79">
        <v>-0.2111985832452774</v>
      </c>
      <c r="BJ163" s="79">
        <v>-0.20121754705905914</v>
      </c>
      <c r="BK163" s="79">
        <v>-0.2091173380613327</v>
      </c>
      <c r="BL163" s="79">
        <v>-0.1896822601556778</v>
      </c>
      <c r="BM163" s="79">
        <v>-0.26637709140777588</v>
      </c>
      <c r="BN163" s="79">
        <v>-0.29562684893608093</v>
      </c>
      <c r="BO163" s="79">
        <v>-0.27093738317489624</v>
      </c>
      <c r="BP163" s="79">
        <v>-0.27282267808914185</v>
      </c>
      <c r="BQ163" s="79">
        <v>-0.3026178777217865</v>
      </c>
      <c r="BR163" s="79">
        <v>-0.31237715482711792</v>
      </c>
      <c r="BS163" s="79">
        <v>-0.26580384373664856</v>
      </c>
      <c r="BT163" s="79">
        <v>-0.21472741663455963</v>
      </c>
      <c r="BU163" s="79">
        <v>-0.13267940282821655</v>
      </c>
      <c r="BV163" s="79">
        <v>-4.5095734298229218E-2</v>
      </c>
      <c r="BW163" s="79">
        <v>-1.9777635112404823E-2</v>
      </c>
      <c r="BX163" s="79">
        <v>-3.618980199098587E-2</v>
      </c>
      <c r="BY163" s="79">
        <v>-0.12201496213674545</v>
      </c>
      <c r="BZ163" s="79">
        <v>-0.14177770912647247</v>
      </c>
      <c r="CA163" s="79">
        <v>-0.16672822833061218</v>
      </c>
      <c r="CB163" s="79">
        <v>-0.15555045008659363</v>
      </c>
      <c r="CC163" s="79">
        <v>-0.10883162915706635</v>
      </c>
      <c r="CD163" s="79">
        <v>-0.16210095584392548</v>
      </c>
      <c r="CE163" s="79">
        <v>-0.14712940156459808</v>
      </c>
      <c r="CF163" s="79">
        <v>-0.16761699318885803</v>
      </c>
      <c r="CG163" s="79">
        <v>-0.17315515875816345</v>
      </c>
      <c r="CH163" s="79">
        <v>-0.16036057472229004</v>
      </c>
      <c r="CI163" s="79">
        <v>-0.16731098294258118</v>
      </c>
      <c r="CJ163" s="79">
        <v>-0.14817634224891663</v>
      </c>
      <c r="CK163" s="79">
        <v>-0.22293247282505035</v>
      </c>
      <c r="CL163" s="79">
        <v>-0.25336417555809021</v>
      </c>
      <c r="CM163" s="79">
        <v>-0.22985701262950897</v>
      </c>
      <c r="CN163" s="79">
        <v>-0.23103436827659607</v>
      </c>
      <c r="CO163" s="79">
        <v>-0.25999042391777039</v>
      </c>
      <c r="CP163" s="79">
        <v>-0.27452722191810608</v>
      </c>
      <c r="CQ163" s="79">
        <v>-0.22905261814594269</v>
      </c>
      <c r="CR163" s="79">
        <v>-0.17722642421722412</v>
      </c>
      <c r="CS163" s="79">
        <v>-9.200749546289444E-2</v>
      </c>
      <c r="CT163" s="79">
        <v>-4.6545672230422497E-3</v>
      </c>
      <c r="CU163" s="79">
        <v>1.6821006312966347E-2</v>
      </c>
      <c r="CV163" s="79">
        <v>3.6155609996058047E-4</v>
      </c>
      <c r="CW163" s="79">
        <v>-8.3750486373901367E-2</v>
      </c>
      <c r="CX163" s="79">
        <v>-0.10688742250204086</v>
      </c>
      <c r="CY163" s="79">
        <v>-0.13307332992553711</v>
      </c>
      <c r="CZ163" s="79">
        <v>-0.12348679453134537</v>
      </c>
      <c r="DA163" s="79">
        <v>-7.6712258160114288E-2</v>
      </c>
      <c r="DB163" s="79">
        <v>-0.12503989040851593</v>
      </c>
      <c r="DC163" s="79">
        <v>-0.10854350030422211</v>
      </c>
      <c r="DD163" s="79">
        <v>-0.12891213595867157</v>
      </c>
      <c r="DE163" s="79">
        <v>-0.1351117342710495</v>
      </c>
      <c r="DF163" s="79">
        <v>-0.11950359493494034</v>
      </c>
      <c r="DG163" s="79">
        <v>-0.12550462782382965</v>
      </c>
      <c r="DH163" s="79">
        <v>-0.10667043179273605</v>
      </c>
      <c r="DI163" s="79">
        <v>-0.17948786914348602</v>
      </c>
      <c r="DJ163" s="79">
        <v>-0.21110153198242188</v>
      </c>
      <c r="DK163" s="79">
        <v>-0.1887766569852829</v>
      </c>
      <c r="DL163" s="79">
        <v>-0.1892460435628891</v>
      </c>
      <c r="DM163" s="79">
        <v>-0.21736298501491547</v>
      </c>
      <c r="DN163" s="79">
        <v>-0.23667733371257782</v>
      </c>
      <c r="DO163" s="79">
        <v>-0.19230137765407562</v>
      </c>
      <c r="DP163" s="79">
        <v>-0.13972541689872742</v>
      </c>
      <c r="DQ163" s="79">
        <v>-5.1335584372282028E-2</v>
      </c>
      <c r="DR163" s="79">
        <v>3.5786598920822144E-2</v>
      </c>
      <c r="DS163" s="79">
        <v>5.3419649600982666E-2</v>
      </c>
      <c r="DT163" s="79">
        <v>3.6912914365530014E-2</v>
      </c>
      <c r="DU163" s="79">
        <v>-4.5486006885766983E-2</v>
      </c>
      <c r="DV163" s="79">
        <v>-7.1997128427028656E-2</v>
      </c>
      <c r="DW163" s="79">
        <v>-9.9418438971042633E-2</v>
      </c>
      <c r="DX163" s="79">
        <v>-9.1423138976097107E-2</v>
      </c>
      <c r="DY163" s="79">
        <v>-3.0336977913975716E-2</v>
      </c>
      <c r="DZ163" s="79">
        <v>-7.1529589593410492E-2</v>
      </c>
      <c r="EA163" s="79">
        <v>-5.2831597626209259E-2</v>
      </c>
      <c r="EB163" s="79">
        <v>-7.3028504848480225E-2</v>
      </c>
      <c r="EC163" s="79">
        <v>-8.0183081328868866E-2</v>
      </c>
      <c r="ED163" s="79">
        <v>-6.0512598603963852E-2</v>
      </c>
      <c r="EE163" s="79">
        <v>-6.514286994934082E-2</v>
      </c>
      <c r="EF163" s="79">
        <v>-4.6742476522922516E-2</v>
      </c>
      <c r="EG163" s="79">
        <v>-0.11676076799631119</v>
      </c>
      <c r="EH163" s="79">
        <v>-0.15008099377155304</v>
      </c>
      <c r="EI163" s="79">
        <v>-0.12946312129497528</v>
      </c>
      <c r="EJ163" s="79">
        <v>-0.12891033291816711</v>
      </c>
      <c r="EK163" s="79">
        <v>-0.1558157205581665</v>
      </c>
      <c r="EL163" s="79">
        <v>-0.18202809989452362</v>
      </c>
      <c r="EM163" s="79">
        <v>-0.13923843204975128</v>
      </c>
      <c r="EN163" s="79">
        <v>-8.5579939186573029E-2</v>
      </c>
      <c r="EO163" s="79">
        <v>7.3881926946341991E-3</v>
      </c>
      <c r="EP163" s="79">
        <v>9.4177223742008209E-2</v>
      </c>
      <c r="EQ163" s="79">
        <v>0.10626226663589478</v>
      </c>
      <c r="ER163" s="79">
        <v>8.9687272906303406E-2</v>
      </c>
      <c r="ES163" s="79">
        <v>9.7618279978632927E-3</v>
      </c>
      <c r="ET163" s="79">
        <v>-2.1621102467179298E-2</v>
      </c>
      <c r="EU163" s="79">
        <v>-5.0826102495193481E-2</v>
      </c>
      <c r="EV163" s="79">
        <v>-4.5128315687179565E-2</v>
      </c>
      <c r="EW163" s="79">
        <v>61.491531372070313</v>
      </c>
      <c r="EX163" s="79">
        <v>60.409095764160156</v>
      </c>
      <c r="EY163" s="79">
        <v>59.581684112548828</v>
      </c>
      <c r="EZ163" s="79">
        <v>58.761253356933594</v>
      </c>
      <c r="FA163" s="79">
        <v>58.141803741455078</v>
      </c>
      <c r="FB163" s="79">
        <v>57.680492401123047</v>
      </c>
      <c r="FC163" s="79">
        <v>57.338294982910156</v>
      </c>
      <c r="FD163" s="79">
        <v>56.950160980224609</v>
      </c>
      <c r="FE163" s="79">
        <v>58.967063903808594</v>
      </c>
      <c r="FF163" s="79">
        <v>62.232685089111328</v>
      </c>
      <c r="FG163" s="79">
        <v>66.144012451171875</v>
      </c>
      <c r="FH163" s="79">
        <v>70.876754760742188</v>
      </c>
      <c r="FI163" s="79">
        <v>75.099006652832031</v>
      </c>
      <c r="FJ163" s="79">
        <v>78.87615966796875</v>
      </c>
      <c r="FK163" s="79">
        <v>82.006393432617188</v>
      </c>
      <c r="FL163" s="79">
        <v>83.475830078125</v>
      </c>
      <c r="FM163" s="79">
        <v>82.899879455566406</v>
      </c>
      <c r="FN163" s="79">
        <v>80.634544372558594</v>
      </c>
      <c r="FO163" s="79">
        <v>76.438446044921875</v>
      </c>
      <c r="FP163" s="79">
        <v>71.544700622558594</v>
      </c>
      <c r="FQ163" s="79">
        <v>67.870140075683594</v>
      </c>
      <c r="FR163" s="79">
        <v>65.702842712402344</v>
      </c>
      <c r="FS163" s="79">
        <v>63.788894653320313</v>
      </c>
      <c r="FT163" s="79">
        <v>62.358333587646484</v>
      </c>
      <c r="FU163" s="79">
        <v>5.9464789927005768E-2</v>
      </c>
      <c r="FV163" s="79">
        <v>6.781025230884552E-2</v>
      </c>
      <c r="FW163" s="79">
        <v>6.0795214027166367E-2</v>
      </c>
      <c r="FX163" s="79">
        <v>0</v>
      </c>
      <c r="FY163" s="79">
        <v>346.57144165039063</v>
      </c>
      <c r="FZ163" s="79">
        <v>1</v>
      </c>
    </row>
    <row r="164" spans="1:182" x14ac:dyDescent="0.2">
      <c r="A164" t="s">
        <v>186</v>
      </c>
      <c r="B164" t="s">
        <v>245</v>
      </c>
      <c r="C164" t="s">
        <v>194</v>
      </c>
      <c r="D164" t="s">
        <v>202</v>
      </c>
      <c r="E164" t="s">
        <v>210</v>
      </c>
      <c r="F164" t="s">
        <v>183</v>
      </c>
      <c r="G164" t="s">
        <v>1</v>
      </c>
      <c r="H164" s="79">
        <v>1417</v>
      </c>
      <c r="I164" s="79">
        <v>1.640924334526062</v>
      </c>
      <c r="J164" s="79">
        <v>1.4808828830718994</v>
      </c>
      <c r="K164" s="79">
        <v>1.4169402122497559</v>
      </c>
      <c r="L164" s="79">
        <v>1.3698583841323853</v>
      </c>
      <c r="M164" s="79">
        <v>1.3757705688476563</v>
      </c>
      <c r="N164" s="79">
        <v>1.448879599571228</v>
      </c>
      <c r="O164" s="79">
        <v>1.5800566673278809</v>
      </c>
      <c r="P164" s="79">
        <v>1.6597998142242432</v>
      </c>
      <c r="Q164" s="79">
        <v>1.7112095355987549</v>
      </c>
      <c r="R164" s="79">
        <v>1.7726271152496338</v>
      </c>
      <c r="S164" s="79">
        <v>1.860912561416626</v>
      </c>
      <c r="T164" s="79">
        <v>2.0426485538482666</v>
      </c>
      <c r="U164" s="79">
        <v>2.2387516498565674</v>
      </c>
      <c r="V164" s="79">
        <v>2.4720261096954346</v>
      </c>
      <c r="W164" s="79">
        <v>2.7025437355041504</v>
      </c>
      <c r="X164" s="79">
        <v>2.9485156536102295</v>
      </c>
      <c r="Y164" s="79">
        <v>3.0794391632080078</v>
      </c>
      <c r="Z164" s="79">
        <v>3.077073335647583</v>
      </c>
      <c r="AA164" s="79">
        <v>2.9423561096191406</v>
      </c>
      <c r="AB164" s="79">
        <v>2.8414463996887207</v>
      </c>
      <c r="AC164" s="79">
        <v>2.6776387691497803</v>
      </c>
      <c r="AD164" s="79">
        <v>2.4476416110992432</v>
      </c>
      <c r="AE164" s="79">
        <v>2.0989847183227539</v>
      </c>
      <c r="AF164" s="79">
        <v>1.8203481435775757</v>
      </c>
      <c r="AG164" s="79">
        <v>-0.26017051935195923</v>
      </c>
      <c r="AH164" s="79">
        <v>-0.26925623416900635</v>
      </c>
      <c r="AI164" s="79">
        <v>-0.21594756841659546</v>
      </c>
      <c r="AJ164" s="79">
        <v>-0.25385639071464539</v>
      </c>
      <c r="AK164" s="79">
        <v>-0.25128570199012756</v>
      </c>
      <c r="AL164" s="79">
        <v>-0.24656029045581818</v>
      </c>
      <c r="AM164" s="79">
        <v>-0.25204655528068542</v>
      </c>
      <c r="AN164" s="79">
        <v>-0.25995451211929321</v>
      </c>
      <c r="AO164" s="79">
        <v>-0.25012683868408203</v>
      </c>
      <c r="AP164" s="79">
        <v>-0.23221340775489807</v>
      </c>
      <c r="AQ164" s="79">
        <v>-0.30066677927970886</v>
      </c>
      <c r="AR164" s="79">
        <v>-0.28605219721794128</v>
      </c>
      <c r="AS164" s="79">
        <v>-0.2559933066368103</v>
      </c>
      <c r="AT164" s="79">
        <v>-0.25731799006462097</v>
      </c>
      <c r="AU164" s="79">
        <v>-0.22686481475830078</v>
      </c>
      <c r="AV164" s="79">
        <v>-0.20358377695083618</v>
      </c>
      <c r="AW164" s="79">
        <v>-0.1161486953496933</v>
      </c>
      <c r="AX164" s="79">
        <v>-2.2662673145532608E-2</v>
      </c>
      <c r="AY164" s="79">
        <v>-5.7697024196386337E-2</v>
      </c>
      <c r="AZ164" s="79">
        <v>-5.455075204372406E-2</v>
      </c>
      <c r="BA164" s="79">
        <v>-0.23455792665481567</v>
      </c>
      <c r="BB164" s="79">
        <v>-0.32291126251220703</v>
      </c>
      <c r="BC164" s="79">
        <v>-0.33245253562927246</v>
      </c>
      <c r="BD164" s="79">
        <v>-0.31412422657012939</v>
      </c>
      <c r="BE164" s="79">
        <v>-0.18908452987670898</v>
      </c>
      <c r="BF164" s="79">
        <v>-0.19945821166038513</v>
      </c>
      <c r="BG164" s="79">
        <v>-0.15215064585208893</v>
      </c>
      <c r="BH164" s="79">
        <v>-0.18256445229053497</v>
      </c>
      <c r="BI164" s="79">
        <v>-0.17824248969554901</v>
      </c>
      <c r="BJ164" s="79">
        <v>-0.17430920898914337</v>
      </c>
      <c r="BK164" s="79">
        <v>-0.17675383388996124</v>
      </c>
      <c r="BL164" s="79">
        <v>-0.18208736181259155</v>
      </c>
      <c r="BM164" s="79">
        <v>-0.17645709216594696</v>
      </c>
      <c r="BN164" s="79">
        <v>-0.16664084792137146</v>
      </c>
      <c r="BO164" s="79">
        <v>-0.2323153018951416</v>
      </c>
      <c r="BP164" s="79">
        <v>-0.21459174156188965</v>
      </c>
      <c r="BQ164" s="79">
        <v>-0.18434549868106842</v>
      </c>
      <c r="BR164" s="79">
        <v>-0.18285971879959106</v>
      </c>
      <c r="BS164" s="79">
        <v>-0.15801157057285309</v>
      </c>
      <c r="BT164" s="79">
        <v>-0.121334508061409</v>
      </c>
      <c r="BU164" s="79">
        <v>-3.4066285938024521E-2</v>
      </c>
      <c r="BV164" s="79">
        <v>5.3797155618667603E-2</v>
      </c>
      <c r="BW164" s="79">
        <v>1.6410162672400475E-2</v>
      </c>
      <c r="BX164" s="79">
        <v>1.6930833458900452E-2</v>
      </c>
      <c r="BY164" s="79">
        <v>-0.16106089949607849</v>
      </c>
      <c r="BZ164" s="79">
        <v>-0.24514217674732208</v>
      </c>
      <c r="CA164" s="79">
        <v>-0.25728219747543335</v>
      </c>
      <c r="CB164" s="79">
        <v>-0.24091635644435883</v>
      </c>
      <c r="CC164" s="79">
        <v>-0.13985060155391693</v>
      </c>
      <c r="CD164" s="79">
        <v>-0.15111629664897919</v>
      </c>
      <c r="CE164" s="79">
        <v>-0.10796510428190231</v>
      </c>
      <c r="CF164" s="79">
        <v>-0.13318789005279541</v>
      </c>
      <c r="CG164" s="79">
        <v>-0.12765298783779144</v>
      </c>
      <c r="CH164" s="79">
        <v>-0.12426833808422089</v>
      </c>
      <c r="CI164" s="79">
        <v>-0.12460633367300034</v>
      </c>
      <c r="CJ164" s="79">
        <v>-0.12815681099891663</v>
      </c>
      <c r="CK164" s="79">
        <v>-0.12543366849422455</v>
      </c>
      <c r="CL164" s="79">
        <v>-0.12122548371553421</v>
      </c>
      <c r="CM164" s="79">
        <v>-0.18497529625892639</v>
      </c>
      <c r="CN164" s="79">
        <v>-0.16509842872619629</v>
      </c>
      <c r="CO164" s="79">
        <v>-0.13472244143486023</v>
      </c>
      <c r="CP164" s="79">
        <v>-0.13129012286663055</v>
      </c>
      <c r="CQ164" s="79">
        <v>-0.11032401770353317</v>
      </c>
      <c r="CR164" s="79">
        <v>-6.4368896186351776E-2</v>
      </c>
      <c r="CS164" s="79">
        <v>2.2783746942877769E-2</v>
      </c>
      <c r="CT164" s="79">
        <v>0.10675300657749176</v>
      </c>
      <c r="CU164" s="79">
        <v>6.773657351732254E-2</v>
      </c>
      <c r="CV164" s="79">
        <v>6.6438764333724976E-2</v>
      </c>
      <c r="CW164" s="79">
        <v>-0.11015710234642029</v>
      </c>
      <c r="CX164" s="79">
        <v>-0.19127956032752991</v>
      </c>
      <c r="CY164" s="79">
        <v>-0.20521944761276245</v>
      </c>
      <c r="CZ164" s="79">
        <v>-0.19021281599998474</v>
      </c>
      <c r="DA164" s="79">
        <v>-9.0616658329963684E-2</v>
      </c>
      <c r="DB164" s="79">
        <v>-0.10277438163757324</v>
      </c>
      <c r="DC164" s="79">
        <v>-6.3779562711715698E-2</v>
      </c>
      <c r="DD164" s="79">
        <v>-8.3811312913894653E-2</v>
      </c>
      <c r="DE164" s="79">
        <v>-7.7063478529453278E-2</v>
      </c>
      <c r="DF164" s="79">
        <v>-7.4227459728717804E-2</v>
      </c>
      <c r="DG164" s="79">
        <v>-7.2458818554878235E-2</v>
      </c>
      <c r="DH164" s="79">
        <v>-7.4226252734661102E-2</v>
      </c>
      <c r="DI164" s="79">
        <v>-7.4410244822502136E-2</v>
      </c>
      <c r="DJ164" s="79">
        <v>-7.5810126960277557E-2</v>
      </c>
      <c r="DK164" s="79">
        <v>-0.13763527572154999</v>
      </c>
      <c r="DL164" s="79">
        <v>-0.11560513079166412</v>
      </c>
      <c r="DM164" s="79">
        <v>-8.5099384188652039E-2</v>
      </c>
      <c r="DN164" s="79">
        <v>-7.9720556735992432E-2</v>
      </c>
      <c r="DO164" s="79">
        <v>-6.2636479735374451E-2</v>
      </c>
      <c r="DP164" s="79">
        <v>-7.4032940901815891E-3</v>
      </c>
      <c r="DQ164" s="79">
        <v>7.963377982378006E-2</v>
      </c>
      <c r="DR164" s="79">
        <v>0.15970884263515472</v>
      </c>
      <c r="DS164" s="79">
        <v>0.11906297504901886</v>
      </c>
      <c r="DT164" s="79">
        <v>0.1159466952085495</v>
      </c>
      <c r="DU164" s="79">
        <v>-5.9253290295600891E-2</v>
      </c>
      <c r="DV164" s="79">
        <v>-0.13741694390773773</v>
      </c>
      <c r="DW164" s="79">
        <v>-0.15315669775009155</v>
      </c>
      <c r="DX164" s="79">
        <v>-0.13950926065444946</v>
      </c>
      <c r="DY164" s="79">
        <v>-1.9530685618519783E-2</v>
      </c>
      <c r="DZ164" s="79">
        <v>-3.2976340502500534E-2</v>
      </c>
      <c r="EA164" s="79">
        <v>1.7342650608043186E-5</v>
      </c>
      <c r="EB164" s="79">
        <v>-1.2519387528300285E-2</v>
      </c>
      <c r="EC164" s="79">
        <v>-4.0202648378908634E-3</v>
      </c>
      <c r="ED164" s="79">
        <v>-1.9763759337365627E-3</v>
      </c>
      <c r="EE164" s="79">
        <v>2.8339091222733259E-3</v>
      </c>
      <c r="EF164" s="79">
        <v>3.6408880259841681E-3</v>
      </c>
      <c r="EG164" s="79">
        <v>-7.4052304262295365E-4</v>
      </c>
      <c r="EH164" s="79">
        <v>-1.0237561538815498E-2</v>
      </c>
      <c r="EI164" s="79">
        <v>-6.9283805787563324E-2</v>
      </c>
      <c r="EJ164" s="79">
        <v>-4.4144656509160995E-2</v>
      </c>
      <c r="EK164" s="79">
        <v>-1.3451577164232731E-2</v>
      </c>
      <c r="EL164" s="79">
        <v>-5.2622775547206402E-3</v>
      </c>
      <c r="EM164" s="79">
        <v>6.2167569994926453E-3</v>
      </c>
      <c r="EN164" s="79">
        <v>7.4845992028713226E-2</v>
      </c>
      <c r="EO164" s="79">
        <v>0.16171619296073914</v>
      </c>
      <c r="EP164" s="79">
        <v>0.23616868257522583</v>
      </c>
      <c r="EQ164" s="79">
        <v>0.19317016005516052</v>
      </c>
      <c r="ER164" s="79">
        <v>0.18742828071117401</v>
      </c>
      <c r="ES164" s="79">
        <v>1.4243727549910545E-2</v>
      </c>
      <c r="ET164" s="79">
        <v>-5.9647858142852783E-2</v>
      </c>
      <c r="EU164" s="79">
        <v>-7.7986367046833038E-2</v>
      </c>
      <c r="EV164" s="79">
        <v>-6.6301383078098297E-2</v>
      </c>
      <c r="EW164" s="79">
        <v>67.252235412597656</v>
      </c>
      <c r="EX164" s="79">
        <v>66.059158325195313</v>
      </c>
      <c r="EY164" s="79">
        <v>64.80169677734375</v>
      </c>
      <c r="EZ164" s="79">
        <v>63.962699890136719</v>
      </c>
      <c r="FA164" s="79">
        <v>62.977939605712891</v>
      </c>
      <c r="FB164" s="79">
        <v>61.846347808837891</v>
      </c>
      <c r="FC164" s="79">
        <v>60.797103881835938</v>
      </c>
      <c r="FD164" s="79">
        <v>60.104907989501953</v>
      </c>
      <c r="FE164" s="79">
        <v>62.63006591796875</v>
      </c>
      <c r="FF164" s="79">
        <v>65.945686340332031</v>
      </c>
      <c r="FG164" s="79">
        <v>71.452880859375</v>
      </c>
      <c r="FH164" s="79">
        <v>76.872322082519531</v>
      </c>
      <c r="FI164" s="79">
        <v>80.94378662109375</v>
      </c>
      <c r="FJ164" s="79">
        <v>84.304374694824219</v>
      </c>
      <c r="FK164" s="79">
        <v>86.930587768554688</v>
      </c>
      <c r="FL164" s="79">
        <v>88.046531677246094</v>
      </c>
      <c r="FM164" s="79">
        <v>87.895439147949219</v>
      </c>
      <c r="FN164" s="79">
        <v>86.578887939453125</v>
      </c>
      <c r="FO164" s="79">
        <v>83.484230041503906</v>
      </c>
      <c r="FP164" s="79">
        <v>78.760971069335938</v>
      </c>
      <c r="FQ164" s="79">
        <v>74.107719421386719</v>
      </c>
      <c r="FR164" s="79">
        <v>71.522674560546875</v>
      </c>
      <c r="FS164" s="79">
        <v>69.453865051269531</v>
      </c>
      <c r="FT164" s="79">
        <v>67.937057495117188</v>
      </c>
      <c r="FU164" s="79">
        <v>8.0662958323955536E-2</v>
      </c>
      <c r="FV164" s="79">
        <v>9.0742312371730804E-2</v>
      </c>
      <c r="FW164" s="79">
        <v>8.1780888140201569E-2</v>
      </c>
      <c r="FX164" s="79">
        <v>0</v>
      </c>
      <c r="FY164" s="79">
        <v>230.33332824707031</v>
      </c>
      <c r="FZ164" s="79">
        <v>1</v>
      </c>
    </row>
    <row r="165" spans="1:182" x14ac:dyDescent="0.2">
      <c r="A165" t="s">
        <v>186</v>
      </c>
      <c r="B165" t="s">
        <v>245</v>
      </c>
      <c r="C165" t="s">
        <v>194</v>
      </c>
      <c r="D165" t="s">
        <v>202</v>
      </c>
      <c r="E165" t="s">
        <v>210</v>
      </c>
      <c r="F165" t="s">
        <v>184</v>
      </c>
      <c r="G165" t="s">
        <v>1</v>
      </c>
      <c r="H165" s="79">
        <v>926</v>
      </c>
      <c r="I165" s="79">
        <v>1.6823008060455322</v>
      </c>
      <c r="J165" s="79">
        <v>1.5231529474258423</v>
      </c>
      <c r="K165" s="79">
        <v>1.4115934371948242</v>
      </c>
      <c r="L165" s="79">
        <v>1.3611011505126953</v>
      </c>
      <c r="M165" s="79">
        <v>1.3451218605041504</v>
      </c>
      <c r="N165" s="79">
        <v>1.4985898733139038</v>
      </c>
      <c r="O165" s="79">
        <v>1.5673234462738037</v>
      </c>
      <c r="P165" s="79">
        <v>1.7081702947616577</v>
      </c>
      <c r="Q165" s="79">
        <v>1.7524096965789795</v>
      </c>
      <c r="R165" s="79">
        <v>1.7027720212936401</v>
      </c>
      <c r="S165" s="79">
        <v>1.762345552444458</v>
      </c>
      <c r="T165" s="79">
        <v>1.87674880027771</v>
      </c>
      <c r="U165" s="79">
        <v>2.0439894199371338</v>
      </c>
      <c r="V165" s="79">
        <v>2.2353055477142334</v>
      </c>
      <c r="W165" s="79">
        <v>2.4769949913024902</v>
      </c>
      <c r="X165" s="79">
        <v>2.7149715423583984</v>
      </c>
      <c r="Y165" s="79">
        <v>2.9448862075805664</v>
      </c>
      <c r="Z165" s="79">
        <v>3.0728728771209717</v>
      </c>
      <c r="AA165" s="79">
        <v>2.9842228889465332</v>
      </c>
      <c r="AB165" s="79">
        <v>2.7834441661834717</v>
      </c>
      <c r="AC165" s="79">
        <v>2.6911146640777588</v>
      </c>
      <c r="AD165" s="79">
        <v>2.4742531776428223</v>
      </c>
      <c r="AE165" s="79">
        <v>2.2110903263092041</v>
      </c>
      <c r="AF165" s="79">
        <v>1.881514310836792</v>
      </c>
      <c r="AG165" s="79">
        <v>-0.33266547322273254</v>
      </c>
      <c r="AH165" s="79">
        <v>-0.35684359073638916</v>
      </c>
      <c r="AI165" s="79">
        <v>-0.37509199976921082</v>
      </c>
      <c r="AJ165" s="79">
        <v>-0.35573515295982361</v>
      </c>
      <c r="AK165" s="79">
        <v>-0.39258244633674622</v>
      </c>
      <c r="AL165" s="79">
        <v>-0.31411078572273254</v>
      </c>
      <c r="AM165" s="79">
        <v>-0.228192999958992</v>
      </c>
      <c r="AN165" s="79">
        <v>-0.18870741128921509</v>
      </c>
      <c r="AO165" s="79">
        <v>-0.30638635158538818</v>
      </c>
      <c r="AP165" s="79">
        <v>-0.39036419987678528</v>
      </c>
      <c r="AQ165" s="79">
        <v>-0.46893647313117981</v>
      </c>
      <c r="AR165" s="79">
        <v>-0.493569016456604</v>
      </c>
      <c r="AS165" s="79">
        <v>-0.47645604610443115</v>
      </c>
      <c r="AT165" s="79">
        <v>-0.50753003358840942</v>
      </c>
      <c r="AU165" s="79">
        <v>-0.46685117483139038</v>
      </c>
      <c r="AV165" s="79">
        <v>-0.46883583068847656</v>
      </c>
      <c r="AW165" s="79">
        <v>-0.38824662566184998</v>
      </c>
      <c r="AX165" s="79">
        <v>-9.9233813583850861E-2</v>
      </c>
      <c r="AY165" s="79">
        <v>-3.3757053315639496E-2</v>
      </c>
      <c r="AZ165" s="79">
        <v>-0.13541978597640991</v>
      </c>
      <c r="BA165" s="79">
        <v>-0.33486771583557129</v>
      </c>
      <c r="BB165" s="79">
        <v>-0.35700100660324097</v>
      </c>
      <c r="BC165" s="79">
        <v>-0.31448444724082947</v>
      </c>
      <c r="BD165" s="79">
        <v>-0.31798341870307922</v>
      </c>
      <c r="BE165" s="79">
        <v>-0.26568132638931274</v>
      </c>
      <c r="BF165" s="79">
        <v>-0.28820142149925232</v>
      </c>
      <c r="BG165" s="79">
        <v>-0.30520328879356384</v>
      </c>
      <c r="BH165" s="79">
        <v>-0.2861458957195282</v>
      </c>
      <c r="BI165" s="79">
        <v>-0.32051509618759155</v>
      </c>
      <c r="BJ165" s="79">
        <v>-0.23662921786308289</v>
      </c>
      <c r="BK165" s="79">
        <v>-0.16038966178894043</v>
      </c>
      <c r="BL165" s="79">
        <v>-0.11256740987300873</v>
      </c>
      <c r="BM165" s="79">
        <v>-0.22702425718307495</v>
      </c>
      <c r="BN165" s="79">
        <v>-0.32325023412704468</v>
      </c>
      <c r="BO165" s="79">
        <v>-0.39487352967262268</v>
      </c>
      <c r="BP165" s="79">
        <v>-0.41693493723869324</v>
      </c>
      <c r="BQ165" s="79">
        <v>-0.40090447664260864</v>
      </c>
      <c r="BR165" s="79">
        <v>-0.42907285690307617</v>
      </c>
      <c r="BS165" s="79">
        <v>-0.38961496949195862</v>
      </c>
      <c r="BT165" s="79">
        <v>-0.3901638388633728</v>
      </c>
      <c r="BU165" s="79">
        <v>-0.30470147728919983</v>
      </c>
      <c r="BV165" s="79">
        <v>-2.2744143381714821E-2</v>
      </c>
      <c r="BW165" s="79">
        <v>7.2339512407779694E-2</v>
      </c>
      <c r="BX165" s="79">
        <v>-3.1770262867212296E-2</v>
      </c>
      <c r="BY165" s="79">
        <v>-0.25278371572494507</v>
      </c>
      <c r="BZ165" s="79">
        <v>-0.2800634503364563</v>
      </c>
      <c r="CA165" s="79">
        <v>-0.24475230276584625</v>
      </c>
      <c r="CB165" s="79">
        <v>-0.25084039568901062</v>
      </c>
      <c r="CC165" s="79">
        <v>-0.21928830444812775</v>
      </c>
      <c r="CD165" s="79">
        <v>-0.24066002666950226</v>
      </c>
      <c r="CE165" s="79">
        <v>-0.25679859519004822</v>
      </c>
      <c r="CF165" s="79">
        <v>-0.23794856667518616</v>
      </c>
      <c r="CG165" s="79">
        <v>-0.27060145139694214</v>
      </c>
      <c r="CH165" s="79">
        <v>-0.1829657256603241</v>
      </c>
      <c r="CI165" s="79">
        <v>-0.11342928558588028</v>
      </c>
      <c r="CJ165" s="79">
        <v>-5.9833075851202011E-2</v>
      </c>
      <c r="CK165" s="79">
        <v>-0.17205832898616791</v>
      </c>
      <c r="CL165" s="79">
        <v>-0.27676725387573242</v>
      </c>
      <c r="CM165" s="79">
        <v>-0.3435778021812439</v>
      </c>
      <c r="CN165" s="79">
        <v>-0.3638584315776825</v>
      </c>
      <c r="CO165" s="79">
        <v>-0.34857767820358276</v>
      </c>
      <c r="CP165" s="79">
        <v>-0.37473362684249878</v>
      </c>
      <c r="CQ165" s="79">
        <v>-0.33612141013145447</v>
      </c>
      <c r="CR165" s="79">
        <v>-0.33567589521408081</v>
      </c>
      <c r="CS165" s="79">
        <v>-0.24683840572834015</v>
      </c>
      <c r="CT165" s="79">
        <v>3.0232364311814308E-2</v>
      </c>
      <c r="CU165" s="79">
        <v>0.14582167565822601</v>
      </c>
      <c r="CV165" s="79">
        <v>4.0017083287239075E-2</v>
      </c>
      <c r="CW165" s="79">
        <v>-0.19593259692192078</v>
      </c>
      <c r="CX165" s="79">
        <v>-0.22677674889564514</v>
      </c>
      <c r="CY165" s="79">
        <v>-0.19645603001117706</v>
      </c>
      <c r="CZ165" s="79">
        <v>-0.20433731377124786</v>
      </c>
      <c r="DA165" s="79">
        <v>-0.17289528250694275</v>
      </c>
      <c r="DB165" s="79">
        <v>-0.19311866164207458</v>
      </c>
      <c r="DC165" s="79">
        <v>-0.20839390158653259</v>
      </c>
      <c r="DD165" s="79">
        <v>-0.18975123763084412</v>
      </c>
      <c r="DE165" s="79">
        <v>-0.22068780660629272</v>
      </c>
      <c r="DF165" s="79">
        <v>-0.12930223345756531</v>
      </c>
      <c r="DG165" s="79">
        <v>-6.6468894481658936E-2</v>
      </c>
      <c r="DH165" s="79">
        <v>-7.0987432263791561E-3</v>
      </c>
      <c r="DI165" s="79">
        <v>-0.11709238588809967</v>
      </c>
      <c r="DJ165" s="79">
        <v>-0.23028430342674255</v>
      </c>
      <c r="DK165" s="79">
        <v>-0.29228201508522034</v>
      </c>
      <c r="DL165" s="79">
        <v>-0.31078195571899414</v>
      </c>
      <c r="DM165" s="79">
        <v>-0.29625087976455688</v>
      </c>
      <c r="DN165" s="79">
        <v>-0.32039439678192139</v>
      </c>
      <c r="DO165" s="79">
        <v>-0.28262785077095032</v>
      </c>
      <c r="DP165" s="79">
        <v>-0.28118795156478882</v>
      </c>
      <c r="DQ165" s="79">
        <v>-0.18897530436515808</v>
      </c>
      <c r="DR165" s="79">
        <v>8.320886641740799E-2</v>
      </c>
      <c r="DS165" s="79">
        <v>0.21930383145809174</v>
      </c>
      <c r="DT165" s="79">
        <v>0.11180442571640015</v>
      </c>
      <c r="DU165" s="79">
        <v>-0.13908149302005768</v>
      </c>
      <c r="DV165" s="79">
        <v>-0.17349006235599518</v>
      </c>
      <c r="DW165" s="79">
        <v>-0.14815977215766907</v>
      </c>
      <c r="DX165" s="79">
        <v>-0.1578342467546463</v>
      </c>
      <c r="DY165" s="79">
        <v>-0.10591109842061996</v>
      </c>
      <c r="DZ165" s="79">
        <v>-0.12447648495435715</v>
      </c>
      <c r="EA165" s="79">
        <v>-0.13850520551204681</v>
      </c>
      <c r="EB165" s="79">
        <v>-0.12016195803880692</v>
      </c>
      <c r="EC165" s="79">
        <v>-0.14862044155597687</v>
      </c>
      <c r="ED165" s="79">
        <v>-5.1820684224367142E-2</v>
      </c>
      <c r="EE165" s="79">
        <v>1.3344400795176625E-3</v>
      </c>
      <c r="EF165" s="79">
        <v>6.9041267037391663E-2</v>
      </c>
      <c r="EG165" s="79">
        <v>-3.7730295211076736E-2</v>
      </c>
      <c r="EH165" s="79">
        <v>-0.16317029297351837</v>
      </c>
      <c r="EI165" s="79">
        <v>-0.2182190865278244</v>
      </c>
      <c r="EJ165" s="79">
        <v>-0.23414790630340576</v>
      </c>
      <c r="EK165" s="79">
        <v>-0.22069934010505676</v>
      </c>
      <c r="EL165" s="79">
        <v>-0.24193720519542694</v>
      </c>
      <c r="EM165" s="79">
        <v>-0.20539167523384094</v>
      </c>
      <c r="EN165" s="79">
        <v>-0.20251594483852386</v>
      </c>
      <c r="EO165" s="79">
        <v>-0.10543017834424973</v>
      </c>
      <c r="EP165" s="79">
        <v>0.15969853103160858</v>
      </c>
      <c r="EQ165" s="79">
        <v>0.32540038228034973</v>
      </c>
      <c r="ER165" s="79">
        <v>0.21545395255088806</v>
      </c>
      <c r="ES165" s="79">
        <v>-5.6997500360012054E-2</v>
      </c>
      <c r="ET165" s="79">
        <v>-9.6552528440952301E-2</v>
      </c>
      <c r="EU165" s="79">
        <v>-7.8427635133266449E-2</v>
      </c>
      <c r="EV165" s="79">
        <v>-9.069119393825531E-2</v>
      </c>
      <c r="EW165" s="79">
        <v>67.274055480957031</v>
      </c>
      <c r="EX165" s="79">
        <v>66.013656616210938</v>
      </c>
      <c r="EY165" s="79">
        <v>64.714088439941406</v>
      </c>
      <c r="EZ165" s="79">
        <v>63.473079681396484</v>
      </c>
      <c r="FA165" s="79">
        <v>62.934501647949219</v>
      </c>
      <c r="FB165" s="79">
        <v>62.350761413574219</v>
      </c>
      <c r="FC165" s="79">
        <v>61.730552673339844</v>
      </c>
      <c r="FD165" s="79">
        <v>61.661243438720703</v>
      </c>
      <c r="FE165" s="79">
        <v>65.732139587402344</v>
      </c>
      <c r="FF165" s="79">
        <v>71.776466369628906</v>
      </c>
      <c r="FG165" s="79">
        <v>76.776237487792969</v>
      </c>
      <c r="FH165" s="79">
        <v>80.826820373535156</v>
      </c>
      <c r="FI165" s="79">
        <v>83.74395751953125</v>
      </c>
      <c r="FJ165" s="79">
        <v>86.005683898925781</v>
      </c>
      <c r="FK165" s="79">
        <v>87.830146789550781</v>
      </c>
      <c r="FL165" s="79">
        <v>88.971443176269531</v>
      </c>
      <c r="FM165" s="79">
        <v>89.272201538085938</v>
      </c>
      <c r="FN165" s="79">
        <v>88.24017333984375</v>
      </c>
      <c r="FO165" s="79">
        <v>85.073921203613281</v>
      </c>
      <c r="FP165" s="79">
        <v>78.748855590820313</v>
      </c>
      <c r="FQ165" s="79">
        <v>73.987197875976563</v>
      </c>
      <c r="FR165" s="79">
        <v>71.003128051757813</v>
      </c>
      <c r="FS165" s="79">
        <v>68.968978881835938</v>
      </c>
      <c r="FT165" s="79">
        <v>67.564903259277344</v>
      </c>
      <c r="FU165" s="79">
        <v>7.0136070251464844E-2</v>
      </c>
      <c r="FV165" s="79">
        <v>0.11787060648202896</v>
      </c>
      <c r="FW165" s="79">
        <v>7.3472060263156891E-2</v>
      </c>
      <c r="FX165" s="79">
        <v>0</v>
      </c>
      <c r="FY165" s="79">
        <v>182.19047546386719</v>
      </c>
      <c r="FZ165" s="79">
        <v>1</v>
      </c>
    </row>
    <row r="166" spans="1:182" x14ac:dyDescent="0.2">
      <c r="A166" t="s">
        <v>186</v>
      </c>
      <c r="B166" t="s">
        <v>245</v>
      </c>
      <c r="C166" t="s">
        <v>194</v>
      </c>
      <c r="D166" t="s">
        <v>202</v>
      </c>
      <c r="E166" t="s">
        <v>210</v>
      </c>
      <c r="F166" t="s">
        <v>185</v>
      </c>
      <c r="G166" t="s">
        <v>1</v>
      </c>
      <c r="H166" s="79">
        <v>377</v>
      </c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79"/>
      <c r="AD166" s="79"/>
      <c r="AE166" s="79"/>
      <c r="AF166" s="79"/>
      <c r="AG166" s="79"/>
      <c r="AH166" s="79"/>
      <c r="AI166" s="79"/>
      <c r="AJ166" s="79"/>
      <c r="AK166" s="79"/>
      <c r="AL166" s="79"/>
      <c r="AM166" s="79"/>
      <c r="AN166" s="79"/>
      <c r="AO166" s="79"/>
      <c r="AP166" s="79"/>
      <c r="AQ166" s="79"/>
      <c r="AR166" s="79"/>
      <c r="AS166" s="79"/>
      <c r="AT166" s="79"/>
      <c r="AU166" s="79"/>
      <c r="AV166" s="79"/>
      <c r="AW166" s="79"/>
      <c r="AX166" s="79"/>
      <c r="AY166" s="79"/>
      <c r="AZ166" s="79"/>
      <c r="BA166" s="79"/>
      <c r="BB166" s="79"/>
      <c r="BC166" s="79"/>
      <c r="BD166" s="79"/>
      <c r="BE166" s="79"/>
      <c r="BF166" s="79"/>
      <c r="BG166" s="79"/>
      <c r="BH166" s="79"/>
      <c r="BI166" s="79"/>
      <c r="BJ166" s="79"/>
      <c r="BK166" s="79"/>
      <c r="BL166" s="79"/>
      <c r="BM166" s="79"/>
      <c r="BN166" s="79"/>
      <c r="BO166" s="79"/>
      <c r="BP166" s="79"/>
      <c r="BQ166" s="79"/>
      <c r="BR166" s="79"/>
      <c r="BS166" s="79"/>
      <c r="BT166" s="79"/>
      <c r="BU166" s="79"/>
      <c r="BV166" s="79"/>
      <c r="BW166" s="79"/>
      <c r="BX166" s="79"/>
      <c r="BY166" s="79"/>
      <c r="BZ166" s="79"/>
      <c r="CA166" s="79"/>
      <c r="CB166" s="79"/>
      <c r="CC166" s="79"/>
      <c r="CD166" s="79"/>
      <c r="CE166" s="79"/>
      <c r="CF166" s="79"/>
      <c r="CG166" s="79"/>
      <c r="CH166" s="79"/>
      <c r="CI166" s="79"/>
      <c r="CJ166" s="79"/>
      <c r="CK166" s="79"/>
      <c r="CL166" s="79"/>
      <c r="CM166" s="79"/>
      <c r="CN166" s="79"/>
      <c r="CO166" s="79"/>
      <c r="CP166" s="79"/>
      <c r="CQ166" s="79"/>
      <c r="CR166" s="79"/>
      <c r="CS166" s="79"/>
      <c r="CT166" s="79"/>
      <c r="CU166" s="79"/>
      <c r="CV166" s="79"/>
      <c r="CW166" s="79"/>
      <c r="CX166" s="79"/>
      <c r="CY166" s="79"/>
      <c r="CZ166" s="79"/>
      <c r="DA166" s="79"/>
      <c r="DB166" s="79"/>
      <c r="DC166" s="79"/>
      <c r="DD166" s="79"/>
      <c r="DE166" s="79"/>
      <c r="DF166" s="79"/>
      <c r="DG166" s="79"/>
      <c r="DH166" s="79"/>
      <c r="DI166" s="79"/>
      <c r="DJ166" s="79"/>
      <c r="DK166" s="79"/>
      <c r="DL166" s="79"/>
      <c r="DM166" s="79"/>
      <c r="DN166" s="79"/>
      <c r="DO166" s="79"/>
      <c r="DP166" s="79"/>
      <c r="DQ166" s="79"/>
      <c r="DR166" s="79"/>
      <c r="DS166" s="79"/>
      <c r="DT166" s="79"/>
      <c r="DU166" s="79"/>
      <c r="DV166" s="79"/>
      <c r="DW166" s="79"/>
      <c r="DX166" s="79"/>
      <c r="DY166" s="79"/>
      <c r="DZ166" s="79"/>
      <c r="EA166" s="79"/>
      <c r="EB166" s="79"/>
      <c r="EC166" s="79"/>
      <c r="ED166" s="79"/>
      <c r="EE166" s="79"/>
      <c r="EF166" s="79"/>
      <c r="EG166" s="79"/>
      <c r="EH166" s="79"/>
      <c r="EI166" s="79"/>
      <c r="EJ166" s="79"/>
      <c r="EK166" s="79"/>
      <c r="EL166" s="79"/>
      <c r="EM166" s="79"/>
      <c r="EN166" s="79"/>
      <c r="EO166" s="79"/>
      <c r="EP166" s="79"/>
      <c r="EQ166" s="79"/>
      <c r="ER166" s="79"/>
      <c r="ES166" s="79"/>
      <c r="ET166" s="79"/>
      <c r="EU166" s="79"/>
      <c r="EV166" s="79"/>
      <c r="EW166" s="79"/>
      <c r="EX166" s="79"/>
      <c r="EY166" s="79"/>
      <c r="EZ166" s="79"/>
      <c r="FA166" s="79"/>
      <c r="FB166" s="79"/>
      <c r="FC166" s="79"/>
      <c r="FD166" s="79"/>
      <c r="FE166" s="79"/>
      <c r="FF166" s="79"/>
      <c r="FG166" s="79"/>
      <c r="FH166" s="79"/>
      <c r="FI166" s="79"/>
      <c r="FJ166" s="79"/>
      <c r="FK166" s="79"/>
      <c r="FL166" s="79"/>
      <c r="FM166" s="79"/>
      <c r="FN166" s="79"/>
      <c r="FO166" s="79"/>
      <c r="FP166" s="79"/>
      <c r="FQ166" s="79"/>
      <c r="FR166" s="79"/>
      <c r="FS166" s="79"/>
      <c r="FT166" s="79"/>
      <c r="FU166" s="79"/>
      <c r="FV166" s="79"/>
      <c r="FW166" s="79"/>
      <c r="FX166" s="79">
        <v>0</v>
      </c>
      <c r="FY166" s="79">
        <v>88.428573608398438</v>
      </c>
      <c r="FZ166" s="79">
        <v>0</v>
      </c>
    </row>
    <row r="167" spans="1:182" x14ac:dyDescent="0.2">
      <c r="A167" t="s">
        <v>186</v>
      </c>
      <c r="B167" t="s">
        <v>245</v>
      </c>
      <c r="C167" t="s">
        <v>194</v>
      </c>
      <c r="D167" t="s">
        <v>203</v>
      </c>
      <c r="E167" t="s">
        <v>206</v>
      </c>
      <c r="F167" t="s">
        <v>1</v>
      </c>
      <c r="G167" t="s">
        <v>198</v>
      </c>
      <c r="H167" s="79">
        <v>402</v>
      </c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79"/>
      <c r="AD167" s="79"/>
      <c r="AE167" s="79"/>
      <c r="AF167" s="79"/>
      <c r="AG167" s="79"/>
      <c r="AH167" s="79"/>
      <c r="AI167" s="79"/>
      <c r="AJ167" s="79"/>
      <c r="AK167" s="79"/>
      <c r="AL167" s="79"/>
      <c r="AM167" s="79"/>
      <c r="AN167" s="79"/>
      <c r="AO167" s="79"/>
      <c r="AP167" s="79"/>
      <c r="AQ167" s="79"/>
      <c r="AR167" s="79"/>
      <c r="AS167" s="79"/>
      <c r="AT167" s="79"/>
      <c r="AU167" s="79"/>
      <c r="AV167" s="79"/>
      <c r="AW167" s="79"/>
      <c r="AX167" s="79"/>
      <c r="AY167" s="79"/>
      <c r="AZ167" s="79"/>
      <c r="BA167" s="79"/>
      <c r="BB167" s="79"/>
      <c r="BC167" s="79"/>
      <c r="BD167" s="79"/>
      <c r="BE167" s="79"/>
      <c r="BF167" s="79"/>
      <c r="BG167" s="79"/>
      <c r="BH167" s="79"/>
      <c r="BI167" s="79"/>
      <c r="BJ167" s="79"/>
      <c r="BK167" s="79"/>
      <c r="BL167" s="79"/>
      <c r="BM167" s="79"/>
      <c r="BN167" s="79"/>
      <c r="BO167" s="79"/>
      <c r="BP167" s="79"/>
      <c r="BQ167" s="79"/>
      <c r="BR167" s="79"/>
      <c r="BS167" s="79"/>
      <c r="BT167" s="79"/>
      <c r="BU167" s="79"/>
      <c r="BV167" s="79"/>
      <c r="BW167" s="79"/>
      <c r="BX167" s="79"/>
      <c r="BY167" s="79"/>
      <c r="BZ167" s="79"/>
      <c r="CA167" s="79"/>
      <c r="CB167" s="79"/>
      <c r="CC167" s="79"/>
      <c r="CD167" s="79"/>
      <c r="CE167" s="79"/>
      <c r="CF167" s="79"/>
      <c r="CG167" s="79"/>
      <c r="CH167" s="79"/>
      <c r="CI167" s="79"/>
      <c r="CJ167" s="79"/>
      <c r="CK167" s="79"/>
      <c r="CL167" s="79"/>
      <c r="CM167" s="79"/>
      <c r="CN167" s="79"/>
      <c r="CO167" s="79"/>
      <c r="CP167" s="79"/>
      <c r="CQ167" s="79"/>
      <c r="CR167" s="79"/>
      <c r="CS167" s="79"/>
      <c r="CT167" s="79"/>
      <c r="CU167" s="79"/>
      <c r="CV167" s="79"/>
      <c r="CW167" s="79"/>
      <c r="CX167" s="79"/>
      <c r="CY167" s="79"/>
      <c r="CZ167" s="79"/>
      <c r="DA167" s="79"/>
      <c r="DB167" s="79"/>
      <c r="DC167" s="79"/>
      <c r="DD167" s="79"/>
      <c r="DE167" s="79"/>
      <c r="DF167" s="79"/>
      <c r="DG167" s="79"/>
      <c r="DH167" s="79"/>
      <c r="DI167" s="79"/>
      <c r="DJ167" s="79"/>
      <c r="DK167" s="79"/>
      <c r="DL167" s="79"/>
      <c r="DM167" s="79"/>
      <c r="DN167" s="79"/>
      <c r="DO167" s="79"/>
      <c r="DP167" s="79"/>
      <c r="DQ167" s="79"/>
      <c r="DR167" s="79"/>
      <c r="DS167" s="79"/>
      <c r="DT167" s="79"/>
      <c r="DU167" s="79"/>
      <c r="DV167" s="79"/>
      <c r="DW167" s="79"/>
      <c r="DX167" s="79"/>
      <c r="DY167" s="79"/>
      <c r="DZ167" s="79"/>
      <c r="EA167" s="79"/>
      <c r="EB167" s="79"/>
      <c r="EC167" s="79"/>
      <c r="ED167" s="79"/>
      <c r="EE167" s="79"/>
      <c r="EF167" s="79"/>
      <c r="EG167" s="79"/>
      <c r="EH167" s="79"/>
      <c r="EI167" s="79"/>
      <c r="EJ167" s="79"/>
      <c r="EK167" s="79"/>
      <c r="EL167" s="79"/>
      <c r="EM167" s="79"/>
      <c r="EN167" s="79"/>
      <c r="EO167" s="79"/>
      <c r="EP167" s="79"/>
      <c r="EQ167" s="79"/>
      <c r="ER167" s="79"/>
      <c r="ES167" s="79"/>
      <c r="ET167" s="79"/>
      <c r="EU167" s="79"/>
      <c r="EV167" s="79"/>
      <c r="EW167" s="79"/>
      <c r="EX167" s="79"/>
      <c r="EY167" s="79"/>
      <c r="EZ167" s="79"/>
      <c r="FA167" s="79"/>
      <c r="FB167" s="79"/>
      <c r="FC167" s="79"/>
      <c r="FD167" s="79"/>
      <c r="FE167" s="79"/>
      <c r="FF167" s="79"/>
      <c r="FG167" s="79"/>
      <c r="FH167" s="79"/>
      <c r="FI167" s="79"/>
      <c r="FJ167" s="79"/>
      <c r="FK167" s="79"/>
      <c r="FL167" s="79"/>
      <c r="FM167" s="79"/>
      <c r="FN167" s="79"/>
      <c r="FO167" s="79"/>
      <c r="FP167" s="79"/>
      <c r="FQ167" s="79"/>
      <c r="FR167" s="79"/>
      <c r="FS167" s="79"/>
      <c r="FT167" s="79"/>
      <c r="FU167" s="79"/>
      <c r="FV167" s="79"/>
      <c r="FW167" s="79"/>
      <c r="FX167" s="79">
        <v>0</v>
      </c>
      <c r="FY167" s="79">
        <v>57</v>
      </c>
      <c r="FZ167" s="79">
        <v>0</v>
      </c>
    </row>
    <row r="168" spans="1:182" x14ac:dyDescent="0.2">
      <c r="A168" t="s">
        <v>186</v>
      </c>
      <c r="B168" t="s">
        <v>245</v>
      </c>
      <c r="C168" t="s">
        <v>194</v>
      </c>
      <c r="D168" t="s">
        <v>203</v>
      </c>
      <c r="E168" t="s">
        <v>206</v>
      </c>
      <c r="F168" t="s">
        <v>1</v>
      </c>
      <c r="G168" t="s">
        <v>200</v>
      </c>
      <c r="H168" s="79">
        <v>83</v>
      </c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79"/>
      <c r="AD168" s="79"/>
      <c r="AE168" s="79"/>
      <c r="AF168" s="79"/>
      <c r="AG168" s="79"/>
      <c r="AH168" s="79"/>
      <c r="AI168" s="79"/>
      <c r="AJ168" s="79"/>
      <c r="AK168" s="79"/>
      <c r="AL168" s="79"/>
      <c r="AM168" s="79"/>
      <c r="AN168" s="79"/>
      <c r="AO168" s="79"/>
      <c r="AP168" s="79"/>
      <c r="AQ168" s="79"/>
      <c r="AR168" s="79"/>
      <c r="AS168" s="79"/>
      <c r="AT168" s="79"/>
      <c r="AU168" s="79"/>
      <c r="AV168" s="79"/>
      <c r="AW168" s="79"/>
      <c r="AX168" s="79"/>
      <c r="AY168" s="79"/>
      <c r="AZ168" s="79"/>
      <c r="BA168" s="79"/>
      <c r="BB168" s="79"/>
      <c r="BC168" s="79"/>
      <c r="BD168" s="79"/>
      <c r="BE168" s="79"/>
      <c r="BF168" s="79"/>
      <c r="BG168" s="79"/>
      <c r="BH168" s="79"/>
      <c r="BI168" s="79"/>
      <c r="BJ168" s="79"/>
      <c r="BK168" s="79"/>
      <c r="BL168" s="79"/>
      <c r="BM168" s="79"/>
      <c r="BN168" s="79"/>
      <c r="BO168" s="79"/>
      <c r="BP168" s="79"/>
      <c r="BQ168" s="79"/>
      <c r="BR168" s="79"/>
      <c r="BS168" s="79"/>
      <c r="BT168" s="79"/>
      <c r="BU168" s="79"/>
      <c r="BV168" s="79"/>
      <c r="BW168" s="79"/>
      <c r="BX168" s="79"/>
      <c r="BY168" s="79"/>
      <c r="BZ168" s="79"/>
      <c r="CA168" s="79"/>
      <c r="CB168" s="79"/>
      <c r="CC168" s="79"/>
      <c r="CD168" s="79"/>
      <c r="CE168" s="79"/>
      <c r="CF168" s="79"/>
      <c r="CG168" s="79"/>
      <c r="CH168" s="79"/>
      <c r="CI168" s="79"/>
      <c r="CJ168" s="79"/>
      <c r="CK168" s="79"/>
      <c r="CL168" s="79"/>
      <c r="CM168" s="79"/>
      <c r="CN168" s="79"/>
      <c r="CO168" s="79"/>
      <c r="CP168" s="79"/>
      <c r="CQ168" s="79"/>
      <c r="CR168" s="79"/>
      <c r="CS168" s="79"/>
      <c r="CT168" s="79"/>
      <c r="CU168" s="79"/>
      <c r="CV168" s="79"/>
      <c r="CW168" s="79"/>
      <c r="CX168" s="79"/>
      <c r="CY168" s="79"/>
      <c r="CZ168" s="79"/>
      <c r="DA168" s="79"/>
      <c r="DB168" s="79"/>
      <c r="DC168" s="79"/>
      <c r="DD168" s="79"/>
      <c r="DE168" s="79"/>
      <c r="DF168" s="79"/>
      <c r="DG168" s="79"/>
      <c r="DH168" s="79"/>
      <c r="DI168" s="79"/>
      <c r="DJ168" s="79"/>
      <c r="DK168" s="79"/>
      <c r="DL168" s="79"/>
      <c r="DM168" s="79"/>
      <c r="DN168" s="79"/>
      <c r="DO168" s="79"/>
      <c r="DP168" s="79"/>
      <c r="DQ168" s="79"/>
      <c r="DR168" s="79"/>
      <c r="DS168" s="79"/>
      <c r="DT168" s="79"/>
      <c r="DU168" s="79"/>
      <c r="DV168" s="79"/>
      <c r="DW168" s="79"/>
      <c r="DX168" s="79"/>
      <c r="DY168" s="79"/>
      <c r="DZ168" s="79"/>
      <c r="EA168" s="79"/>
      <c r="EB168" s="79"/>
      <c r="EC168" s="79"/>
      <c r="ED168" s="79"/>
      <c r="EE168" s="79"/>
      <c r="EF168" s="79"/>
      <c r="EG168" s="79"/>
      <c r="EH168" s="79"/>
      <c r="EI168" s="79"/>
      <c r="EJ168" s="79"/>
      <c r="EK168" s="79"/>
      <c r="EL168" s="79"/>
      <c r="EM168" s="79"/>
      <c r="EN168" s="79"/>
      <c r="EO168" s="79"/>
      <c r="EP168" s="79"/>
      <c r="EQ168" s="79"/>
      <c r="ER168" s="79"/>
      <c r="ES168" s="79"/>
      <c r="ET168" s="79"/>
      <c r="EU168" s="79"/>
      <c r="EV168" s="79"/>
      <c r="EW168" s="79"/>
      <c r="EX168" s="79"/>
      <c r="EY168" s="79"/>
      <c r="EZ168" s="79"/>
      <c r="FA168" s="79"/>
      <c r="FB168" s="79"/>
      <c r="FC168" s="79"/>
      <c r="FD168" s="79"/>
      <c r="FE168" s="79"/>
      <c r="FF168" s="79"/>
      <c r="FG168" s="79"/>
      <c r="FH168" s="79"/>
      <c r="FI168" s="79"/>
      <c r="FJ168" s="79"/>
      <c r="FK168" s="79"/>
      <c r="FL168" s="79"/>
      <c r="FM168" s="79"/>
      <c r="FN168" s="79"/>
      <c r="FO168" s="79"/>
      <c r="FP168" s="79"/>
      <c r="FQ168" s="79"/>
      <c r="FR168" s="79"/>
      <c r="FS168" s="79"/>
      <c r="FT168" s="79"/>
      <c r="FU168" s="79"/>
      <c r="FV168" s="79"/>
      <c r="FW168" s="79"/>
      <c r="FX168" s="79">
        <v>0</v>
      </c>
      <c r="FY168" s="79">
        <v>18</v>
      </c>
      <c r="FZ168" s="79">
        <v>0</v>
      </c>
    </row>
    <row r="169" spans="1:182" x14ac:dyDescent="0.2">
      <c r="A169" t="s">
        <v>186</v>
      </c>
      <c r="B169" t="s">
        <v>245</v>
      </c>
      <c r="C169" t="s">
        <v>194</v>
      </c>
      <c r="D169" t="s">
        <v>203</v>
      </c>
      <c r="E169" t="s">
        <v>206</v>
      </c>
      <c r="F169" t="s">
        <v>1</v>
      </c>
      <c r="G169" t="s">
        <v>1</v>
      </c>
      <c r="H169" s="79">
        <v>485</v>
      </c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79"/>
      <c r="AD169" s="79"/>
      <c r="AE169" s="79"/>
      <c r="AF169" s="79"/>
      <c r="AG169" s="79"/>
      <c r="AH169" s="79"/>
      <c r="AI169" s="79"/>
      <c r="AJ169" s="79"/>
      <c r="AK169" s="79"/>
      <c r="AL169" s="79"/>
      <c r="AM169" s="79"/>
      <c r="AN169" s="79"/>
      <c r="AO169" s="79"/>
      <c r="AP169" s="79"/>
      <c r="AQ169" s="79"/>
      <c r="AR169" s="79"/>
      <c r="AS169" s="79"/>
      <c r="AT169" s="79"/>
      <c r="AU169" s="79"/>
      <c r="AV169" s="79"/>
      <c r="AW169" s="79"/>
      <c r="AX169" s="79"/>
      <c r="AY169" s="79"/>
      <c r="AZ169" s="79"/>
      <c r="BA169" s="79"/>
      <c r="BB169" s="79"/>
      <c r="BC169" s="79"/>
      <c r="BD169" s="79"/>
      <c r="BE169" s="79"/>
      <c r="BF169" s="79"/>
      <c r="BG169" s="79"/>
      <c r="BH169" s="79"/>
      <c r="BI169" s="79"/>
      <c r="BJ169" s="79"/>
      <c r="BK169" s="79"/>
      <c r="BL169" s="79"/>
      <c r="BM169" s="79"/>
      <c r="BN169" s="79"/>
      <c r="BO169" s="79"/>
      <c r="BP169" s="79"/>
      <c r="BQ169" s="79"/>
      <c r="BR169" s="79"/>
      <c r="BS169" s="79"/>
      <c r="BT169" s="79"/>
      <c r="BU169" s="79"/>
      <c r="BV169" s="79"/>
      <c r="BW169" s="79"/>
      <c r="BX169" s="79"/>
      <c r="BY169" s="79"/>
      <c r="BZ169" s="79"/>
      <c r="CA169" s="79"/>
      <c r="CB169" s="79"/>
      <c r="CC169" s="79"/>
      <c r="CD169" s="79"/>
      <c r="CE169" s="79"/>
      <c r="CF169" s="79"/>
      <c r="CG169" s="79"/>
      <c r="CH169" s="79"/>
      <c r="CI169" s="79"/>
      <c r="CJ169" s="79"/>
      <c r="CK169" s="79"/>
      <c r="CL169" s="79"/>
      <c r="CM169" s="79"/>
      <c r="CN169" s="79"/>
      <c r="CO169" s="79"/>
      <c r="CP169" s="79"/>
      <c r="CQ169" s="79"/>
      <c r="CR169" s="79"/>
      <c r="CS169" s="79"/>
      <c r="CT169" s="79"/>
      <c r="CU169" s="79"/>
      <c r="CV169" s="79"/>
      <c r="CW169" s="79"/>
      <c r="CX169" s="79"/>
      <c r="CY169" s="79"/>
      <c r="CZ169" s="79"/>
      <c r="DA169" s="79"/>
      <c r="DB169" s="79"/>
      <c r="DC169" s="79"/>
      <c r="DD169" s="79"/>
      <c r="DE169" s="79"/>
      <c r="DF169" s="79"/>
      <c r="DG169" s="79"/>
      <c r="DH169" s="79"/>
      <c r="DI169" s="79"/>
      <c r="DJ169" s="79"/>
      <c r="DK169" s="79"/>
      <c r="DL169" s="79"/>
      <c r="DM169" s="79"/>
      <c r="DN169" s="79"/>
      <c r="DO169" s="79"/>
      <c r="DP169" s="79"/>
      <c r="DQ169" s="79"/>
      <c r="DR169" s="79"/>
      <c r="DS169" s="79"/>
      <c r="DT169" s="79"/>
      <c r="DU169" s="79"/>
      <c r="DV169" s="79"/>
      <c r="DW169" s="79"/>
      <c r="DX169" s="79"/>
      <c r="DY169" s="79"/>
      <c r="DZ169" s="79"/>
      <c r="EA169" s="79"/>
      <c r="EB169" s="79"/>
      <c r="EC169" s="79"/>
      <c r="ED169" s="79"/>
      <c r="EE169" s="79"/>
      <c r="EF169" s="79"/>
      <c r="EG169" s="79"/>
      <c r="EH169" s="79"/>
      <c r="EI169" s="79"/>
      <c r="EJ169" s="79"/>
      <c r="EK169" s="79"/>
      <c r="EL169" s="79"/>
      <c r="EM169" s="79"/>
      <c r="EN169" s="79"/>
      <c r="EO169" s="79"/>
      <c r="EP169" s="79"/>
      <c r="EQ169" s="79"/>
      <c r="ER169" s="79"/>
      <c r="ES169" s="79"/>
      <c r="ET169" s="79"/>
      <c r="EU169" s="79"/>
      <c r="EV169" s="79"/>
      <c r="EW169" s="79"/>
      <c r="EX169" s="79"/>
      <c r="EY169" s="79"/>
      <c r="EZ169" s="79"/>
      <c r="FA169" s="79"/>
      <c r="FB169" s="79"/>
      <c r="FC169" s="79"/>
      <c r="FD169" s="79"/>
      <c r="FE169" s="79"/>
      <c r="FF169" s="79"/>
      <c r="FG169" s="79"/>
      <c r="FH169" s="79"/>
      <c r="FI169" s="79"/>
      <c r="FJ169" s="79"/>
      <c r="FK169" s="79"/>
      <c r="FL169" s="79"/>
      <c r="FM169" s="79"/>
      <c r="FN169" s="79"/>
      <c r="FO169" s="79"/>
      <c r="FP169" s="79"/>
      <c r="FQ169" s="79"/>
      <c r="FR169" s="79"/>
      <c r="FS169" s="79"/>
      <c r="FT169" s="79"/>
      <c r="FU169" s="79"/>
      <c r="FV169" s="79"/>
      <c r="FW169" s="79"/>
      <c r="FX169" s="79">
        <v>0</v>
      </c>
      <c r="FY169" s="79">
        <v>75</v>
      </c>
      <c r="FZ169" s="79">
        <v>0</v>
      </c>
    </row>
    <row r="170" spans="1:182" x14ac:dyDescent="0.2">
      <c r="A170" t="s">
        <v>186</v>
      </c>
      <c r="B170" t="s">
        <v>245</v>
      </c>
      <c r="C170" t="s">
        <v>194</v>
      </c>
      <c r="D170" t="s">
        <v>203</v>
      </c>
      <c r="E170" t="s">
        <v>206</v>
      </c>
      <c r="F170" t="s">
        <v>178</v>
      </c>
      <c r="G170" t="s">
        <v>1</v>
      </c>
      <c r="H170" s="79">
        <v>238</v>
      </c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79"/>
      <c r="AD170" s="79"/>
      <c r="AE170" s="79"/>
      <c r="AF170" s="79"/>
      <c r="AG170" s="79"/>
      <c r="AH170" s="79"/>
      <c r="AI170" s="79"/>
      <c r="AJ170" s="79"/>
      <c r="AK170" s="79"/>
      <c r="AL170" s="79"/>
      <c r="AM170" s="79"/>
      <c r="AN170" s="79"/>
      <c r="AO170" s="79"/>
      <c r="AP170" s="79"/>
      <c r="AQ170" s="79"/>
      <c r="AR170" s="79"/>
      <c r="AS170" s="79"/>
      <c r="AT170" s="79"/>
      <c r="AU170" s="79"/>
      <c r="AV170" s="79"/>
      <c r="AW170" s="79"/>
      <c r="AX170" s="79"/>
      <c r="AY170" s="79"/>
      <c r="AZ170" s="79"/>
      <c r="BA170" s="79"/>
      <c r="BB170" s="79"/>
      <c r="BC170" s="79"/>
      <c r="BD170" s="79"/>
      <c r="BE170" s="79"/>
      <c r="BF170" s="79"/>
      <c r="BG170" s="79"/>
      <c r="BH170" s="79"/>
      <c r="BI170" s="79"/>
      <c r="BJ170" s="79"/>
      <c r="BK170" s="79"/>
      <c r="BL170" s="79"/>
      <c r="BM170" s="79"/>
      <c r="BN170" s="79"/>
      <c r="BO170" s="79"/>
      <c r="BP170" s="79"/>
      <c r="BQ170" s="79"/>
      <c r="BR170" s="79"/>
      <c r="BS170" s="79"/>
      <c r="BT170" s="79"/>
      <c r="BU170" s="79"/>
      <c r="BV170" s="79"/>
      <c r="BW170" s="79"/>
      <c r="BX170" s="79"/>
      <c r="BY170" s="79"/>
      <c r="BZ170" s="79"/>
      <c r="CA170" s="79"/>
      <c r="CB170" s="79"/>
      <c r="CC170" s="79"/>
      <c r="CD170" s="79"/>
      <c r="CE170" s="79"/>
      <c r="CF170" s="79"/>
      <c r="CG170" s="79"/>
      <c r="CH170" s="79"/>
      <c r="CI170" s="79"/>
      <c r="CJ170" s="79"/>
      <c r="CK170" s="79"/>
      <c r="CL170" s="79"/>
      <c r="CM170" s="79"/>
      <c r="CN170" s="79"/>
      <c r="CO170" s="79"/>
      <c r="CP170" s="79"/>
      <c r="CQ170" s="79"/>
      <c r="CR170" s="79"/>
      <c r="CS170" s="79"/>
      <c r="CT170" s="79"/>
      <c r="CU170" s="79"/>
      <c r="CV170" s="79"/>
      <c r="CW170" s="79"/>
      <c r="CX170" s="79"/>
      <c r="CY170" s="79"/>
      <c r="CZ170" s="79"/>
      <c r="DA170" s="79"/>
      <c r="DB170" s="79"/>
      <c r="DC170" s="79"/>
      <c r="DD170" s="79"/>
      <c r="DE170" s="79"/>
      <c r="DF170" s="79"/>
      <c r="DG170" s="79"/>
      <c r="DH170" s="79"/>
      <c r="DI170" s="79"/>
      <c r="DJ170" s="79"/>
      <c r="DK170" s="79"/>
      <c r="DL170" s="79"/>
      <c r="DM170" s="79"/>
      <c r="DN170" s="79"/>
      <c r="DO170" s="79"/>
      <c r="DP170" s="79"/>
      <c r="DQ170" s="79"/>
      <c r="DR170" s="79"/>
      <c r="DS170" s="79"/>
      <c r="DT170" s="79"/>
      <c r="DU170" s="79"/>
      <c r="DV170" s="79"/>
      <c r="DW170" s="79"/>
      <c r="DX170" s="79"/>
      <c r="DY170" s="79"/>
      <c r="DZ170" s="79"/>
      <c r="EA170" s="79"/>
      <c r="EB170" s="79"/>
      <c r="EC170" s="79"/>
      <c r="ED170" s="79"/>
      <c r="EE170" s="79"/>
      <c r="EF170" s="79"/>
      <c r="EG170" s="79"/>
      <c r="EH170" s="79"/>
      <c r="EI170" s="79"/>
      <c r="EJ170" s="79"/>
      <c r="EK170" s="79"/>
      <c r="EL170" s="79"/>
      <c r="EM170" s="79"/>
      <c r="EN170" s="79"/>
      <c r="EO170" s="79"/>
      <c r="EP170" s="79"/>
      <c r="EQ170" s="79"/>
      <c r="ER170" s="79"/>
      <c r="ES170" s="79"/>
      <c r="ET170" s="79"/>
      <c r="EU170" s="79"/>
      <c r="EV170" s="79"/>
      <c r="EW170" s="79"/>
      <c r="EX170" s="79"/>
      <c r="EY170" s="79"/>
      <c r="EZ170" s="79"/>
      <c r="FA170" s="79"/>
      <c r="FB170" s="79"/>
      <c r="FC170" s="79"/>
      <c r="FD170" s="79"/>
      <c r="FE170" s="79"/>
      <c r="FF170" s="79"/>
      <c r="FG170" s="79"/>
      <c r="FH170" s="79"/>
      <c r="FI170" s="79"/>
      <c r="FJ170" s="79"/>
      <c r="FK170" s="79"/>
      <c r="FL170" s="79"/>
      <c r="FM170" s="79"/>
      <c r="FN170" s="79"/>
      <c r="FO170" s="79"/>
      <c r="FP170" s="79"/>
      <c r="FQ170" s="79"/>
      <c r="FR170" s="79"/>
      <c r="FS170" s="79"/>
      <c r="FT170" s="79"/>
      <c r="FU170" s="79"/>
      <c r="FV170" s="79"/>
      <c r="FW170" s="79"/>
      <c r="FX170" s="79">
        <v>0</v>
      </c>
      <c r="FY170" s="79">
        <v>46</v>
      </c>
      <c r="FZ170" s="79">
        <v>0</v>
      </c>
    </row>
    <row r="171" spans="1:182" x14ac:dyDescent="0.2">
      <c r="A171" t="s">
        <v>186</v>
      </c>
      <c r="B171" t="s">
        <v>245</v>
      </c>
      <c r="C171" t="s">
        <v>194</v>
      </c>
      <c r="D171" t="s">
        <v>203</v>
      </c>
      <c r="E171" t="s">
        <v>206</v>
      </c>
      <c r="F171" t="s">
        <v>179</v>
      </c>
      <c r="G171" t="s">
        <v>1</v>
      </c>
      <c r="H171" s="79">
        <v>43</v>
      </c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79"/>
      <c r="AD171" s="79"/>
      <c r="AE171" s="79"/>
      <c r="AF171" s="79"/>
      <c r="AG171" s="79"/>
      <c r="AH171" s="79"/>
      <c r="AI171" s="79"/>
      <c r="AJ171" s="79"/>
      <c r="AK171" s="79"/>
      <c r="AL171" s="79"/>
      <c r="AM171" s="79"/>
      <c r="AN171" s="79"/>
      <c r="AO171" s="79"/>
      <c r="AP171" s="79"/>
      <c r="AQ171" s="79"/>
      <c r="AR171" s="79"/>
      <c r="AS171" s="79"/>
      <c r="AT171" s="79"/>
      <c r="AU171" s="79"/>
      <c r="AV171" s="79"/>
      <c r="AW171" s="79"/>
      <c r="AX171" s="79"/>
      <c r="AY171" s="79"/>
      <c r="AZ171" s="79"/>
      <c r="BA171" s="79"/>
      <c r="BB171" s="79"/>
      <c r="BC171" s="79"/>
      <c r="BD171" s="79"/>
      <c r="BE171" s="79"/>
      <c r="BF171" s="79"/>
      <c r="BG171" s="79"/>
      <c r="BH171" s="79"/>
      <c r="BI171" s="79"/>
      <c r="BJ171" s="79"/>
      <c r="BK171" s="79"/>
      <c r="BL171" s="79"/>
      <c r="BM171" s="79"/>
      <c r="BN171" s="79"/>
      <c r="BO171" s="79"/>
      <c r="BP171" s="79"/>
      <c r="BQ171" s="79"/>
      <c r="BR171" s="79"/>
      <c r="BS171" s="79"/>
      <c r="BT171" s="79"/>
      <c r="BU171" s="79"/>
      <c r="BV171" s="79"/>
      <c r="BW171" s="79"/>
      <c r="BX171" s="79"/>
      <c r="BY171" s="79"/>
      <c r="BZ171" s="79"/>
      <c r="CA171" s="79"/>
      <c r="CB171" s="79"/>
      <c r="CC171" s="79"/>
      <c r="CD171" s="79"/>
      <c r="CE171" s="79"/>
      <c r="CF171" s="79"/>
      <c r="CG171" s="79"/>
      <c r="CH171" s="79"/>
      <c r="CI171" s="79"/>
      <c r="CJ171" s="79"/>
      <c r="CK171" s="79"/>
      <c r="CL171" s="79"/>
      <c r="CM171" s="79"/>
      <c r="CN171" s="79"/>
      <c r="CO171" s="79"/>
      <c r="CP171" s="79"/>
      <c r="CQ171" s="79"/>
      <c r="CR171" s="79"/>
      <c r="CS171" s="79"/>
      <c r="CT171" s="79"/>
      <c r="CU171" s="79"/>
      <c r="CV171" s="79"/>
      <c r="CW171" s="79"/>
      <c r="CX171" s="79"/>
      <c r="CY171" s="79"/>
      <c r="CZ171" s="79"/>
      <c r="DA171" s="79"/>
      <c r="DB171" s="79"/>
      <c r="DC171" s="79"/>
      <c r="DD171" s="79"/>
      <c r="DE171" s="79"/>
      <c r="DF171" s="79"/>
      <c r="DG171" s="79"/>
      <c r="DH171" s="79"/>
      <c r="DI171" s="79"/>
      <c r="DJ171" s="79"/>
      <c r="DK171" s="79"/>
      <c r="DL171" s="79"/>
      <c r="DM171" s="79"/>
      <c r="DN171" s="79"/>
      <c r="DO171" s="79"/>
      <c r="DP171" s="79"/>
      <c r="DQ171" s="79"/>
      <c r="DR171" s="79"/>
      <c r="DS171" s="79"/>
      <c r="DT171" s="79"/>
      <c r="DU171" s="79"/>
      <c r="DV171" s="79"/>
      <c r="DW171" s="79"/>
      <c r="DX171" s="79"/>
      <c r="DY171" s="79"/>
      <c r="DZ171" s="79"/>
      <c r="EA171" s="79"/>
      <c r="EB171" s="79"/>
      <c r="EC171" s="79"/>
      <c r="ED171" s="79"/>
      <c r="EE171" s="79"/>
      <c r="EF171" s="79"/>
      <c r="EG171" s="79"/>
      <c r="EH171" s="79"/>
      <c r="EI171" s="79"/>
      <c r="EJ171" s="79"/>
      <c r="EK171" s="79"/>
      <c r="EL171" s="79"/>
      <c r="EM171" s="79"/>
      <c r="EN171" s="79"/>
      <c r="EO171" s="79"/>
      <c r="EP171" s="79"/>
      <c r="EQ171" s="79"/>
      <c r="ER171" s="79"/>
      <c r="ES171" s="79"/>
      <c r="ET171" s="79"/>
      <c r="EU171" s="79"/>
      <c r="EV171" s="79"/>
      <c r="EW171" s="79"/>
      <c r="EX171" s="79"/>
      <c r="EY171" s="79"/>
      <c r="EZ171" s="79"/>
      <c r="FA171" s="79"/>
      <c r="FB171" s="79"/>
      <c r="FC171" s="79"/>
      <c r="FD171" s="79"/>
      <c r="FE171" s="79"/>
      <c r="FF171" s="79"/>
      <c r="FG171" s="79"/>
      <c r="FH171" s="79"/>
      <c r="FI171" s="79"/>
      <c r="FJ171" s="79"/>
      <c r="FK171" s="79"/>
      <c r="FL171" s="79"/>
      <c r="FM171" s="79"/>
      <c r="FN171" s="79"/>
      <c r="FO171" s="79"/>
      <c r="FP171" s="79"/>
      <c r="FQ171" s="79"/>
      <c r="FR171" s="79"/>
      <c r="FS171" s="79"/>
      <c r="FT171" s="79"/>
      <c r="FU171" s="79"/>
      <c r="FV171" s="79"/>
      <c r="FW171" s="79"/>
      <c r="FX171" s="79">
        <v>0</v>
      </c>
      <c r="FY171" s="79">
        <v>5</v>
      </c>
      <c r="FZ171" s="79">
        <v>0</v>
      </c>
    </row>
    <row r="172" spans="1:182" x14ac:dyDescent="0.2">
      <c r="A172" t="s">
        <v>186</v>
      </c>
      <c r="B172" t="s">
        <v>245</v>
      </c>
      <c r="C172" t="s">
        <v>194</v>
      </c>
      <c r="D172" t="s">
        <v>203</v>
      </c>
      <c r="E172" t="s">
        <v>206</v>
      </c>
      <c r="F172" t="s">
        <v>180</v>
      </c>
      <c r="G172" t="s">
        <v>1</v>
      </c>
      <c r="H172" s="79">
        <v>9</v>
      </c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79"/>
      <c r="AD172" s="79"/>
      <c r="AE172" s="79"/>
      <c r="AF172" s="79"/>
      <c r="AG172" s="79"/>
      <c r="AH172" s="79"/>
      <c r="AI172" s="79"/>
      <c r="AJ172" s="79"/>
      <c r="AK172" s="79"/>
      <c r="AL172" s="79"/>
      <c r="AM172" s="79"/>
      <c r="AN172" s="79"/>
      <c r="AO172" s="79"/>
      <c r="AP172" s="79"/>
      <c r="AQ172" s="79"/>
      <c r="AR172" s="79"/>
      <c r="AS172" s="79"/>
      <c r="AT172" s="79"/>
      <c r="AU172" s="79"/>
      <c r="AV172" s="79"/>
      <c r="AW172" s="79"/>
      <c r="AX172" s="79"/>
      <c r="AY172" s="79"/>
      <c r="AZ172" s="79"/>
      <c r="BA172" s="79"/>
      <c r="BB172" s="79"/>
      <c r="BC172" s="79"/>
      <c r="BD172" s="79"/>
      <c r="BE172" s="79"/>
      <c r="BF172" s="79"/>
      <c r="BG172" s="79"/>
      <c r="BH172" s="79"/>
      <c r="BI172" s="79"/>
      <c r="BJ172" s="79"/>
      <c r="BK172" s="79"/>
      <c r="BL172" s="79"/>
      <c r="BM172" s="79"/>
      <c r="BN172" s="79"/>
      <c r="BO172" s="79"/>
      <c r="BP172" s="79"/>
      <c r="BQ172" s="79"/>
      <c r="BR172" s="79"/>
      <c r="BS172" s="79"/>
      <c r="BT172" s="79"/>
      <c r="BU172" s="79"/>
      <c r="BV172" s="79"/>
      <c r="BW172" s="79"/>
      <c r="BX172" s="79"/>
      <c r="BY172" s="79"/>
      <c r="BZ172" s="79"/>
      <c r="CA172" s="79"/>
      <c r="CB172" s="79"/>
      <c r="CC172" s="79"/>
      <c r="CD172" s="79"/>
      <c r="CE172" s="79"/>
      <c r="CF172" s="79"/>
      <c r="CG172" s="79"/>
      <c r="CH172" s="79"/>
      <c r="CI172" s="79"/>
      <c r="CJ172" s="79"/>
      <c r="CK172" s="79"/>
      <c r="CL172" s="79"/>
      <c r="CM172" s="79"/>
      <c r="CN172" s="79"/>
      <c r="CO172" s="79"/>
      <c r="CP172" s="79"/>
      <c r="CQ172" s="79"/>
      <c r="CR172" s="79"/>
      <c r="CS172" s="79"/>
      <c r="CT172" s="79"/>
      <c r="CU172" s="79"/>
      <c r="CV172" s="79"/>
      <c r="CW172" s="79"/>
      <c r="CX172" s="79"/>
      <c r="CY172" s="79"/>
      <c r="CZ172" s="79"/>
      <c r="DA172" s="79"/>
      <c r="DB172" s="79"/>
      <c r="DC172" s="79"/>
      <c r="DD172" s="79"/>
      <c r="DE172" s="79"/>
      <c r="DF172" s="79"/>
      <c r="DG172" s="79"/>
      <c r="DH172" s="79"/>
      <c r="DI172" s="79"/>
      <c r="DJ172" s="79"/>
      <c r="DK172" s="79"/>
      <c r="DL172" s="79"/>
      <c r="DM172" s="79"/>
      <c r="DN172" s="79"/>
      <c r="DO172" s="79"/>
      <c r="DP172" s="79"/>
      <c r="DQ172" s="79"/>
      <c r="DR172" s="79"/>
      <c r="DS172" s="79"/>
      <c r="DT172" s="79"/>
      <c r="DU172" s="79"/>
      <c r="DV172" s="79"/>
      <c r="DW172" s="79"/>
      <c r="DX172" s="79"/>
      <c r="DY172" s="79"/>
      <c r="DZ172" s="79"/>
      <c r="EA172" s="79"/>
      <c r="EB172" s="79"/>
      <c r="EC172" s="79"/>
      <c r="ED172" s="79"/>
      <c r="EE172" s="79"/>
      <c r="EF172" s="79"/>
      <c r="EG172" s="79"/>
      <c r="EH172" s="79"/>
      <c r="EI172" s="79"/>
      <c r="EJ172" s="79"/>
      <c r="EK172" s="79"/>
      <c r="EL172" s="79"/>
      <c r="EM172" s="79"/>
      <c r="EN172" s="79"/>
      <c r="EO172" s="79"/>
      <c r="EP172" s="79"/>
      <c r="EQ172" s="79"/>
      <c r="ER172" s="79"/>
      <c r="ES172" s="79"/>
      <c r="ET172" s="79"/>
      <c r="EU172" s="79"/>
      <c r="EV172" s="79"/>
      <c r="EW172" s="79"/>
      <c r="EX172" s="79"/>
      <c r="EY172" s="79"/>
      <c r="EZ172" s="79"/>
      <c r="FA172" s="79"/>
      <c r="FB172" s="79"/>
      <c r="FC172" s="79"/>
      <c r="FD172" s="79"/>
      <c r="FE172" s="79"/>
      <c r="FF172" s="79"/>
      <c r="FG172" s="79"/>
      <c r="FH172" s="79"/>
      <c r="FI172" s="79"/>
      <c r="FJ172" s="79"/>
      <c r="FK172" s="79"/>
      <c r="FL172" s="79"/>
      <c r="FM172" s="79"/>
      <c r="FN172" s="79"/>
      <c r="FO172" s="79"/>
      <c r="FP172" s="79"/>
      <c r="FQ172" s="79"/>
      <c r="FR172" s="79"/>
      <c r="FS172" s="79"/>
      <c r="FT172" s="79"/>
      <c r="FU172" s="79"/>
      <c r="FV172" s="79"/>
      <c r="FW172" s="79"/>
      <c r="FX172" s="79">
        <v>0</v>
      </c>
      <c r="FY172" s="79">
        <v>1</v>
      </c>
      <c r="FZ172" s="79">
        <v>0</v>
      </c>
    </row>
    <row r="173" spans="1:182" x14ac:dyDescent="0.2">
      <c r="A173" t="s">
        <v>186</v>
      </c>
      <c r="B173" t="s">
        <v>245</v>
      </c>
      <c r="C173" t="s">
        <v>194</v>
      </c>
      <c r="D173" t="s">
        <v>203</v>
      </c>
      <c r="E173" t="s">
        <v>206</v>
      </c>
      <c r="F173" t="s">
        <v>181</v>
      </c>
      <c r="G173" t="s">
        <v>1</v>
      </c>
      <c r="H173" s="79">
        <v>19</v>
      </c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79"/>
      <c r="AD173" s="79"/>
      <c r="AE173" s="79"/>
      <c r="AF173" s="79"/>
      <c r="AG173" s="79"/>
      <c r="AH173" s="79"/>
      <c r="AI173" s="79"/>
      <c r="AJ173" s="79"/>
      <c r="AK173" s="79"/>
      <c r="AL173" s="79"/>
      <c r="AM173" s="79"/>
      <c r="AN173" s="79"/>
      <c r="AO173" s="79"/>
      <c r="AP173" s="79"/>
      <c r="AQ173" s="79"/>
      <c r="AR173" s="79"/>
      <c r="AS173" s="79"/>
      <c r="AT173" s="79"/>
      <c r="AU173" s="79"/>
      <c r="AV173" s="79"/>
      <c r="AW173" s="79"/>
      <c r="AX173" s="79"/>
      <c r="AY173" s="79"/>
      <c r="AZ173" s="79"/>
      <c r="BA173" s="79"/>
      <c r="BB173" s="79"/>
      <c r="BC173" s="79"/>
      <c r="BD173" s="79"/>
      <c r="BE173" s="79"/>
      <c r="BF173" s="79"/>
      <c r="BG173" s="79"/>
      <c r="BH173" s="79"/>
      <c r="BI173" s="79"/>
      <c r="BJ173" s="79"/>
      <c r="BK173" s="79"/>
      <c r="BL173" s="79"/>
      <c r="BM173" s="79"/>
      <c r="BN173" s="79"/>
      <c r="BO173" s="79"/>
      <c r="BP173" s="79"/>
      <c r="BQ173" s="79"/>
      <c r="BR173" s="79"/>
      <c r="BS173" s="79"/>
      <c r="BT173" s="79"/>
      <c r="BU173" s="79"/>
      <c r="BV173" s="79"/>
      <c r="BW173" s="79"/>
      <c r="BX173" s="79"/>
      <c r="BY173" s="79"/>
      <c r="BZ173" s="79"/>
      <c r="CA173" s="79"/>
      <c r="CB173" s="79"/>
      <c r="CC173" s="79"/>
      <c r="CD173" s="79"/>
      <c r="CE173" s="79"/>
      <c r="CF173" s="79"/>
      <c r="CG173" s="79"/>
      <c r="CH173" s="79"/>
      <c r="CI173" s="79"/>
      <c r="CJ173" s="79"/>
      <c r="CK173" s="79"/>
      <c r="CL173" s="79"/>
      <c r="CM173" s="79"/>
      <c r="CN173" s="79"/>
      <c r="CO173" s="79"/>
      <c r="CP173" s="79"/>
      <c r="CQ173" s="79"/>
      <c r="CR173" s="79"/>
      <c r="CS173" s="79"/>
      <c r="CT173" s="79"/>
      <c r="CU173" s="79"/>
      <c r="CV173" s="79"/>
      <c r="CW173" s="79"/>
      <c r="CX173" s="79"/>
      <c r="CY173" s="79"/>
      <c r="CZ173" s="79"/>
      <c r="DA173" s="79"/>
      <c r="DB173" s="79"/>
      <c r="DC173" s="79"/>
      <c r="DD173" s="79"/>
      <c r="DE173" s="79"/>
      <c r="DF173" s="79"/>
      <c r="DG173" s="79"/>
      <c r="DH173" s="79"/>
      <c r="DI173" s="79"/>
      <c r="DJ173" s="79"/>
      <c r="DK173" s="79"/>
      <c r="DL173" s="79"/>
      <c r="DM173" s="79"/>
      <c r="DN173" s="79"/>
      <c r="DO173" s="79"/>
      <c r="DP173" s="79"/>
      <c r="DQ173" s="79"/>
      <c r="DR173" s="79"/>
      <c r="DS173" s="79"/>
      <c r="DT173" s="79"/>
      <c r="DU173" s="79"/>
      <c r="DV173" s="79"/>
      <c r="DW173" s="79"/>
      <c r="DX173" s="79"/>
      <c r="DY173" s="79"/>
      <c r="DZ173" s="79"/>
      <c r="EA173" s="79"/>
      <c r="EB173" s="79"/>
      <c r="EC173" s="79"/>
      <c r="ED173" s="79"/>
      <c r="EE173" s="79"/>
      <c r="EF173" s="79"/>
      <c r="EG173" s="79"/>
      <c r="EH173" s="79"/>
      <c r="EI173" s="79"/>
      <c r="EJ173" s="79"/>
      <c r="EK173" s="79"/>
      <c r="EL173" s="79"/>
      <c r="EM173" s="79"/>
      <c r="EN173" s="79"/>
      <c r="EO173" s="79"/>
      <c r="EP173" s="79"/>
      <c r="EQ173" s="79"/>
      <c r="ER173" s="79"/>
      <c r="ES173" s="79"/>
      <c r="ET173" s="79"/>
      <c r="EU173" s="79"/>
      <c r="EV173" s="79"/>
      <c r="EW173" s="79"/>
      <c r="EX173" s="79"/>
      <c r="EY173" s="79"/>
      <c r="EZ173" s="79"/>
      <c r="FA173" s="79"/>
      <c r="FB173" s="79"/>
      <c r="FC173" s="79"/>
      <c r="FD173" s="79"/>
      <c r="FE173" s="79"/>
      <c r="FF173" s="79"/>
      <c r="FG173" s="79"/>
      <c r="FH173" s="79"/>
      <c r="FI173" s="79"/>
      <c r="FJ173" s="79"/>
      <c r="FK173" s="79"/>
      <c r="FL173" s="79"/>
      <c r="FM173" s="79"/>
      <c r="FN173" s="79"/>
      <c r="FO173" s="79"/>
      <c r="FP173" s="79"/>
      <c r="FQ173" s="79"/>
      <c r="FR173" s="79"/>
      <c r="FS173" s="79"/>
      <c r="FT173" s="79"/>
      <c r="FU173" s="79"/>
      <c r="FV173" s="79"/>
      <c r="FW173" s="79"/>
      <c r="FX173" s="79">
        <v>0</v>
      </c>
      <c r="FY173" s="79">
        <v>3</v>
      </c>
      <c r="FZ173" s="79">
        <v>0</v>
      </c>
    </row>
    <row r="174" spans="1:182" x14ac:dyDescent="0.2">
      <c r="A174" t="s">
        <v>186</v>
      </c>
      <c r="B174" t="s">
        <v>245</v>
      </c>
      <c r="C174" t="s">
        <v>194</v>
      </c>
      <c r="D174" t="s">
        <v>203</v>
      </c>
      <c r="E174" t="s">
        <v>206</v>
      </c>
      <c r="F174" t="s">
        <v>182</v>
      </c>
      <c r="G174" t="s">
        <v>1</v>
      </c>
      <c r="H174" s="79">
        <v>37</v>
      </c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79"/>
      <c r="AD174" s="79"/>
      <c r="AE174" s="79"/>
      <c r="AF174" s="79"/>
      <c r="AG174" s="79"/>
      <c r="AH174" s="79"/>
      <c r="AI174" s="79"/>
      <c r="AJ174" s="79"/>
      <c r="AK174" s="79"/>
      <c r="AL174" s="79"/>
      <c r="AM174" s="79"/>
      <c r="AN174" s="79"/>
      <c r="AO174" s="79"/>
      <c r="AP174" s="79"/>
      <c r="AQ174" s="79"/>
      <c r="AR174" s="79"/>
      <c r="AS174" s="79"/>
      <c r="AT174" s="79"/>
      <c r="AU174" s="79"/>
      <c r="AV174" s="79"/>
      <c r="AW174" s="79"/>
      <c r="AX174" s="79"/>
      <c r="AY174" s="79"/>
      <c r="AZ174" s="79"/>
      <c r="BA174" s="79"/>
      <c r="BB174" s="79"/>
      <c r="BC174" s="79"/>
      <c r="BD174" s="79"/>
      <c r="BE174" s="79"/>
      <c r="BF174" s="79"/>
      <c r="BG174" s="79"/>
      <c r="BH174" s="79"/>
      <c r="BI174" s="79"/>
      <c r="BJ174" s="79"/>
      <c r="BK174" s="79"/>
      <c r="BL174" s="79"/>
      <c r="BM174" s="79"/>
      <c r="BN174" s="79"/>
      <c r="BO174" s="79"/>
      <c r="BP174" s="79"/>
      <c r="BQ174" s="79"/>
      <c r="BR174" s="79"/>
      <c r="BS174" s="79"/>
      <c r="BT174" s="79"/>
      <c r="BU174" s="79"/>
      <c r="BV174" s="79"/>
      <c r="BW174" s="79"/>
      <c r="BX174" s="79"/>
      <c r="BY174" s="79"/>
      <c r="BZ174" s="79"/>
      <c r="CA174" s="79"/>
      <c r="CB174" s="79"/>
      <c r="CC174" s="79"/>
      <c r="CD174" s="79"/>
      <c r="CE174" s="79"/>
      <c r="CF174" s="79"/>
      <c r="CG174" s="79"/>
      <c r="CH174" s="79"/>
      <c r="CI174" s="79"/>
      <c r="CJ174" s="79"/>
      <c r="CK174" s="79"/>
      <c r="CL174" s="79"/>
      <c r="CM174" s="79"/>
      <c r="CN174" s="79"/>
      <c r="CO174" s="79"/>
      <c r="CP174" s="79"/>
      <c r="CQ174" s="79"/>
      <c r="CR174" s="79"/>
      <c r="CS174" s="79"/>
      <c r="CT174" s="79"/>
      <c r="CU174" s="79"/>
      <c r="CV174" s="79"/>
      <c r="CW174" s="79"/>
      <c r="CX174" s="79"/>
      <c r="CY174" s="79"/>
      <c r="CZ174" s="79"/>
      <c r="DA174" s="79"/>
      <c r="DB174" s="79"/>
      <c r="DC174" s="79"/>
      <c r="DD174" s="79"/>
      <c r="DE174" s="79"/>
      <c r="DF174" s="79"/>
      <c r="DG174" s="79"/>
      <c r="DH174" s="79"/>
      <c r="DI174" s="79"/>
      <c r="DJ174" s="79"/>
      <c r="DK174" s="79"/>
      <c r="DL174" s="79"/>
      <c r="DM174" s="79"/>
      <c r="DN174" s="79"/>
      <c r="DO174" s="79"/>
      <c r="DP174" s="79"/>
      <c r="DQ174" s="79"/>
      <c r="DR174" s="79"/>
      <c r="DS174" s="79"/>
      <c r="DT174" s="79"/>
      <c r="DU174" s="79"/>
      <c r="DV174" s="79"/>
      <c r="DW174" s="79"/>
      <c r="DX174" s="79"/>
      <c r="DY174" s="79"/>
      <c r="DZ174" s="79"/>
      <c r="EA174" s="79"/>
      <c r="EB174" s="79"/>
      <c r="EC174" s="79"/>
      <c r="ED174" s="79"/>
      <c r="EE174" s="79"/>
      <c r="EF174" s="79"/>
      <c r="EG174" s="79"/>
      <c r="EH174" s="79"/>
      <c r="EI174" s="79"/>
      <c r="EJ174" s="79"/>
      <c r="EK174" s="79"/>
      <c r="EL174" s="79"/>
      <c r="EM174" s="79"/>
      <c r="EN174" s="79"/>
      <c r="EO174" s="79"/>
      <c r="EP174" s="79"/>
      <c r="EQ174" s="79"/>
      <c r="ER174" s="79"/>
      <c r="ES174" s="79"/>
      <c r="ET174" s="79"/>
      <c r="EU174" s="79"/>
      <c r="EV174" s="79"/>
      <c r="EW174" s="79"/>
      <c r="EX174" s="79"/>
      <c r="EY174" s="79"/>
      <c r="EZ174" s="79"/>
      <c r="FA174" s="79"/>
      <c r="FB174" s="79"/>
      <c r="FC174" s="79"/>
      <c r="FD174" s="79"/>
      <c r="FE174" s="79"/>
      <c r="FF174" s="79"/>
      <c r="FG174" s="79"/>
      <c r="FH174" s="79"/>
      <c r="FI174" s="79"/>
      <c r="FJ174" s="79"/>
      <c r="FK174" s="79"/>
      <c r="FL174" s="79"/>
      <c r="FM174" s="79"/>
      <c r="FN174" s="79"/>
      <c r="FO174" s="79"/>
      <c r="FP174" s="79"/>
      <c r="FQ174" s="79"/>
      <c r="FR174" s="79"/>
      <c r="FS174" s="79"/>
      <c r="FT174" s="79"/>
      <c r="FU174" s="79"/>
      <c r="FV174" s="79"/>
      <c r="FW174" s="79"/>
      <c r="FX174" s="79">
        <v>0</v>
      </c>
      <c r="FY174" s="79">
        <v>7</v>
      </c>
      <c r="FZ174" s="79">
        <v>0</v>
      </c>
    </row>
    <row r="175" spans="1:182" x14ac:dyDescent="0.2">
      <c r="A175" t="s">
        <v>186</v>
      </c>
      <c r="B175" t="s">
        <v>245</v>
      </c>
      <c r="C175" t="s">
        <v>194</v>
      </c>
      <c r="D175" t="s">
        <v>203</v>
      </c>
      <c r="E175" t="s">
        <v>206</v>
      </c>
      <c r="F175" t="s">
        <v>183</v>
      </c>
      <c r="G175" t="s">
        <v>1</v>
      </c>
      <c r="H175" s="79">
        <v>86</v>
      </c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79"/>
      <c r="AD175" s="79"/>
      <c r="AE175" s="79"/>
      <c r="AF175" s="79"/>
      <c r="AG175" s="79"/>
      <c r="AH175" s="79"/>
      <c r="AI175" s="79"/>
      <c r="AJ175" s="79"/>
      <c r="AK175" s="79"/>
      <c r="AL175" s="79"/>
      <c r="AM175" s="79"/>
      <c r="AN175" s="79"/>
      <c r="AO175" s="79"/>
      <c r="AP175" s="79"/>
      <c r="AQ175" s="79"/>
      <c r="AR175" s="79"/>
      <c r="AS175" s="79"/>
      <c r="AT175" s="79"/>
      <c r="AU175" s="79"/>
      <c r="AV175" s="79"/>
      <c r="AW175" s="79"/>
      <c r="AX175" s="79"/>
      <c r="AY175" s="79"/>
      <c r="AZ175" s="79"/>
      <c r="BA175" s="79"/>
      <c r="BB175" s="79"/>
      <c r="BC175" s="79"/>
      <c r="BD175" s="79"/>
      <c r="BE175" s="79"/>
      <c r="BF175" s="79"/>
      <c r="BG175" s="79"/>
      <c r="BH175" s="79"/>
      <c r="BI175" s="79"/>
      <c r="BJ175" s="79"/>
      <c r="BK175" s="79"/>
      <c r="BL175" s="79"/>
      <c r="BM175" s="79"/>
      <c r="BN175" s="79"/>
      <c r="BO175" s="79"/>
      <c r="BP175" s="79"/>
      <c r="BQ175" s="79"/>
      <c r="BR175" s="79"/>
      <c r="BS175" s="79"/>
      <c r="BT175" s="79"/>
      <c r="BU175" s="79"/>
      <c r="BV175" s="79"/>
      <c r="BW175" s="79"/>
      <c r="BX175" s="79"/>
      <c r="BY175" s="79"/>
      <c r="BZ175" s="79"/>
      <c r="CA175" s="79"/>
      <c r="CB175" s="79"/>
      <c r="CC175" s="79"/>
      <c r="CD175" s="79"/>
      <c r="CE175" s="79"/>
      <c r="CF175" s="79"/>
      <c r="CG175" s="79"/>
      <c r="CH175" s="79"/>
      <c r="CI175" s="79"/>
      <c r="CJ175" s="79"/>
      <c r="CK175" s="79"/>
      <c r="CL175" s="79"/>
      <c r="CM175" s="79"/>
      <c r="CN175" s="79"/>
      <c r="CO175" s="79"/>
      <c r="CP175" s="79"/>
      <c r="CQ175" s="79"/>
      <c r="CR175" s="79"/>
      <c r="CS175" s="79"/>
      <c r="CT175" s="79"/>
      <c r="CU175" s="79"/>
      <c r="CV175" s="79"/>
      <c r="CW175" s="79"/>
      <c r="CX175" s="79"/>
      <c r="CY175" s="79"/>
      <c r="CZ175" s="79"/>
      <c r="DA175" s="79"/>
      <c r="DB175" s="79"/>
      <c r="DC175" s="79"/>
      <c r="DD175" s="79"/>
      <c r="DE175" s="79"/>
      <c r="DF175" s="79"/>
      <c r="DG175" s="79"/>
      <c r="DH175" s="79"/>
      <c r="DI175" s="79"/>
      <c r="DJ175" s="79"/>
      <c r="DK175" s="79"/>
      <c r="DL175" s="79"/>
      <c r="DM175" s="79"/>
      <c r="DN175" s="79"/>
      <c r="DO175" s="79"/>
      <c r="DP175" s="79"/>
      <c r="DQ175" s="79"/>
      <c r="DR175" s="79"/>
      <c r="DS175" s="79"/>
      <c r="DT175" s="79"/>
      <c r="DU175" s="79"/>
      <c r="DV175" s="79"/>
      <c r="DW175" s="79"/>
      <c r="DX175" s="79"/>
      <c r="DY175" s="79"/>
      <c r="DZ175" s="79"/>
      <c r="EA175" s="79"/>
      <c r="EB175" s="79"/>
      <c r="EC175" s="79"/>
      <c r="ED175" s="79"/>
      <c r="EE175" s="79"/>
      <c r="EF175" s="79"/>
      <c r="EG175" s="79"/>
      <c r="EH175" s="79"/>
      <c r="EI175" s="79"/>
      <c r="EJ175" s="79"/>
      <c r="EK175" s="79"/>
      <c r="EL175" s="79"/>
      <c r="EM175" s="79"/>
      <c r="EN175" s="79"/>
      <c r="EO175" s="79"/>
      <c r="EP175" s="79"/>
      <c r="EQ175" s="79"/>
      <c r="ER175" s="79"/>
      <c r="ES175" s="79"/>
      <c r="ET175" s="79"/>
      <c r="EU175" s="79"/>
      <c r="EV175" s="79"/>
      <c r="EW175" s="79"/>
      <c r="EX175" s="79"/>
      <c r="EY175" s="79"/>
      <c r="EZ175" s="79"/>
      <c r="FA175" s="79"/>
      <c r="FB175" s="79"/>
      <c r="FC175" s="79"/>
      <c r="FD175" s="79"/>
      <c r="FE175" s="79"/>
      <c r="FF175" s="79"/>
      <c r="FG175" s="79"/>
      <c r="FH175" s="79"/>
      <c r="FI175" s="79"/>
      <c r="FJ175" s="79"/>
      <c r="FK175" s="79"/>
      <c r="FL175" s="79"/>
      <c r="FM175" s="79"/>
      <c r="FN175" s="79"/>
      <c r="FO175" s="79"/>
      <c r="FP175" s="79"/>
      <c r="FQ175" s="79"/>
      <c r="FR175" s="79"/>
      <c r="FS175" s="79"/>
      <c r="FT175" s="79"/>
      <c r="FU175" s="79"/>
      <c r="FV175" s="79"/>
      <c r="FW175" s="79"/>
      <c r="FX175" s="79">
        <v>0</v>
      </c>
      <c r="FY175" s="79">
        <v>5</v>
      </c>
      <c r="FZ175" s="79">
        <v>0</v>
      </c>
    </row>
    <row r="176" spans="1:182" x14ac:dyDescent="0.2">
      <c r="A176" t="s">
        <v>186</v>
      </c>
      <c r="B176" t="s">
        <v>245</v>
      </c>
      <c r="C176" t="s">
        <v>194</v>
      </c>
      <c r="D176" t="s">
        <v>203</v>
      </c>
      <c r="E176" t="s">
        <v>206</v>
      </c>
      <c r="F176" t="s">
        <v>184</v>
      </c>
      <c r="G176" t="s">
        <v>1</v>
      </c>
      <c r="H176" s="79">
        <v>32</v>
      </c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79"/>
      <c r="AD176" s="79"/>
      <c r="AE176" s="79"/>
      <c r="AF176" s="79"/>
      <c r="AG176" s="79"/>
      <c r="AH176" s="79"/>
      <c r="AI176" s="79"/>
      <c r="AJ176" s="79"/>
      <c r="AK176" s="79"/>
      <c r="AL176" s="79"/>
      <c r="AM176" s="79"/>
      <c r="AN176" s="79"/>
      <c r="AO176" s="79"/>
      <c r="AP176" s="79"/>
      <c r="AQ176" s="79"/>
      <c r="AR176" s="79"/>
      <c r="AS176" s="79"/>
      <c r="AT176" s="79"/>
      <c r="AU176" s="79"/>
      <c r="AV176" s="79"/>
      <c r="AW176" s="79"/>
      <c r="AX176" s="79"/>
      <c r="AY176" s="79"/>
      <c r="AZ176" s="79"/>
      <c r="BA176" s="79"/>
      <c r="BB176" s="79"/>
      <c r="BC176" s="79"/>
      <c r="BD176" s="79"/>
      <c r="BE176" s="79"/>
      <c r="BF176" s="79"/>
      <c r="BG176" s="79"/>
      <c r="BH176" s="79"/>
      <c r="BI176" s="79"/>
      <c r="BJ176" s="79"/>
      <c r="BK176" s="79"/>
      <c r="BL176" s="79"/>
      <c r="BM176" s="79"/>
      <c r="BN176" s="79"/>
      <c r="BO176" s="79"/>
      <c r="BP176" s="79"/>
      <c r="BQ176" s="79"/>
      <c r="BR176" s="79"/>
      <c r="BS176" s="79"/>
      <c r="BT176" s="79"/>
      <c r="BU176" s="79"/>
      <c r="BV176" s="79"/>
      <c r="BW176" s="79"/>
      <c r="BX176" s="79"/>
      <c r="BY176" s="79"/>
      <c r="BZ176" s="79"/>
      <c r="CA176" s="79"/>
      <c r="CB176" s="79"/>
      <c r="CC176" s="79"/>
      <c r="CD176" s="79"/>
      <c r="CE176" s="79"/>
      <c r="CF176" s="79"/>
      <c r="CG176" s="79"/>
      <c r="CH176" s="79"/>
      <c r="CI176" s="79"/>
      <c r="CJ176" s="79"/>
      <c r="CK176" s="79"/>
      <c r="CL176" s="79"/>
      <c r="CM176" s="79"/>
      <c r="CN176" s="79"/>
      <c r="CO176" s="79"/>
      <c r="CP176" s="79"/>
      <c r="CQ176" s="79"/>
      <c r="CR176" s="79"/>
      <c r="CS176" s="79"/>
      <c r="CT176" s="79"/>
      <c r="CU176" s="79"/>
      <c r="CV176" s="79"/>
      <c r="CW176" s="79"/>
      <c r="CX176" s="79"/>
      <c r="CY176" s="79"/>
      <c r="CZ176" s="79"/>
      <c r="DA176" s="79"/>
      <c r="DB176" s="79"/>
      <c r="DC176" s="79"/>
      <c r="DD176" s="79"/>
      <c r="DE176" s="79"/>
      <c r="DF176" s="79"/>
      <c r="DG176" s="79"/>
      <c r="DH176" s="79"/>
      <c r="DI176" s="79"/>
      <c r="DJ176" s="79"/>
      <c r="DK176" s="79"/>
      <c r="DL176" s="79"/>
      <c r="DM176" s="79"/>
      <c r="DN176" s="79"/>
      <c r="DO176" s="79"/>
      <c r="DP176" s="79"/>
      <c r="DQ176" s="79"/>
      <c r="DR176" s="79"/>
      <c r="DS176" s="79"/>
      <c r="DT176" s="79"/>
      <c r="DU176" s="79"/>
      <c r="DV176" s="79"/>
      <c r="DW176" s="79"/>
      <c r="DX176" s="79"/>
      <c r="DY176" s="79"/>
      <c r="DZ176" s="79"/>
      <c r="EA176" s="79"/>
      <c r="EB176" s="79"/>
      <c r="EC176" s="79"/>
      <c r="ED176" s="79"/>
      <c r="EE176" s="79"/>
      <c r="EF176" s="79"/>
      <c r="EG176" s="79"/>
      <c r="EH176" s="79"/>
      <c r="EI176" s="79"/>
      <c r="EJ176" s="79"/>
      <c r="EK176" s="79"/>
      <c r="EL176" s="79"/>
      <c r="EM176" s="79"/>
      <c r="EN176" s="79"/>
      <c r="EO176" s="79"/>
      <c r="EP176" s="79"/>
      <c r="EQ176" s="79"/>
      <c r="ER176" s="79"/>
      <c r="ES176" s="79"/>
      <c r="ET176" s="79"/>
      <c r="EU176" s="79"/>
      <c r="EV176" s="79"/>
      <c r="EW176" s="79"/>
      <c r="EX176" s="79"/>
      <c r="EY176" s="79"/>
      <c r="EZ176" s="79"/>
      <c r="FA176" s="79"/>
      <c r="FB176" s="79"/>
      <c r="FC176" s="79"/>
      <c r="FD176" s="79"/>
      <c r="FE176" s="79"/>
      <c r="FF176" s="79"/>
      <c r="FG176" s="79"/>
      <c r="FH176" s="79"/>
      <c r="FI176" s="79"/>
      <c r="FJ176" s="79"/>
      <c r="FK176" s="79"/>
      <c r="FL176" s="79"/>
      <c r="FM176" s="79"/>
      <c r="FN176" s="79"/>
      <c r="FO176" s="79"/>
      <c r="FP176" s="79"/>
      <c r="FQ176" s="79"/>
      <c r="FR176" s="79"/>
      <c r="FS176" s="79"/>
      <c r="FT176" s="79"/>
      <c r="FU176" s="79"/>
      <c r="FV176" s="79"/>
      <c r="FW176" s="79"/>
      <c r="FX176" s="79">
        <v>0</v>
      </c>
      <c r="FY176" s="79">
        <v>3</v>
      </c>
      <c r="FZ176" s="79">
        <v>0</v>
      </c>
    </row>
    <row r="177" spans="1:182" x14ac:dyDescent="0.2">
      <c r="A177" t="s">
        <v>186</v>
      </c>
      <c r="B177" t="s">
        <v>245</v>
      </c>
      <c r="C177" t="s">
        <v>194</v>
      </c>
      <c r="D177" t="s">
        <v>203</v>
      </c>
      <c r="E177" t="s">
        <v>206</v>
      </c>
      <c r="F177" t="s">
        <v>185</v>
      </c>
      <c r="G177" t="s">
        <v>1</v>
      </c>
      <c r="H177" s="79">
        <v>21</v>
      </c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79"/>
      <c r="AD177" s="79"/>
      <c r="AE177" s="79"/>
      <c r="AF177" s="79"/>
      <c r="AG177" s="79"/>
      <c r="AH177" s="79"/>
      <c r="AI177" s="79"/>
      <c r="AJ177" s="79"/>
      <c r="AK177" s="79"/>
      <c r="AL177" s="79"/>
      <c r="AM177" s="79"/>
      <c r="AN177" s="79"/>
      <c r="AO177" s="79"/>
      <c r="AP177" s="79"/>
      <c r="AQ177" s="79"/>
      <c r="AR177" s="79"/>
      <c r="AS177" s="79"/>
      <c r="AT177" s="79"/>
      <c r="AU177" s="79"/>
      <c r="AV177" s="79"/>
      <c r="AW177" s="79"/>
      <c r="AX177" s="79"/>
      <c r="AY177" s="79"/>
      <c r="AZ177" s="79"/>
      <c r="BA177" s="79"/>
      <c r="BB177" s="79"/>
      <c r="BC177" s="79"/>
      <c r="BD177" s="79"/>
      <c r="BE177" s="79"/>
      <c r="BF177" s="79"/>
      <c r="BG177" s="79"/>
      <c r="BH177" s="79"/>
      <c r="BI177" s="79"/>
      <c r="BJ177" s="79"/>
      <c r="BK177" s="79"/>
      <c r="BL177" s="79"/>
      <c r="BM177" s="79"/>
      <c r="BN177" s="79"/>
      <c r="BO177" s="79"/>
      <c r="BP177" s="79"/>
      <c r="BQ177" s="79"/>
      <c r="BR177" s="79"/>
      <c r="BS177" s="79"/>
      <c r="BT177" s="79"/>
      <c r="BU177" s="79"/>
      <c r="BV177" s="79"/>
      <c r="BW177" s="79"/>
      <c r="BX177" s="79"/>
      <c r="BY177" s="79"/>
      <c r="BZ177" s="79"/>
      <c r="CA177" s="79"/>
      <c r="CB177" s="79"/>
      <c r="CC177" s="79"/>
      <c r="CD177" s="79"/>
      <c r="CE177" s="79"/>
      <c r="CF177" s="79"/>
      <c r="CG177" s="79"/>
      <c r="CH177" s="79"/>
      <c r="CI177" s="79"/>
      <c r="CJ177" s="79"/>
      <c r="CK177" s="79"/>
      <c r="CL177" s="79"/>
      <c r="CM177" s="79"/>
      <c r="CN177" s="79"/>
      <c r="CO177" s="79"/>
      <c r="CP177" s="79"/>
      <c r="CQ177" s="79"/>
      <c r="CR177" s="79"/>
      <c r="CS177" s="79"/>
      <c r="CT177" s="79"/>
      <c r="CU177" s="79"/>
      <c r="CV177" s="79"/>
      <c r="CW177" s="79"/>
      <c r="CX177" s="79"/>
      <c r="CY177" s="79"/>
      <c r="CZ177" s="79"/>
      <c r="DA177" s="79"/>
      <c r="DB177" s="79"/>
      <c r="DC177" s="79"/>
      <c r="DD177" s="79"/>
      <c r="DE177" s="79"/>
      <c r="DF177" s="79"/>
      <c r="DG177" s="79"/>
      <c r="DH177" s="79"/>
      <c r="DI177" s="79"/>
      <c r="DJ177" s="79"/>
      <c r="DK177" s="79"/>
      <c r="DL177" s="79"/>
      <c r="DM177" s="79"/>
      <c r="DN177" s="79"/>
      <c r="DO177" s="79"/>
      <c r="DP177" s="79"/>
      <c r="DQ177" s="79"/>
      <c r="DR177" s="79"/>
      <c r="DS177" s="79"/>
      <c r="DT177" s="79"/>
      <c r="DU177" s="79"/>
      <c r="DV177" s="79"/>
      <c r="DW177" s="79"/>
      <c r="DX177" s="79"/>
      <c r="DY177" s="79"/>
      <c r="DZ177" s="79"/>
      <c r="EA177" s="79"/>
      <c r="EB177" s="79"/>
      <c r="EC177" s="79"/>
      <c r="ED177" s="79"/>
      <c r="EE177" s="79"/>
      <c r="EF177" s="79"/>
      <c r="EG177" s="79"/>
      <c r="EH177" s="79"/>
      <c r="EI177" s="79"/>
      <c r="EJ177" s="79"/>
      <c r="EK177" s="79"/>
      <c r="EL177" s="79"/>
      <c r="EM177" s="79"/>
      <c r="EN177" s="79"/>
      <c r="EO177" s="79"/>
      <c r="EP177" s="79"/>
      <c r="EQ177" s="79"/>
      <c r="ER177" s="79"/>
      <c r="ES177" s="79"/>
      <c r="ET177" s="79"/>
      <c r="EU177" s="79"/>
      <c r="EV177" s="79"/>
      <c r="EW177" s="79"/>
      <c r="EX177" s="79"/>
      <c r="EY177" s="79"/>
      <c r="EZ177" s="79"/>
      <c r="FA177" s="79"/>
      <c r="FB177" s="79"/>
      <c r="FC177" s="79"/>
      <c r="FD177" s="79"/>
      <c r="FE177" s="79"/>
      <c r="FF177" s="79"/>
      <c r="FG177" s="79"/>
      <c r="FH177" s="79"/>
      <c r="FI177" s="79"/>
      <c r="FJ177" s="79"/>
      <c r="FK177" s="79"/>
      <c r="FL177" s="79"/>
      <c r="FM177" s="79"/>
      <c r="FN177" s="79"/>
      <c r="FO177" s="79"/>
      <c r="FP177" s="79"/>
      <c r="FQ177" s="79"/>
      <c r="FR177" s="79"/>
      <c r="FS177" s="79"/>
      <c r="FT177" s="79"/>
      <c r="FU177" s="79"/>
      <c r="FV177" s="79"/>
      <c r="FW177" s="79"/>
      <c r="FX177" s="79">
        <v>0</v>
      </c>
      <c r="FY177" s="79">
        <v>5</v>
      </c>
      <c r="FZ177" s="79">
        <v>0</v>
      </c>
    </row>
    <row r="178" spans="1:182" x14ac:dyDescent="0.2">
      <c r="A178" t="s">
        <v>186</v>
      </c>
      <c r="B178" t="s">
        <v>245</v>
      </c>
      <c r="C178" t="s">
        <v>194</v>
      </c>
      <c r="D178" t="s">
        <v>203</v>
      </c>
      <c r="E178" t="s">
        <v>207</v>
      </c>
      <c r="F178" t="s">
        <v>1</v>
      </c>
      <c r="G178" t="s">
        <v>198</v>
      </c>
      <c r="H178" s="79">
        <v>2016</v>
      </c>
      <c r="I178" s="79">
        <v>1.5166218280792236</v>
      </c>
      <c r="J178" s="79">
        <v>1.3987597227096558</v>
      </c>
      <c r="K178" s="79">
        <v>1.2426344156265259</v>
      </c>
      <c r="L178" s="79">
        <v>1.1594890356063843</v>
      </c>
      <c r="M178" s="79">
        <v>1.137087345123291</v>
      </c>
      <c r="N178" s="79">
        <v>1.1831969022750854</v>
      </c>
      <c r="O178" s="79">
        <v>1.1723208427429199</v>
      </c>
      <c r="P178" s="79">
        <v>1.3273226022720337</v>
      </c>
      <c r="Q178" s="79">
        <v>1.6668800115585327</v>
      </c>
      <c r="R178" s="79">
        <v>1.9354994297027588</v>
      </c>
      <c r="S178" s="79">
        <v>2.1846063137054443</v>
      </c>
      <c r="T178" s="79">
        <v>2.3689103126525879</v>
      </c>
      <c r="U178" s="79">
        <v>2.5311460494995117</v>
      </c>
      <c r="V178" s="79">
        <v>2.9387569427490234</v>
      </c>
      <c r="W178" s="79">
        <v>2.9893527030944824</v>
      </c>
      <c r="X178" s="79">
        <v>3.0874433517456055</v>
      </c>
      <c r="Y178" s="79">
        <v>3.2084016799926758</v>
      </c>
      <c r="Z178" s="79">
        <v>3.2908270359039307</v>
      </c>
      <c r="AA178" s="79">
        <v>3.1825661659240723</v>
      </c>
      <c r="AB178" s="79">
        <v>3.0973396301269531</v>
      </c>
      <c r="AC178" s="79">
        <v>2.9178543090820313</v>
      </c>
      <c r="AD178" s="79">
        <v>2.6414446830749512</v>
      </c>
      <c r="AE178" s="79">
        <v>2.4057960510253906</v>
      </c>
      <c r="AF178" s="79">
        <v>2.0591647624969482</v>
      </c>
      <c r="AG178" s="79">
        <v>-0.64860731363296509</v>
      </c>
      <c r="AH178" s="79">
        <v>-0.50230193138122559</v>
      </c>
      <c r="AI178" s="79">
        <v>-0.39882722496986389</v>
      </c>
      <c r="AJ178" s="79">
        <v>-0.39103257656097412</v>
      </c>
      <c r="AK178" s="79">
        <v>-0.36991959810256958</v>
      </c>
      <c r="AL178" s="79">
        <v>-0.22860956192016602</v>
      </c>
      <c r="AM178" s="79">
        <v>-0.31847956776618958</v>
      </c>
      <c r="AN178" s="79">
        <v>-0.34995189309120178</v>
      </c>
      <c r="AO178" s="79">
        <v>-0.15968465805053711</v>
      </c>
      <c r="AP178" s="79">
        <v>-5.2844353020191193E-2</v>
      </c>
      <c r="AQ178" s="79">
        <v>-0.13520689308643341</v>
      </c>
      <c r="AR178" s="79">
        <v>-0.29866904020309448</v>
      </c>
      <c r="AS178" s="79">
        <v>-0.35747361183166504</v>
      </c>
      <c r="AT178" s="79">
        <v>-0.17930935323238373</v>
      </c>
      <c r="AU178" s="79">
        <v>-0.39974740147590637</v>
      </c>
      <c r="AV178" s="79">
        <v>-0.4232841432094574</v>
      </c>
      <c r="AW178" s="79">
        <v>-0.43927609920501709</v>
      </c>
      <c r="AX178" s="79">
        <v>-7.8783765435218811E-2</v>
      </c>
      <c r="AY178" s="79">
        <v>-0.28494682908058167</v>
      </c>
      <c r="AZ178" s="79">
        <v>-0.19984346628189087</v>
      </c>
      <c r="BA178" s="79">
        <v>-0.4554363489151001</v>
      </c>
      <c r="BB178" s="79">
        <v>-0.71888339519500732</v>
      </c>
      <c r="BC178" s="79">
        <v>-0.27818796038627625</v>
      </c>
      <c r="BD178" s="79">
        <v>-0.25464034080505371</v>
      </c>
      <c r="BE178" s="79">
        <v>-0.46939492225646973</v>
      </c>
      <c r="BF178" s="79">
        <v>-0.34533113241195679</v>
      </c>
      <c r="BG178" s="79">
        <v>-0.26334834098815918</v>
      </c>
      <c r="BH178" s="79">
        <v>-0.25557675957679749</v>
      </c>
      <c r="BI178" s="79">
        <v>-0.23630963265895844</v>
      </c>
      <c r="BJ178" s="79">
        <v>-0.11373573541641235</v>
      </c>
      <c r="BK178" s="79">
        <v>-0.19157473742961884</v>
      </c>
      <c r="BL178" s="79">
        <v>-0.22957265377044678</v>
      </c>
      <c r="BM178" s="79">
        <v>-3.934146836400032E-3</v>
      </c>
      <c r="BN178" s="79">
        <v>9.6376799046993256E-2</v>
      </c>
      <c r="BO178" s="79">
        <v>3.7277892231941223E-2</v>
      </c>
      <c r="BP178" s="79">
        <v>-0.12788039445877075</v>
      </c>
      <c r="BQ178" s="79">
        <v>-0.17068168520927429</v>
      </c>
      <c r="BR178" s="79">
        <v>2.4900993332266808E-2</v>
      </c>
      <c r="BS178" s="79">
        <v>-0.21777090430259705</v>
      </c>
      <c r="BT178" s="79">
        <v>-0.22292406857013702</v>
      </c>
      <c r="BU178" s="79">
        <v>-0.21766804158687592</v>
      </c>
      <c r="BV178" s="79">
        <v>0.12264571338891983</v>
      </c>
      <c r="BW178" s="79">
        <v>-6.658182293176651E-2</v>
      </c>
      <c r="BX178" s="79">
        <v>4.3237041682004929E-2</v>
      </c>
      <c r="BY178" s="79">
        <v>-0.22823110222816467</v>
      </c>
      <c r="BZ178" s="79">
        <v>-0.49539837241172791</v>
      </c>
      <c r="CA178" s="79">
        <v>-7.9730644822120667E-2</v>
      </c>
      <c r="CB178" s="79">
        <v>-4.4352110475301743E-2</v>
      </c>
      <c r="CC178" s="79">
        <v>-0.34527295827865601</v>
      </c>
      <c r="CD178" s="79">
        <v>-0.23661364614963531</v>
      </c>
      <c r="CE178" s="79">
        <v>-0.16951605677604675</v>
      </c>
      <c r="CF178" s="79">
        <v>-0.16176047921180725</v>
      </c>
      <c r="CG178" s="79">
        <v>-0.14377175271511078</v>
      </c>
      <c r="CH178" s="79">
        <v>-3.417447954416275E-2</v>
      </c>
      <c r="CI178" s="79">
        <v>-0.10368082672357559</v>
      </c>
      <c r="CJ178" s="79">
        <v>-0.14619837701320648</v>
      </c>
      <c r="CK178" s="79">
        <v>0.10393818467855453</v>
      </c>
      <c r="CL178" s="79">
        <v>0.1997268944978714</v>
      </c>
      <c r="CM178" s="79">
        <v>0.15674033761024475</v>
      </c>
      <c r="CN178" s="79">
        <v>-9.5926951617002487E-3</v>
      </c>
      <c r="CO178" s="79">
        <v>-4.13101427257061E-2</v>
      </c>
      <c r="CP178" s="79">
        <v>0.16633644700050354</v>
      </c>
      <c r="CQ178" s="79">
        <v>-9.1734550893306732E-2</v>
      </c>
      <c r="CR178" s="79">
        <v>-8.4155306220054626E-2</v>
      </c>
      <c r="CS178" s="79">
        <v>-6.4182981848716736E-2</v>
      </c>
      <c r="CT178" s="79">
        <v>0.26215514540672302</v>
      </c>
      <c r="CU178" s="79">
        <v>8.4657087922096252E-2</v>
      </c>
      <c r="CV178" s="79">
        <v>0.21159385144710541</v>
      </c>
      <c r="CW178" s="79">
        <v>-7.0869468152523041E-2</v>
      </c>
      <c r="CX178" s="79">
        <v>-0.34061324596405029</v>
      </c>
      <c r="CY178" s="79">
        <v>5.7720303535461426E-2</v>
      </c>
      <c r="CZ178" s="79">
        <v>0.10129287093877792</v>
      </c>
      <c r="DA178" s="79">
        <v>-0.22115099430084229</v>
      </c>
      <c r="DB178" s="79">
        <v>-0.12789615988731384</v>
      </c>
      <c r="DC178" s="79">
        <v>-7.5683802366256714E-2</v>
      </c>
      <c r="DD178" s="79">
        <v>-6.7944176495075226E-2</v>
      </c>
      <c r="DE178" s="79">
        <v>-5.1233883947134018E-2</v>
      </c>
      <c r="DF178" s="79">
        <v>4.5386776328086853E-2</v>
      </c>
      <c r="DG178" s="79">
        <v>-1.5786904841661453E-2</v>
      </c>
      <c r="DH178" s="79">
        <v>-6.2824100255966187E-2</v>
      </c>
      <c r="DI178" s="79">
        <v>0.21181049942970276</v>
      </c>
      <c r="DJ178" s="79">
        <v>0.30307701230049133</v>
      </c>
      <c r="DK178" s="79">
        <v>0.27620276808738708</v>
      </c>
      <c r="DL178" s="79">
        <v>0.10869500041007996</v>
      </c>
      <c r="DM178" s="79">
        <v>8.8061392307281494E-2</v>
      </c>
      <c r="DN178" s="79">
        <v>0.30777192115783691</v>
      </c>
      <c r="DO178" s="79">
        <v>3.4301795065402985E-2</v>
      </c>
      <c r="DP178" s="79">
        <v>5.4613456130027771E-2</v>
      </c>
      <c r="DQ178" s="79">
        <v>8.9302077889442444E-2</v>
      </c>
      <c r="DR178" s="79">
        <v>0.40166458487510681</v>
      </c>
      <c r="DS178" s="79">
        <v>0.23589600622653961</v>
      </c>
      <c r="DT178" s="79">
        <v>0.37995064258575439</v>
      </c>
      <c r="DU178" s="79">
        <v>8.6492173373699188E-2</v>
      </c>
      <c r="DV178" s="79">
        <v>-0.18582816421985626</v>
      </c>
      <c r="DW178" s="79">
        <v>0.19517125189304352</v>
      </c>
      <c r="DX178" s="79">
        <v>0.24693785607814789</v>
      </c>
      <c r="DY178" s="79">
        <v>-4.1938580572605133E-2</v>
      </c>
      <c r="DZ178" s="79">
        <v>2.9074611142277718E-2</v>
      </c>
      <c r="EA178" s="79">
        <v>5.9795081615447998E-2</v>
      </c>
      <c r="EB178" s="79">
        <v>6.751164048910141E-2</v>
      </c>
      <c r="EC178" s="79">
        <v>8.2376107573509216E-2</v>
      </c>
      <c r="ED178" s="79">
        <v>0.16026057302951813</v>
      </c>
      <c r="EE178" s="79">
        <v>0.11111795157194138</v>
      </c>
      <c r="EF178" s="79">
        <v>5.7555109262466431E-2</v>
      </c>
      <c r="EG178" s="79">
        <v>0.36756101250648499</v>
      </c>
      <c r="EH178" s="79">
        <v>0.45229813456535339</v>
      </c>
      <c r="EI178" s="79">
        <v>0.44868755340576172</v>
      </c>
      <c r="EJ178" s="79">
        <v>0.27948364615440369</v>
      </c>
      <c r="EK178" s="79">
        <v>0.27485334873199463</v>
      </c>
      <c r="EL178" s="79">
        <v>0.511982262134552</v>
      </c>
      <c r="EM178" s="79">
        <v>0.21627826988697052</v>
      </c>
      <c r="EN178" s="79">
        <v>0.25497350096702576</v>
      </c>
      <c r="EO178" s="79">
        <v>0.31091013550758362</v>
      </c>
      <c r="EP178" s="79">
        <v>0.60309404134750366</v>
      </c>
      <c r="EQ178" s="79">
        <v>0.45426100492477417</v>
      </c>
      <c r="ER178" s="79">
        <v>0.62303119897842407</v>
      </c>
      <c r="ES178" s="79">
        <v>0.31369739770889282</v>
      </c>
      <c r="ET178" s="79">
        <v>3.7656918168067932E-2</v>
      </c>
      <c r="EU178" s="79">
        <v>0.3936285674571991</v>
      </c>
      <c r="EV178" s="79">
        <v>0.45722603797912598</v>
      </c>
      <c r="EW178" s="79">
        <v>71.336669921875</v>
      </c>
      <c r="EX178" s="79">
        <v>70.111137390136719</v>
      </c>
      <c r="EY178" s="79">
        <v>68.212417602539063</v>
      </c>
      <c r="EZ178" s="79">
        <v>67.219139099121094</v>
      </c>
      <c r="FA178" s="79">
        <v>66.161277770996094</v>
      </c>
      <c r="FB178" s="79">
        <v>65.435958862304688</v>
      </c>
      <c r="FC178" s="79">
        <v>64.987327575683594</v>
      </c>
      <c r="FD178" s="79">
        <v>69.511299133300781</v>
      </c>
      <c r="FE178" s="79">
        <v>74.197410583496094</v>
      </c>
      <c r="FF178" s="79">
        <v>78.561088562011719</v>
      </c>
      <c r="FG178" s="79">
        <v>82.564620971679688</v>
      </c>
      <c r="FH178" s="79">
        <v>86.665458679199219</v>
      </c>
      <c r="FI178" s="79">
        <v>90.662765502929688</v>
      </c>
      <c r="FJ178" s="79">
        <v>93.861785888671875</v>
      </c>
      <c r="FK178" s="79">
        <v>95.502487182617188</v>
      </c>
      <c r="FL178" s="79">
        <v>96.652915954589844</v>
      </c>
      <c r="FM178" s="79">
        <v>96.807815551757813</v>
      </c>
      <c r="FN178" s="79">
        <v>95.138153076171875</v>
      </c>
      <c r="FO178" s="79">
        <v>93.223335266113281</v>
      </c>
      <c r="FP178" s="79">
        <v>89.456466674804688</v>
      </c>
      <c r="FQ178" s="79">
        <v>83.865676879882813</v>
      </c>
      <c r="FR178" s="79">
        <v>79.935310363769531</v>
      </c>
      <c r="FS178" s="79">
        <v>75.10052490234375</v>
      </c>
      <c r="FT178" s="79">
        <v>72.983314514160156</v>
      </c>
      <c r="FU178" s="79">
        <v>0.10345505923032761</v>
      </c>
      <c r="FV178" s="79">
        <v>0.20567694306373596</v>
      </c>
      <c r="FW178" s="79">
        <v>0.10038702934980392</v>
      </c>
      <c r="FX178" s="79">
        <v>0</v>
      </c>
      <c r="FY178" s="79">
        <v>115</v>
      </c>
      <c r="FZ178" s="79">
        <v>1</v>
      </c>
    </row>
    <row r="179" spans="1:182" x14ac:dyDescent="0.2">
      <c r="A179" t="s">
        <v>186</v>
      </c>
      <c r="B179" t="s">
        <v>245</v>
      </c>
      <c r="C179" t="s">
        <v>194</v>
      </c>
      <c r="D179" t="s">
        <v>203</v>
      </c>
      <c r="E179" t="s">
        <v>207</v>
      </c>
      <c r="F179" t="s">
        <v>1</v>
      </c>
      <c r="G179" t="s">
        <v>200</v>
      </c>
      <c r="H179" s="79">
        <v>389</v>
      </c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79"/>
      <c r="AD179" s="79"/>
      <c r="AE179" s="79"/>
      <c r="AF179" s="79"/>
      <c r="AG179" s="79"/>
      <c r="AH179" s="79"/>
      <c r="AI179" s="79"/>
      <c r="AJ179" s="79"/>
      <c r="AK179" s="79"/>
      <c r="AL179" s="79"/>
      <c r="AM179" s="79"/>
      <c r="AN179" s="79"/>
      <c r="AO179" s="79"/>
      <c r="AP179" s="79"/>
      <c r="AQ179" s="79"/>
      <c r="AR179" s="79"/>
      <c r="AS179" s="79"/>
      <c r="AT179" s="79"/>
      <c r="AU179" s="79"/>
      <c r="AV179" s="79"/>
      <c r="AW179" s="79"/>
      <c r="AX179" s="79"/>
      <c r="AY179" s="79"/>
      <c r="AZ179" s="79"/>
      <c r="BA179" s="79"/>
      <c r="BB179" s="79"/>
      <c r="BC179" s="79"/>
      <c r="BD179" s="79"/>
      <c r="BE179" s="79"/>
      <c r="BF179" s="79"/>
      <c r="BG179" s="79"/>
      <c r="BH179" s="79"/>
      <c r="BI179" s="79"/>
      <c r="BJ179" s="79"/>
      <c r="BK179" s="79"/>
      <c r="BL179" s="79"/>
      <c r="BM179" s="79"/>
      <c r="BN179" s="79"/>
      <c r="BO179" s="79"/>
      <c r="BP179" s="79"/>
      <c r="BQ179" s="79"/>
      <c r="BR179" s="79"/>
      <c r="BS179" s="79"/>
      <c r="BT179" s="79"/>
      <c r="BU179" s="79"/>
      <c r="BV179" s="79"/>
      <c r="BW179" s="79"/>
      <c r="BX179" s="79"/>
      <c r="BY179" s="79"/>
      <c r="BZ179" s="79"/>
      <c r="CA179" s="79"/>
      <c r="CB179" s="79"/>
      <c r="CC179" s="79"/>
      <c r="CD179" s="79"/>
      <c r="CE179" s="79"/>
      <c r="CF179" s="79"/>
      <c r="CG179" s="79"/>
      <c r="CH179" s="79"/>
      <c r="CI179" s="79"/>
      <c r="CJ179" s="79"/>
      <c r="CK179" s="79"/>
      <c r="CL179" s="79"/>
      <c r="CM179" s="79"/>
      <c r="CN179" s="79"/>
      <c r="CO179" s="79"/>
      <c r="CP179" s="79"/>
      <c r="CQ179" s="79"/>
      <c r="CR179" s="79"/>
      <c r="CS179" s="79"/>
      <c r="CT179" s="79"/>
      <c r="CU179" s="79"/>
      <c r="CV179" s="79"/>
      <c r="CW179" s="79"/>
      <c r="CX179" s="79"/>
      <c r="CY179" s="79"/>
      <c r="CZ179" s="79"/>
      <c r="DA179" s="79"/>
      <c r="DB179" s="79"/>
      <c r="DC179" s="79"/>
      <c r="DD179" s="79"/>
      <c r="DE179" s="79"/>
      <c r="DF179" s="79"/>
      <c r="DG179" s="79"/>
      <c r="DH179" s="79"/>
      <c r="DI179" s="79"/>
      <c r="DJ179" s="79"/>
      <c r="DK179" s="79"/>
      <c r="DL179" s="79"/>
      <c r="DM179" s="79"/>
      <c r="DN179" s="79"/>
      <c r="DO179" s="79"/>
      <c r="DP179" s="79"/>
      <c r="DQ179" s="79"/>
      <c r="DR179" s="79"/>
      <c r="DS179" s="79"/>
      <c r="DT179" s="79"/>
      <c r="DU179" s="79"/>
      <c r="DV179" s="79"/>
      <c r="DW179" s="79"/>
      <c r="DX179" s="79"/>
      <c r="DY179" s="79"/>
      <c r="DZ179" s="79"/>
      <c r="EA179" s="79"/>
      <c r="EB179" s="79"/>
      <c r="EC179" s="79"/>
      <c r="ED179" s="79"/>
      <c r="EE179" s="79"/>
      <c r="EF179" s="79"/>
      <c r="EG179" s="79"/>
      <c r="EH179" s="79"/>
      <c r="EI179" s="79"/>
      <c r="EJ179" s="79"/>
      <c r="EK179" s="79"/>
      <c r="EL179" s="79"/>
      <c r="EM179" s="79"/>
      <c r="EN179" s="79"/>
      <c r="EO179" s="79"/>
      <c r="EP179" s="79"/>
      <c r="EQ179" s="79"/>
      <c r="ER179" s="79"/>
      <c r="ES179" s="79"/>
      <c r="ET179" s="79"/>
      <c r="EU179" s="79"/>
      <c r="EV179" s="79"/>
      <c r="EW179" s="79"/>
      <c r="EX179" s="79"/>
      <c r="EY179" s="79"/>
      <c r="EZ179" s="79"/>
      <c r="FA179" s="79"/>
      <c r="FB179" s="79"/>
      <c r="FC179" s="79"/>
      <c r="FD179" s="79"/>
      <c r="FE179" s="79"/>
      <c r="FF179" s="79"/>
      <c r="FG179" s="79"/>
      <c r="FH179" s="79"/>
      <c r="FI179" s="79"/>
      <c r="FJ179" s="79"/>
      <c r="FK179" s="79"/>
      <c r="FL179" s="79"/>
      <c r="FM179" s="79"/>
      <c r="FN179" s="79"/>
      <c r="FO179" s="79"/>
      <c r="FP179" s="79"/>
      <c r="FQ179" s="79"/>
      <c r="FR179" s="79"/>
      <c r="FS179" s="79"/>
      <c r="FT179" s="79"/>
      <c r="FU179" s="79"/>
      <c r="FV179" s="79"/>
      <c r="FW179" s="79"/>
      <c r="FX179" s="79">
        <v>0</v>
      </c>
      <c r="FY179" s="79">
        <v>35</v>
      </c>
      <c r="FZ179" s="79">
        <v>0</v>
      </c>
    </row>
    <row r="180" spans="1:182" x14ac:dyDescent="0.2">
      <c r="A180" t="s">
        <v>186</v>
      </c>
      <c r="B180" t="s">
        <v>245</v>
      </c>
      <c r="C180" t="s">
        <v>194</v>
      </c>
      <c r="D180" t="s">
        <v>203</v>
      </c>
      <c r="E180" t="s">
        <v>207</v>
      </c>
      <c r="F180" t="s">
        <v>1</v>
      </c>
      <c r="G180" t="s">
        <v>1</v>
      </c>
      <c r="H180" s="79">
        <v>2405</v>
      </c>
      <c r="I180" s="79">
        <v>1.4876425266265869</v>
      </c>
      <c r="J180" s="79">
        <v>1.3577872514724731</v>
      </c>
      <c r="K180" s="79">
        <v>1.1974546909332275</v>
      </c>
      <c r="L180" s="79">
        <v>1.1219496726989746</v>
      </c>
      <c r="M180" s="79">
        <v>1.0943537950515747</v>
      </c>
      <c r="N180" s="79">
        <v>1.1504687070846558</v>
      </c>
      <c r="O180" s="79">
        <v>1.1422625780105591</v>
      </c>
      <c r="P180" s="79">
        <v>1.2737610340118408</v>
      </c>
      <c r="Q180" s="79">
        <v>1.5894614458084106</v>
      </c>
      <c r="R180" s="79">
        <v>1.8476277589797974</v>
      </c>
      <c r="S180" s="79">
        <v>2.1384027004241943</v>
      </c>
      <c r="T180" s="79">
        <v>2.3623354434967041</v>
      </c>
      <c r="U180" s="79">
        <v>2.5109255313873291</v>
      </c>
      <c r="V180" s="79">
        <v>2.8681488037109375</v>
      </c>
      <c r="W180" s="79">
        <v>2.9251434803009033</v>
      </c>
      <c r="X180" s="79">
        <v>2.9942300319671631</v>
      </c>
      <c r="Y180" s="79">
        <v>3.1472795009613037</v>
      </c>
      <c r="Z180" s="79">
        <v>3.3537747859954834</v>
      </c>
      <c r="AA180" s="79">
        <v>3.1617074012756348</v>
      </c>
      <c r="AB180" s="79">
        <v>3.0597100257873535</v>
      </c>
      <c r="AC180" s="79">
        <v>2.8909687995910645</v>
      </c>
      <c r="AD180" s="79">
        <v>2.6376023292541504</v>
      </c>
      <c r="AE180" s="79">
        <v>2.3770711421966553</v>
      </c>
      <c r="AF180" s="79">
        <v>2.036452054977417</v>
      </c>
      <c r="AG180" s="79">
        <v>-0.6300886869430542</v>
      </c>
      <c r="AH180" s="79">
        <v>-0.53289228677749634</v>
      </c>
      <c r="AI180" s="79">
        <v>-0.46326485276222229</v>
      </c>
      <c r="AJ180" s="79">
        <v>-0.46198511123657227</v>
      </c>
      <c r="AK180" s="79">
        <v>-0.41734814643859863</v>
      </c>
      <c r="AL180" s="79">
        <v>-0.26392120122909546</v>
      </c>
      <c r="AM180" s="79">
        <v>-0.38986977934837341</v>
      </c>
      <c r="AN180" s="79">
        <v>-0.45082661509513855</v>
      </c>
      <c r="AO180" s="79">
        <v>-0.28487157821655273</v>
      </c>
      <c r="AP180" s="79">
        <v>-0.17390009760856628</v>
      </c>
      <c r="AQ180" s="79">
        <v>-0.17097221314907074</v>
      </c>
      <c r="AR180" s="79">
        <v>-0.28359800577163696</v>
      </c>
      <c r="AS180" s="79">
        <v>-0.3578123152256012</v>
      </c>
      <c r="AT180" s="79">
        <v>-0.27708607912063599</v>
      </c>
      <c r="AU180" s="79">
        <v>-0.45491090416908264</v>
      </c>
      <c r="AV180" s="79">
        <v>-0.45947962999343872</v>
      </c>
      <c r="AW180" s="79">
        <v>-0.41247573494911194</v>
      </c>
      <c r="AX180" s="79">
        <v>-5.7693347334861755E-3</v>
      </c>
      <c r="AY180" s="79">
        <v>-0.23051625490188599</v>
      </c>
      <c r="AZ180" s="79">
        <v>-0.21803668141365051</v>
      </c>
      <c r="BA180" s="79">
        <v>-0.41165149211883545</v>
      </c>
      <c r="BB180" s="79">
        <v>-0.5688360333442688</v>
      </c>
      <c r="BC180" s="79">
        <v>-0.27094072103500366</v>
      </c>
      <c r="BD180" s="79">
        <v>-0.2350064218044281</v>
      </c>
      <c r="BE180" s="79">
        <v>-0.47290867567062378</v>
      </c>
      <c r="BF180" s="79">
        <v>-0.39684230089187622</v>
      </c>
      <c r="BG180" s="79">
        <v>-0.3445732593536377</v>
      </c>
      <c r="BH180" s="79">
        <v>-0.34113997220993042</v>
      </c>
      <c r="BI180" s="79">
        <v>-0.29942196607589722</v>
      </c>
      <c r="BJ180" s="79">
        <v>-0.15776969492435455</v>
      </c>
      <c r="BK180" s="79">
        <v>-0.27549609541893005</v>
      </c>
      <c r="BL180" s="79">
        <v>-0.33374029397964478</v>
      </c>
      <c r="BM180" s="79">
        <v>-0.14519204199314117</v>
      </c>
      <c r="BN180" s="79">
        <v>-4.5218605548143387E-2</v>
      </c>
      <c r="BO180" s="79">
        <v>-1.7388606444001198E-2</v>
      </c>
      <c r="BP180" s="79">
        <v>-0.12622742354869843</v>
      </c>
      <c r="BQ180" s="79">
        <v>-0.19439980387687683</v>
      </c>
      <c r="BR180" s="79">
        <v>-9.9613368511199951E-2</v>
      </c>
      <c r="BS180" s="79">
        <v>-0.29054456949234009</v>
      </c>
      <c r="BT180" s="79">
        <v>-0.28518131375312805</v>
      </c>
      <c r="BU180" s="79">
        <v>-0.22034937143325806</v>
      </c>
      <c r="BV180" s="79">
        <v>0.19346821308135986</v>
      </c>
      <c r="BW180" s="79">
        <v>-4.1959419846534729E-2</v>
      </c>
      <c r="BX180" s="79">
        <v>-8.1616388633847237E-3</v>
      </c>
      <c r="BY180" s="79">
        <v>-0.21552817523479462</v>
      </c>
      <c r="BZ180" s="79">
        <v>-0.37392127513885498</v>
      </c>
      <c r="CA180" s="79">
        <v>-9.5036581158638E-2</v>
      </c>
      <c r="CB180" s="79">
        <v>-5.2788302302360535E-2</v>
      </c>
      <c r="CC180" s="79">
        <v>-0.36404621601104736</v>
      </c>
      <c r="CD180" s="79">
        <v>-0.30261453986167908</v>
      </c>
      <c r="CE180" s="79">
        <v>-0.262367844581604</v>
      </c>
      <c r="CF180" s="79">
        <v>-0.25744301080703735</v>
      </c>
      <c r="CG180" s="79">
        <v>-0.21774664521217346</v>
      </c>
      <c r="CH180" s="79">
        <v>-8.4249511361122131E-2</v>
      </c>
      <c r="CI180" s="79">
        <v>-0.19628126919269562</v>
      </c>
      <c r="CJ180" s="79">
        <v>-0.25264665484428406</v>
      </c>
      <c r="CK180" s="79">
        <v>-4.8450406640768051E-2</v>
      </c>
      <c r="CL180" s="79">
        <v>4.3905802071094513E-2</v>
      </c>
      <c r="CM180" s="79">
        <v>8.8982939720153809E-2</v>
      </c>
      <c r="CN180" s="79">
        <v>-1.7233049497008324E-2</v>
      </c>
      <c r="CO180" s="79">
        <v>-8.1220775842666626E-2</v>
      </c>
      <c r="CP180" s="79">
        <v>2.3303689435124397E-2</v>
      </c>
      <c r="CQ180" s="79">
        <v>-0.17670491337776184</v>
      </c>
      <c r="CR180" s="79">
        <v>-0.16446283459663391</v>
      </c>
      <c r="CS180" s="79">
        <v>-8.7283268570899963E-2</v>
      </c>
      <c r="CT180" s="79">
        <v>0.33145952224731445</v>
      </c>
      <c r="CU180" s="79">
        <v>8.8634461164474487E-2</v>
      </c>
      <c r="CV180" s="79">
        <v>0.13719716668128967</v>
      </c>
      <c r="CW180" s="79">
        <v>-7.9693742096424103E-2</v>
      </c>
      <c r="CX180" s="79">
        <v>-0.23892389237880707</v>
      </c>
      <c r="CY180" s="79">
        <v>2.6794077828526497E-2</v>
      </c>
      <c r="CZ180" s="79">
        <v>7.3415406048297882E-2</v>
      </c>
      <c r="DA180" s="79">
        <v>-0.25518381595611572</v>
      </c>
      <c r="DB180" s="79">
        <v>-0.20838676393032074</v>
      </c>
      <c r="DC180" s="79">
        <v>-0.18016238510608673</v>
      </c>
      <c r="DD180" s="79">
        <v>-0.17374600470066071</v>
      </c>
      <c r="DE180" s="79">
        <v>-0.1360713392496109</v>
      </c>
      <c r="DF180" s="79">
        <v>-1.0729321278631687E-2</v>
      </c>
      <c r="DG180" s="79">
        <v>-0.11706641316413879</v>
      </c>
      <c r="DH180" s="79">
        <v>-0.17155298590660095</v>
      </c>
      <c r="DI180" s="79">
        <v>4.8291224986314774E-2</v>
      </c>
      <c r="DJ180" s="79">
        <v>0.13303020596504211</v>
      </c>
      <c r="DK180" s="79">
        <v>0.19535449147224426</v>
      </c>
      <c r="DL180" s="79">
        <v>9.1761328279972076E-2</v>
      </c>
      <c r="DM180" s="79">
        <v>3.1958255916833878E-2</v>
      </c>
      <c r="DN180" s="79">
        <v>0.14622075855731964</v>
      </c>
      <c r="DO180" s="79">
        <v>-6.2865264713764191E-2</v>
      </c>
      <c r="DP180" s="79">
        <v>-4.3744347989559174E-2</v>
      </c>
      <c r="DQ180" s="79">
        <v>4.5782845467329025E-2</v>
      </c>
      <c r="DR180" s="79">
        <v>0.46945083141326904</v>
      </c>
      <c r="DS180" s="79">
        <v>0.2192283570766449</v>
      </c>
      <c r="DT180" s="79">
        <v>0.28255599737167358</v>
      </c>
      <c r="DU180" s="79">
        <v>5.6140676140785217E-2</v>
      </c>
      <c r="DV180" s="79">
        <v>-0.10392650216817856</v>
      </c>
      <c r="DW180" s="79">
        <v>0.1486247330904007</v>
      </c>
      <c r="DX180" s="79">
        <v>0.19961912930011749</v>
      </c>
      <c r="DY180" s="79">
        <v>-9.8003789782524109E-2</v>
      </c>
      <c r="DZ180" s="79">
        <v>-7.2336778044700623E-2</v>
      </c>
      <c r="EA180" s="79">
        <v>-6.1470784246921539E-2</v>
      </c>
      <c r="EB180" s="79">
        <v>-5.2900884300470352E-2</v>
      </c>
      <c r="EC180" s="79">
        <v>-1.8145143985748291E-2</v>
      </c>
      <c r="ED180" s="79">
        <v>9.5422156155109406E-2</v>
      </c>
      <c r="EE180" s="79">
        <v>-2.6927362196147442E-3</v>
      </c>
      <c r="EF180" s="79">
        <v>-5.4466642439365387E-2</v>
      </c>
      <c r="EG180" s="79">
        <v>0.18797078728675842</v>
      </c>
      <c r="EH180" s="79">
        <v>0.2617117166519165</v>
      </c>
      <c r="EI180" s="79">
        <v>0.34893810749053955</v>
      </c>
      <c r="EJ180" s="79">
        <v>0.24913190305233002</v>
      </c>
      <c r="EK180" s="79">
        <v>0.19537079334259033</v>
      </c>
      <c r="EL180" s="79">
        <v>0.32369348406791687</v>
      </c>
      <c r="EM180" s="79">
        <v>0.10150109976530075</v>
      </c>
      <c r="EN180" s="79">
        <v>0.13055397570133209</v>
      </c>
      <c r="EO180" s="79">
        <v>0.23790916800498962</v>
      </c>
      <c r="EP180" s="79">
        <v>0.66868835687637329</v>
      </c>
      <c r="EQ180" s="79">
        <v>0.40778517723083496</v>
      </c>
      <c r="ER180" s="79">
        <v>0.49243104457855225</v>
      </c>
      <c r="ES180" s="79">
        <v>0.25226399302482605</v>
      </c>
      <c r="ET180" s="79">
        <v>9.0988278388977051E-2</v>
      </c>
      <c r="EU180" s="79">
        <v>0.32452887296676636</v>
      </c>
      <c r="EV180" s="79">
        <v>0.38183724880218506</v>
      </c>
      <c r="EW180" s="79">
        <v>71.370918273925781</v>
      </c>
      <c r="EX180" s="79">
        <v>70.329841613769531</v>
      </c>
      <c r="EY180" s="79">
        <v>68.399818420410156</v>
      </c>
      <c r="EZ180" s="79">
        <v>67.374137878417969</v>
      </c>
      <c r="FA180" s="79">
        <v>66.205024719238281</v>
      </c>
      <c r="FB180" s="79">
        <v>65.395401000976563</v>
      </c>
      <c r="FC180" s="79">
        <v>65.134613037109375</v>
      </c>
      <c r="FD180" s="79">
        <v>69.606597900390625</v>
      </c>
      <c r="FE180" s="79">
        <v>74.56756591796875</v>
      </c>
      <c r="FF180" s="79">
        <v>78.957931518554688</v>
      </c>
      <c r="FG180" s="79">
        <v>82.865020751953125</v>
      </c>
      <c r="FH180" s="79">
        <v>86.879745483398438</v>
      </c>
      <c r="FI180" s="79">
        <v>90.844024658203125</v>
      </c>
      <c r="FJ180" s="79">
        <v>93.990402221679688</v>
      </c>
      <c r="FK180" s="79">
        <v>95.765419006347656</v>
      </c>
      <c r="FL180" s="79">
        <v>96.884918212890625</v>
      </c>
      <c r="FM180" s="79">
        <v>97.036201477050781</v>
      </c>
      <c r="FN180" s="79">
        <v>95.3760986328125</v>
      </c>
      <c r="FO180" s="79">
        <v>93.393043518066406</v>
      </c>
      <c r="FP180" s="79">
        <v>89.796279907226563</v>
      </c>
      <c r="FQ180" s="79">
        <v>84.222152709960938</v>
      </c>
      <c r="FR180" s="79">
        <v>80.111679077148438</v>
      </c>
      <c r="FS180" s="79">
        <v>75.444869995117188</v>
      </c>
      <c r="FT180" s="79">
        <v>73.263641357421875</v>
      </c>
      <c r="FU180" s="79">
        <v>9.1379120945930481E-2</v>
      </c>
      <c r="FV180" s="79">
        <v>0.17975413799285889</v>
      </c>
      <c r="FW180" s="79">
        <v>8.8976964354515076E-2</v>
      </c>
      <c r="FX180" s="79">
        <v>0</v>
      </c>
      <c r="FY180" s="79">
        <v>150</v>
      </c>
      <c r="FZ180" s="79">
        <v>1</v>
      </c>
    </row>
    <row r="181" spans="1:182" x14ac:dyDescent="0.2">
      <c r="A181" t="s">
        <v>186</v>
      </c>
      <c r="B181" t="s">
        <v>245</v>
      </c>
      <c r="C181" t="s">
        <v>194</v>
      </c>
      <c r="D181" t="s">
        <v>203</v>
      </c>
      <c r="E181" t="s">
        <v>207</v>
      </c>
      <c r="F181" t="s">
        <v>178</v>
      </c>
      <c r="G181" t="s">
        <v>1</v>
      </c>
      <c r="H181" s="79">
        <v>1138</v>
      </c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79"/>
      <c r="AD181" s="79"/>
      <c r="AE181" s="79"/>
      <c r="AF181" s="79"/>
      <c r="AG181" s="79"/>
      <c r="AH181" s="79"/>
      <c r="AI181" s="79"/>
      <c r="AJ181" s="79"/>
      <c r="AK181" s="79"/>
      <c r="AL181" s="79"/>
      <c r="AM181" s="79"/>
      <c r="AN181" s="79"/>
      <c r="AO181" s="79"/>
      <c r="AP181" s="79"/>
      <c r="AQ181" s="79"/>
      <c r="AR181" s="79"/>
      <c r="AS181" s="79"/>
      <c r="AT181" s="79"/>
      <c r="AU181" s="79"/>
      <c r="AV181" s="79"/>
      <c r="AW181" s="79"/>
      <c r="AX181" s="79"/>
      <c r="AY181" s="79"/>
      <c r="AZ181" s="79"/>
      <c r="BA181" s="79"/>
      <c r="BB181" s="79"/>
      <c r="BC181" s="79"/>
      <c r="BD181" s="79"/>
      <c r="BE181" s="79"/>
      <c r="BF181" s="79"/>
      <c r="BG181" s="79"/>
      <c r="BH181" s="79"/>
      <c r="BI181" s="79"/>
      <c r="BJ181" s="79"/>
      <c r="BK181" s="79"/>
      <c r="BL181" s="79"/>
      <c r="BM181" s="79"/>
      <c r="BN181" s="79"/>
      <c r="BO181" s="79"/>
      <c r="BP181" s="79"/>
      <c r="BQ181" s="79"/>
      <c r="BR181" s="79"/>
      <c r="BS181" s="79"/>
      <c r="BT181" s="79"/>
      <c r="BU181" s="79"/>
      <c r="BV181" s="79"/>
      <c r="BW181" s="79"/>
      <c r="BX181" s="79"/>
      <c r="BY181" s="79"/>
      <c r="BZ181" s="79"/>
      <c r="CA181" s="79"/>
      <c r="CB181" s="79"/>
      <c r="CC181" s="79"/>
      <c r="CD181" s="79"/>
      <c r="CE181" s="79"/>
      <c r="CF181" s="79"/>
      <c r="CG181" s="79"/>
      <c r="CH181" s="79"/>
      <c r="CI181" s="79"/>
      <c r="CJ181" s="79"/>
      <c r="CK181" s="79"/>
      <c r="CL181" s="79"/>
      <c r="CM181" s="79"/>
      <c r="CN181" s="79"/>
      <c r="CO181" s="79"/>
      <c r="CP181" s="79"/>
      <c r="CQ181" s="79"/>
      <c r="CR181" s="79"/>
      <c r="CS181" s="79"/>
      <c r="CT181" s="79"/>
      <c r="CU181" s="79"/>
      <c r="CV181" s="79"/>
      <c r="CW181" s="79"/>
      <c r="CX181" s="79"/>
      <c r="CY181" s="79"/>
      <c r="CZ181" s="79"/>
      <c r="DA181" s="79"/>
      <c r="DB181" s="79"/>
      <c r="DC181" s="79"/>
      <c r="DD181" s="79"/>
      <c r="DE181" s="79"/>
      <c r="DF181" s="79"/>
      <c r="DG181" s="79"/>
      <c r="DH181" s="79"/>
      <c r="DI181" s="79"/>
      <c r="DJ181" s="79"/>
      <c r="DK181" s="79"/>
      <c r="DL181" s="79"/>
      <c r="DM181" s="79"/>
      <c r="DN181" s="79"/>
      <c r="DO181" s="79"/>
      <c r="DP181" s="79"/>
      <c r="DQ181" s="79"/>
      <c r="DR181" s="79"/>
      <c r="DS181" s="79"/>
      <c r="DT181" s="79"/>
      <c r="DU181" s="79"/>
      <c r="DV181" s="79"/>
      <c r="DW181" s="79"/>
      <c r="DX181" s="79"/>
      <c r="DY181" s="79"/>
      <c r="DZ181" s="79"/>
      <c r="EA181" s="79"/>
      <c r="EB181" s="79"/>
      <c r="EC181" s="79"/>
      <c r="ED181" s="79"/>
      <c r="EE181" s="79"/>
      <c r="EF181" s="79"/>
      <c r="EG181" s="79"/>
      <c r="EH181" s="79"/>
      <c r="EI181" s="79"/>
      <c r="EJ181" s="79"/>
      <c r="EK181" s="79"/>
      <c r="EL181" s="79"/>
      <c r="EM181" s="79"/>
      <c r="EN181" s="79"/>
      <c r="EO181" s="79"/>
      <c r="EP181" s="79"/>
      <c r="EQ181" s="79"/>
      <c r="ER181" s="79"/>
      <c r="ES181" s="79"/>
      <c r="ET181" s="79"/>
      <c r="EU181" s="79"/>
      <c r="EV181" s="79"/>
      <c r="EW181" s="79"/>
      <c r="EX181" s="79"/>
      <c r="EY181" s="79"/>
      <c r="EZ181" s="79"/>
      <c r="FA181" s="79"/>
      <c r="FB181" s="79"/>
      <c r="FC181" s="79"/>
      <c r="FD181" s="79"/>
      <c r="FE181" s="79"/>
      <c r="FF181" s="79"/>
      <c r="FG181" s="79"/>
      <c r="FH181" s="79"/>
      <c r="FI181" s="79"/>
      <c r="FJ181" s="79"/>
      <c r="FK181" s="79"/>
      <c r="FL181" s="79"/>
      <c r="FM181" s="79"/>
      <c r="FN181" s="79"/>
      <c r="FO181" s="79"/>
      <c r="FP181" s="79"/>
      <c r="FQ181" s="79"/>
      <c r="FR181" s="79"/>
      <c r="FS181" s="79"/>
      <c r="FT181" s="79"/>
      <c r="FU181" s="79"/>
      <c r="FV181" s="79"/>
      <c r="FW181" s="79"/>
      <c r="FX181" s="79">
        <v>0</v>
      </c>
      <c r="FY181" s="79">
        <v>84</v>
      </c>
      <c r="FZ181" s="79">
        <v>0</v>
      </c>
    </row>
    <row r="182" spans="1:182" x14ac:dyDescent="0.2">
      <c r="A182" t="s">
        <v>186</v>
      </c>
      <c r="B182" t="s">
        <v>245</v>
      </c>
      <c r="C182" t="s">
        <v>194</v>
      </c>
      <c r="D182" t="s">
        <v>203</v>
      </c>
      <c r="E182" t="s">
        <v>207</v>
      </c>
      <c r="F182" t="s">
        <v>179</v>
      </c>
      <c r="G182" t="s">
        <v>1</v>
      </c>
      <c r="H182" s="79">
        <v>236</v>
      </c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79"/>
      <c r="AD182" s="79"/>
      <c r="AE182" s="79"/>
      <c r="AF182" s="79"/>
      <c r="AG182" s="79"/>
      <c r="AH182" s="79"/>
      <c r="AI182" s="79"/>
      <c r="AJ182" s="79"/>
      <c r="AK182" s="79"/>
      <c r="AL182" s="79"/>
      <c r="AM182" s="79"/>
      <c r="AN182" s="79"/>
      <c r="AO182" s="79"/>
      <c r="AP182" s="79"/>
      <c r="AQ182" s="79"/>
      <c r="AR182" s="79"/>
      <c r="AS182" s="79"/>
      <c r="AT182" s="79"/>
      <c r="AU182" s="79"/>
      <c r="AV182" s="79"/>
      <c r="AW182" s="79"/>
      <c r="AX182" s="79"/>
      <c r="AY182" s="79"/>
      <c r="AZ182" s="79"/>
      <c r="BA182" s="79"/>
      <c r="BB182" s="79"/>
      <c r="BC182" s="79"/>
      <c r="BD182" s="79"/>
      <c r="BE182" s="79"/>
      <c r="BF182" s="79"/>
      <c r="BG182" s="79"/>
      <c r="BH182" s="79"/>
      <c r="BI182" s="79"/>
      <c r="BJ182" s="79"/>
      <c r="BK182" s="79"/>
      <c r="BL182" s="79"/>
      <c r="BM182" s="79"/>
      <c r="BN182" s="79"/>
      <c r="BO182" s="79"/>
      <c r="BP182" s="79"/>
      <c r="BQ182" s="79"/>
      <c r="BR182" s="79"/>
      <c r="BS182" s="79"/>
      <c r="BT182" s="79"/>
      <c r="BU182" s="79"/>
      <c r="BV182" s="79"/>
      <c r="BW182" s="79"/>
      <c r="BX182" s="79"/>
      <c r="BY182" s="79"/>
      <c r="BZ182" s="79"/>
      <c r="CA182" s="79"/>
      <c r="CB182" s="79"/>
      <c r="CC182" s="79"/>
      <c r="CD182" s="79"/>
      <c r="CE182" s="79"/>
      <c r="CF182" s="79"/>
      <c r="CG182" s="79"/>
      <c r="CH182" s="79"/>
      <c r="CI182" s="79"/>
      <c r="CJ182" s="79"/>
      <c r="CK182" s="79"/>
      <c r="CL182" s="79"/>
      <c r="CM182" s="79"/>
      <c r="CN182" s="79"/>
      <c r="CO182" s="79"/>
      <c r="CP182" s="79"/>
      <c r="CQ182" s="79"/>
      <c r="CR182" s="79"/>
      <c r="CS182" s="79"/>
      <c r="CT182" s="79"/>
      <c r="CU182" s="79"/>
      <c r="CV182" s="79"/>
      <c r="CW182" s="79"/>
      <c r="CX182" s="79"/>
      <c r="CY182" s="79"/>
      <c r="CZ182" s="79"/>
      <c r="DA182" s="79"/>
      <c r="DB182" s="79"/>
      <c r="DC182" s="79"/>
      <c r="DD182" s="79"/>
      <c r="DE182" s="79"/>
      <c r="DF182" s="79"/>
      <c r="DG182" s="79"/>
      <c r="DH182" s="79"/>
      <c r="DI182" s="79"/>
      <c r="DJ182" s="79"/>
      <c r="DK182" s="79"/>
      <c r="DL182" s="79"/>
      <c r="DM182" s="79"/>
      <c r="DN182" s="79"/>
      <c r="DO182" s="79"/>
      <c r="DP182" s="79"/>
      <c r="DQ182" s="79"/>
      <c r="DR182" s="79"/>
      <c r="DS182" s="79"/>
      <c r="DT182" s="79"/>
      <c r="DU182" s="79"/>
      <c r="DV182" s="79"/>
      <c r="DW182" s="79"/>
      <c r="DX182" s="79"/>
      <c r="DY182" s="79"/>
      <c r="DZ182" s="79"/>
      <c r="EA182" s="79"/>
      <c r="EB182" s="79"/>
      <c r="EC182" s="79"/>
      <c r="ED182" s="79"/>
      <c r="EE182" s="79"/>
      <c r="EF182" s="79"/>
      <c r="EG182" s="79"/>
      <c r="EH182" s="79"/>
      <c r="EI182" s="79"/>
      <c r="EJ182" s="79"/>
      <c r="EK182" s="79"/>
      <c r="EL182" s="79"/>
      <c r="EM182" s="79"/>
      <c r="EN182" s="79"/>
      <c r="EO182" s="79"/>
      <c r="EP182" s="79"/>
      <c r="EQ182" s="79"/>
      <c r="ER182" s="79"/>
      <c r="ES182" s="79"/>
      <c r="ET182" s="79"/>
      <c r="EU182" s="79"/>
      <c r="EV182" s="79"/>
      <c r="EW182" s="79"/>
      <c r="EX182" s="79"/>
      <c r="EY182" s="79"/>
      <c r="EZ182" s="79"/>
      <c r="FA182" s="79"/>
      <c r="FB182" s="79"/>
      <c r="FC182" s="79"/>
      <c r="FD182" s="79"/>
      <c r="FE182" s="79"/>
      <c r="FF182" s="79"/>
      <c r="FG182" s="79"/>
      <c r="FH182" s="79"/>
      <c r="FI182" s="79"/>
      <c r="FJ182" s="79"/>
      <c r="FK182" s="79"/>
      <c r="FL182" s="79"/>
      <c r="FM182" s="79"/>
      <c r="FN182" s="79"/>
      <c r="FO182" s="79"/>
      <c r="FP182" s="79"/>
      <c r="FQ182" s="79"/>
      <c r="FR182" s="79"/>
      <c r="FS182" s="79"/>
      <c r="FT182" s="79"/>
      <c r="FU182" s="79"/>
      <c r="FV182" s="79"/>
      <c r="FW182" s="79"/>
      <c r="FX182" s="79">
        <v>0</v>
      </c>
      <c r="FY182" s="79">
        <v>13</v>
      </c>
      <c r="FZ182" s="79">
        <v>0</v>
      </c>
    </row>
    <row r="183" spans="1:182" x14ac:dyDescent="0.2">
      <c r="A183" t="s">
        <v>186</v>
      </c>
      <c r="B183" t="s">
        <v>245</v>
      </c>
      <c r="C183" t="s">
        <v>194</v>
      </c>
      <c r="D183" t="s">
        <v>203</v>
      </c>
      <c r="E183" t="s">
        <v>207</v>
      </c>
      <c r="F183" t="s">
        <v>180</v>
      </c>
      <c r="G183" t="s">
        <v>1</v>
      </c>
      <c r="H183" s="79">
        <v>42</v>
      </c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79"/>
      <c r="AD183" s="79"/>
      <c r="AE183" s="79"/>
      <c r="AF183" s="79"/>
      <c r="AG183" s="79"/>
      <c r="AH183" s="79"/>
      <c r="AI183" s="79"/>
      <c r="AJ183" s="79"/>
      <c r="AK183" s="79"/>
      <c r="AL183" s="79"/>
      <c r="AM183" s="79"/>
      <c r="AN183" s="79"/>
      <c r="AO183" s="79"/>
      <c r="AP183" s="79"/>
      <c r="AQ183" s="79"/>
      <c r="AR183" s="79"/>
      <c r="AS183" s="79"/>
      <c r="AT183" s="79"/>
      <c r="AU183" s="79"/>
      <c r="AV183" s="79"/>
      <c r="AW183" s="79"/>
      <c r="AX183" s="79"/>
      <c r="AY183" s="79"/>
      <c r="AZ183" s="79"/>
      <c r="BA183" s="79"/>
      <c r="BB183" s="79"/>
      <c r="BC183" s="79"/>
      <c r="BD183" s="79"/>
      <c r="BE183" s="79"/>
      <c r="BF183" s="79"/>
      <c r="BG183" s="79"/>
      <c r="BH183" s="79"/>
      <c r="BI183" s="79"/>
      <c r="BJ183" s="79"/>
      <c r="BK183" s="79"/>
      <c r="BL183" s="79"/>
      <c r="BM183" s="79"/>
      <c r="BN183" s="79"/>
      <c r="BO183" s="79"/>
      <c r="BP183" s="79"/>
      <c r="BQ183" s="79"/>
      <c r="BR183" s="79"/>
      <c r="BS183" s="79"/>
      <c r="BT183" s="79"/>
      <c r="BU183" s="79"/>
      <c r="BV183" s="79"/>
      <c r="BW183" s="79"/>
      <c r="BX183" s="79"/>
      <c r="BY183" s="79"/>
      <c r="BZ183" s="79"/>
      <c r="CA183" s="79"/>
      <c r="CB183" s="79"/>
      <c r="CC183" s="79"/>
      <c r="CD183" s="79"/>
      <c r="CE183" s="79"/>
      <c r="CF183" s="79"/>
      <c r="CG183" s="79"/>
      <c r="CH183" s="79"/>
      <c r="CI183" s="79"/>
      <c r="CJ183" s="79"/>
      <c r="CK183" s="79"/>
      <c r="CL183" s="79"/>
      <c r="CM183" s="79"/>
      <c r="CN183" s="79"/>
      <c r="CO183" s="79"/>
      <c r="CP183" s="79"/>
      <c r="CQ183" s="79"/>
      <c r="CR183" s="79"/>
      <c r="CS183" s="79"/>
      <c r="CT183" s="79"/>
      <c r="CU183" s="79"/>
      <c r="CV183" s="79"/>
      <c r="CW183" s="79"/>
      <c r="CX183" s="79"/>
      <c r="CY183" s="79"/>
      <c r="CZ183" s="79"/>
      <c r="DA183" s="79"/>
      <c r="DB183" s="79"/>
      <c r="DC183" s="79"/>
      <c r="DD183" s="79"/>
      <c r="DE183" s="79"/>
      <c r="DF183" s="79"/>
      <c r="DG183" s="79"/>
      <c r="DH183" s="79"/>
      <c r="DI183" s="79"/>
      <c r="DJ183" s="79"/>
      <c r="DK183" s="79"/>
      <c r="DL183" s="79"/>
      <c r="DM183" s="79"/>
      <c r="DN183" s="79"/>
      <c r="DO183" s="79"/>
      <c r="DP183" s="79"/>
      <c r="DQ183" s="79"/>
      <c r="DR183" s="79"/>
      <c r="DS183" s="79"/>
      <c r="DT183" s="79"/>
      <c r="DU183" s="79"/>
      <c r="DV183" s="79"/>
      <c r="DW183" s="79"/>
      <c r="DX183" s="79"/>
      <c r="DY183" s="79"/>
      <c r="DZ183" s="79"/>
      <c r="EA183" s="79"/>
      <c r="EB183" s="79"/>
      <c r="EC183" s="79"/>
      <c r="ED183" s="79"/>
      <c r="EE183" s="79"/>
      <c r="EF183" s="79"/>
      <c r="EG183" s="79"/>
      <c r="EH183" s="79"/>
      <c r="EI183" s="79"/>
      <c r="EJ183" s="79"/>
      <c r="EK183" s="79"/>
      <c r="EL183" s="79"/>
      <c r="EM183" s="79"/>
      <c r="EN183" s="79"/>
      <c r="EO183" s="79"/>
      <c r="EP183" s="79"/>
      <c r="EQ183" s="79"/>
      <c r="ER183" s="79"/>
      <c r="ES183" s="79"/>
      <c r="ET183" s="79"/>
      <c r="EU183" s="79"/>
      <c r="EV183" s="79"/>
      <c r="EW183" s="79"/>
      <c r="EX183" s="79"/>
      <c r="EY183" s="79"/>
      <c r="EZ183" s="79"/>
      <c r="FA183" s="79"/>
      <c r="FB183" s="79"/>
      <c r="FC183" s="79"/>
      <c r="FD183" s="79"/>
      <c r="FE183" s="79"/>
      <c r="FF183" s="79"/>
      <c r="FG183" s="79"/>
      <c r="FH183" s="79"/>
      <c r="FI183" s="79"/>
      <c r="FJ183" s="79"/>
      <c r="FK183" s="79"/>
      <c r="FL183" s="79"/>
      <c r="FM183" s="79"/>
      <c r="FN183" s="79"/>
      <c r="FO183" s="79"/>
      <c r="FP183" s="79"/>
      <c r="FQ183" s="79"/>
      <c r="FR183" s="79"/>
      <c r="FS183" s="79"/>
      <c r="FT183" s="79"/>
      <c r="FU183" s="79"/>
      <c r="FV183" s="79"/>
      <c r="FW183" s="79"/>
      <c r="FX183" s="79">
        <v>0</v>
      </c>
      <c r="FY183" s="79">
        <v>3</v>
      </c>
      <c r="FZ183" s="79">
        <v>0</v>
      </c>
    </row>
    <row r="184" spans="1:182" x14ac:dyDescent="0.2">
      <c r="A184" t="s">
        <v>186</v>
      </c>
      <c r="B184" t="s">
        <v>245</v>
      </c>
      <c r="C184" t="s">
        <v>194</v>
      </c>
      <c r="D184" t="s">
        <v>203</v>
      </c>
      <c r="E184" t="s">
        <v>207</v>
      </c>
      <c r="F184" t="s">
        <v>181</v>
      </c>
      <c r="G184" t="s">
        <v>1</v>
      </c>
      <c r="H184" s="79">
        <v>71</v>
      </c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79"/>
      <c r="AD184" s="79"/>
      <c r="AE184" s="79"/>
      <c r="AF184" s="79"/>
      <c r="AG184" s="79"/>
      <c r="AH184" s="79"/>
      <c r="AI184" s="79"/>
      <c r="AJ184" s="79"/>
      <c r="AK184" s="79"/>
      <c r="AL184" s="79"/>
      <c r="AM184" s="79"/>
      <c r="AN184" s="79"/>
      <c r="AO184" s="79"/>
      <c r="AP184" s="79"/>
      <c r="AQ184" s="79"/>
      <c r="AR184" s="79"/>
      <c r="AS184" s="79"/>
      <c r="AT184" s="79"/>
      <c r="AU184" s="79"/>
      <c r="AV184" s="79"/>
      <c r="AW184" s="79"/>
      <c r="AX184" s="79"/>
      <c r="AY184" s="79"/>
      <c r="AZ184" s="79"/>
      <c r="BA184" s="79"/>
      <c r="BB184" s="79"/>
      <c r="BC184" s="79"/>
      <c r="BD184" s="79"/>
      <c r="BE184" s="79"/>
      <c r="BF184" s="79"/>
      <c r="BG184" s="79"/>
      <c r="BH184" s="79"/>
      <c r="BI184" s="79"/>
      <c r="BJ184" s="79"/>
      <c r="BK184" s="79"/>
      <c r="BL184" s="79"/>
      <c r="BM184" s="79"/>
      <c r="BN184" s="79"/>
      <c r="BO184" s="79"/>
      <c r="BP184" s="79"/>
      <c r="BQ184" s="79"/>
      <c r="BR184" s="79"/>
      <c r="BS184" s="79"/>
      <c r="BT184" s="79"/>
      <c r="BU184" s="79"/>
      <c r="BV184" s="79"/>
      <c r="BW184" s="79"/>
      <c r="BX184" s="79"/>
      <c r="BY184" s="79"/>
      <c r="BZ184" s="79"/>
      <c r="CA184" s="79"/>
      <c r="CB184" s="79"/>
      <c r="CC184" s="79"/>
      <c r="CD184" s="79"/>
      <c r="CE184" s="79"/>
      <c r="CF184" s="79"/>
      <c r="CG184" s="79"/>
      <c r="CH184" s="79"/>
      <c r="CI184" s="79"/>
      <c r="CJ184" s="79"/>
      <c r="CK184" s="79"/>
      <c r="CL184" s="79"/>
      <c r="CM184" s="79"/>
      <c r="CN184" s="79"/>
      <c r="CO184" s="79"/>
      <c r="CP184" s="79"/>
      <c r="CQ184" s="79"/>
      <c r="CR184" s="79"/>
      <c r="CS184" s="79"/>
      <c r="CT184" s="79"/>
      <c r="CU184" s="79"/>
      <c r="CV184" s="79"/>
      <c r="CW184" s="79"/>
      <c r="CX184" s="79"/>
      <c r="CY184" s="79"/>
      <c r="CZ184" s="79"/>
      <c r="DA184" s="79"/>
      <c r="DB184" s="79"/>
      <c r="DC184" s="79"/>
      <c r="DD184" s="79"/>
      <c r="DE184" s="79"/>
      <c r="DF184" s="79"/>
      <c r="DG184" s="79"/>
      <c r="DH184" s="79"/>
      <c r="DI184" s="79"/>
      <c r="DJ184" s="79"/>
      <c r="DK184" s="79"/>
      <c r="DL184" s="79"/>
      <c r="DM184" s="79"/>
      <c r="DN184" s="79"/>
      <c r="DO184" s="79"/>
      <c r="DP184" s="79"/>
      <c r="DQ184" s="79"/>
      <c r="DR184" s="79"/>
      <c r="DS184" s="79"/>
      <c r="DT184" s="79"/>
      <c r="DU184" s="79"/>
      <c r="DV184" s="79"/>
      <c r="DW184" s="79"/>
      <c r="DX184" s="79"/>
      <c r="DY184" s="79"/>
      <c r="DZ184" s="79"/>
      <c r="EA184" s="79"/>
      <c r="EB184" s="79"/>
      <c r="EC184" s="79"/>
      <c r="ED184" s="79"/>
      <c r="EE184" s="79"/>
      <c r="EF184" s="79"/>
      <c r="EG184" s="79"/>
      <c r="EH184" s="79"/>
      <c r="EI184" s="79"/>
      <c r="EJ184" s="79"/>
      <c r="EK184" s="79"/>
      <c r="EL184" s="79"/>
      <c r="EM184" s="79"/>
      <c r="EN184" s="79"/>
      <c r="EO184" s="79"/>
      <c r="EP184" s="79"/>
      <c r="EQ184" s="79"/>
      <c r="ER184" s="79"/>
      <c r="ES184" s="79"/>
      <c r="ET184" s="79"/>
      <c r="EU184" s="79"/>
      <c r="EV184" s="79"/>
      <c r="EW184" s="79"/>
      <c r="EX184" s="79"/>
      <c r="EY184" s="79"/>
      <c r="EZ184" s="79"/>
      <c r="FA184" s="79"/>
      <c r="FB184" s="79"/>
      <c r="FC184" s="79"/>
      <c r="FD184" s="79"/>
      <c r="FE184" s="79"/>
      <c r="FF184" s="79"/>
      <c r="FG184" s="79"/>
      <c r="FH184" s="79"/>
      <c r="FI184" s="79"/>
      <c r="FJ184" s="79"/>
      <c r="FK184" s="79"/>
      <c r="FL184" s="79"/>
      <c r="FM184" s="79"/>
      <c r="FN184" s="79"/>
      <c r="FO184" s="79"/>
      <c r="FP184" s="79"/>
      <c r="FQ184" s="79"/>
      <c r="FR184" s="79"/>
      <c r="FS184" s="79"/>
      <c r="FT184" s="79"/>
      <c r="FU184" s="79"/>
      <c r="FV184" s="79"/>
      <c r="FW184" s="79"/>
      <c r="FX184" s="79">
        <v>0</v>
      </c>
      <c r="FY184" s="79">
        <v>5</v>
      </c>
      <c r="FZ184" s="79">
        <v>0</v>
      </c>
    </row>
    <row r="185" spans="1:182" x14ac:dyDescent="0.2">
      <c r="A185" t="s">
        <v>186</v>
      </c>
      <c r="B185" t="s">
        <v>245</v>
      </c>
      <c r="C185" t="s">
        <v>194</v>
      </c>
      <c r="D185" t="s">
        <v>203</v>
      </c>
      <c r="E185" t="s">
        <v>207</v>
      </c>
      <c r="F185" t="s">
        <v>182</v>
      </c>
      <c r="G185" t="s">
        <v>1</v>
      </c>
      <c r="H185" s="79">
        <v>225</v>
      </c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79"/>
      <c r="AD185" s="79"/>
      <c r="AE185" s="79"/>
      <c r="AF185" s="79"/>
      <c r="AG185" s="79"/>
      <c r="AH185" s="79"/>
      <c r="AI185" s="79"/>
      <c r="AJ185" s="79"/>
      <c r="AK185" s="79"/>
      <c r="AL185" s="79"/>
      <c r="AM185" s="79"/>
      <c r="AN185" s="79"/>
      <c r="AO185" s="79"/>
      <c r="AP185" s="79"/>
      <c r="AQ185" s="79"/>
      <c r="AR185" s="79"/>
      <c r="AS185" s="79"/>
      <c r="AT185" s="79"/>
      <c r="AU185" s="79"/>
      <c r="AV185" s="79"/>
      <c r="AW185" s="79"/>
      <c r="AX185" s="79"/>
      <c r="AY185" s="79"/>
      <c r="AZ185" s="79"/>
      <c r="BA185" s="79"/>
      <c r="BB185" s="79"/>
      <c r="BC185" s="79"/>
      <c r="BD185" s="79"/>
      <c r="BE185" s="79"/>
      <c r="BF185" s="79"/>
      <c r="BG185" s="79"/>
      <c r="BH185" s="79"/>
      <c r="BI185" s="79"/>
      <c r="BJ185" s="79"/>
      <c r="BK185" s="79"/>
      <c r="BL185" s="79"/>
      <c r="BM185" s="79"/>
      <c r="BN185" s="79"/>
      <c r="BO185" s="79"/>
      <c r="BP185" s="79"/>
      <c r="BQ185" s="79"/>
      <c r="BR185" s="79"/>
      <c r="BS185" s="79"/>
      <c r="BT185" s="79"/>
      <c r="BU185" s="79"/>
      <c r="BV185" s="79"/>
      <c r="BW185" s="79"/>
      <c r="BX185" s="79"/>
      <c r="BY185" s="79"/>
      <c r="BZ185" s="79"/>
      <c r="CA185" s="79"/>
      <c r="CB185" s="79"/>
      <c r="CC185" s="79"/>
      <c r="CD185" s="79"/>
      <c r="CE185" s="79"/>
      <c r="CF185" s="79"/>
      <c r="CG185" s="79"/>
      <c r="CH185" s="79"/>
      <c r="CI185" s="79"/>
      <c r="CJ185" s="79"/>
      <c r="CK185" s="79"/>
      <c r="CL185" s="79"/>
      <c r="CM185" s="79"/>
      <c r="CN185" s="79"/>
      <c r="CO185" s="79"/>
      <c r="CP185" s="79"/>
      <c r="CQ185" s="79"/>
      <c r="CR185" s="79"/>
      <c r="CS185" s="79"/>
      <c r="CT185" s="79"/>
      <c r="CU185" s="79"/>
      <c r="CV185" s="79"/>
      <c r="CW185" s="79"/>
      <c r="CX185" s="79"/>
      <c r="CY185" s="79"/>
      <c r="CZ185" s="79"/>
      <c r="DA185" s="79"/>
      <c r="DB185" s="79"/>
      <c r="DC185" s="79"/>
      <c r="DD185" s="79"/>
      <c r="DE185" s="79"/>
      <c r="DF185" s="79"/>
      <c r="DG185" s="79"/>
      <c r="DH185" s="79"/>
      <c r="DI185" s="79"/>
      <c r="DJ185" s="79"/>
      <c r="DK185" s="79"/>
      <c r="DL185" s="79"/>
      <c r="DM185" s="79"/>
      <c r="DN185" s="79"/>
      <c r="DO185" s="79"/>
      <c r="DP185" s="79"/>
      <c r="DQ185" s="79"/>
      <c r="DR185" s="79"/>
      <c r="DS185" s="79"/>
      <c r="DT185" s="79"/>
      <c r="DU185" s="79"/>
      <c r="DV185" s="79"/>
      <c r="DW185" s="79"/>
      <c r="DX185" s="79"/>
      <c r="DY185" s="79"/>
      <c r="DZ185" s="79"/>
      <c r="EA185" s="79"/>
      <c r="EB185" s="79"/>
      <c r="EC185" s="79"/>
      <c r="ED185" s="79"/>
      <c r="EE185" s="79"/>
      <c r="EF185" s="79"/>
      <c r="EG185" s="79"/>
      <c r="EH185" s="79"/>
      <c r="EI185" s="79"/>
      <c r="EJ185" s="79"/>
      <c r="EK185" s="79"/>
      <c r="EL185" s="79"/>
      <c r="EM185" s="79"/>
      <c r="EN185" s="79"/>
      <c r="EO185" s="79"/>
      <c r="EP185" s="79"/>
      <c r="EQ185" s="79"/>
      <c r="ER185" s="79"/>
      <c r="ES185" s="79"/>
      <c r="ET185" s="79"/>
      <c r="EU185" s="79"/>
      <c r="EV185" s="79"/>
      <c r="EW185" s="79"/>
      <c r="EX185" s="79"/>
      <c r="EY185" s="79"/>
      <c r="EZ185" s="79"/>
      <c r="FA185" s="79"/>
      <c r="FB185" s="79"/>
      <c r="FC185" s="79"/>
      <c r="FD185" s="79"/>
      <c r="FE185" s="79"/>
      <c r="FF185" s="79"/>
      <c r="FG185" s="79"/>
      <c r="FH185" s="79"/>
      <c r="FI185" s="79"/>
      <c r="FJ185" s="79"/>
      <c r="FK185" s="79"/>
      <c r="FL185" s="79"/>
      <c r="FM185" s="79"/>
      <c r="FN185" s="79"/>
      <c r="FO185" s="79"/>
      <c r="FP185" s="79"/>
      <c r="FQ185" s="79"/>
      <c r="FR185" s="79"/>
      <c r="FS185" s="79"/>
      <c r="FT185" s="79"/>
      <c r="FU185" s="79"/>
      <c r="FV185" s="79"/>
      <c r="FW185" s="79"/>
      <c r="FX185" s="79">
        <v>0</v>
      </c>
      <c r="FY185" s="79">
        <v>18</v>
      </c>
      <c r="FZ185" s="79">
        <v>0</v>
      </c>
    </row>
    <row r="186" spans="1:182" x14ac:dyDescent="0.2">
      <c r="A186" t="s">
        <v>186</v>
      </c>
      <c r="B186" t="s">
        <v>245</v>
      </c>
      <c r="C186" t="s">
        <v>194</v>
      </c>
      <c r="D186" t="s">
        <v>203</v>
      </c>
      <c r="E186" t="s">
        <v>207</v>
      </c>
      <c r="F186" t="s">
        <v>183</v>
      </c>
      <c r="G186" t="s">
        <v>1</v>
      </c>
      <c r="H186" s="79">
        <v>435</v>
      </c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79"/>
      <c r="AD186" s="79"/>
      <c r="AE186" s="79"/>
      <c r="AF186" s="79"/>
      <c r="AG186" s="79"/>
      <c r="AH186" s="79"/>
      <c r="AI186" s="79"/>
      <c r="AJ186" s="79"/>
      <c r="AK186" s="79"/>
      <c r="AL186" s="79"/>
      <c r="AM186" s="79"/>
      <c r="AN186" s="79"/>
      <c r="AO186" s="79"/>
      <c r="AP186" s="79"/>
      <c r="AQ186" s="79"/>
      <c r="AR186" s="79"/>
      <c r="AS186" s="79"/>
      <c r="AT186" s="79"/>
      <c r="AU186" s="79"/>
      <c r="AV186" s="79"/>
      <c r="AW186" s="79"/>
      <c r="AX186" s="79"/>
      <c r="AY186" s="79"/>
      <c r="AZ186" s="79"/>
      <c r="BA186" s="79"/>
      <c r="BB186" s="79"/>
      <c r="BC186" s="79"/>
      <c r="BD186" s="79"/>
      <c r="BE186" s="79"/>
      <c r="BF186" s="79"/>
      <c r="BG186" s="79"/>
      <c r="BH186" s="79"/>
      <c r="BI186" s="79"/>
      <c r="BJ186" s="79"/>
      <c r="BK186" s="79"/>
      <c r="BL186" s="79"/>
      <c r="BM186" s="79"/>
      <c r="BN186" s="79"/>
      <c r="BO186" s="79"/>
      <c r="BP186" s="79"/>
      <c r="BQ186" s="79"/>
      <c r="BR186" s="79"/>
      <c r="BS186" s="79"/>
      <c r="BT186" s="79"/>
      <c r="BU186" s="79"/>
      <c r="BV186" s="79"/>
      <c r="BW186" s="79"/>
      <c r="BX186" s="79"/>
      <c r="BY186" s="79"/>
      <c r="BZ186" s="79"/>
      <c r="CA186" s="79"/>
      <c r="CB186" s="79"/>
      <c r="CC186" s="79"/>
      <c r="CD186" s="79"/>
      <c r="CE186" s="79"/>
      <c r="CF186" s="79"/>
      <c r="CG186" s="79"/>
      <c r="CH186" s="79"/>
      <c r="CI186" s="79"/>
      <c r="CJ186" s="79"/>
      <c r="CK186" s="79"/>
      <c r="CL186" s="79"/>
      <c r="CM186" s="79"/>
      <c r="CN186" s="79"/>
      <c r="CO186" s="79"/>
      <c r="CP186" s="79"/>
      <c r="CQ186" s="79"/>
      <c r="CR186" s="79"/>
      <c r="CS186" s="79"/>
      <c r="CT186" s="79"/>
      <c r="CU186" s="79"/>
      <c r="CV186" s="79"/>
      <c r="CW186" s="79"/>
      <c r="CX186" s="79"/>
      <c r="CY186" s="79"/>
      <c r="CZ186" s="79"/>
      <c r="DA186" s="79"/>
      <c r="DB186" s="79"/>
      <c r="DC186" s="79"/>
      <c r="DD186" s="79"/>
      <c r="DE186" s="79"/>
      <c r="DF186" s="79"/>
      <c r="DG186" s="79"/>
      <c r="DH186" s="79"/>
      <c r="DI186" s="79"/>
      <c r="DJ186" s="79"/>
      <c r="DK186" s="79"/>
      <c r="DL186" s="79"/>
      <c r="DM186" s="79"/>
      <c r="DN186" s="79"/>
      <c r="DO186" s="79"/>
      <c r="DP186" s="79"/>
      <c r="DQ186" s="79"/>
      <c r="DR186" s="79"/>
      <c r="DS186" s="79"/>
      <c r="DT186" s="79"/>
      <c r="DU186" s="79"/>
      <c r="DV186" s="79"/>
      <c r="DW186" s="79"/>
      <c r="DX186" s="79"/>
      <c r="DY186" s="79"/>
      <c r="DZ186" s="79"/>
      <c r="EA186" s="79"/>
      <c r="EB186" s="79"/>
      <c r="EC186" s="79"/>
      <c r="ED186" s="79"/>
      <c r="EE186" s="79"/>
      <c r="EF186" s="79"/>
      <c r="EG186" s="79"/>
      <c r="EH186" s="79"/>
      <c r="EI186" s="79"/>
      <c r="EJ186" s="79"/>
      <c r="EK186" s="79"/>
      <c r="EL186" s="79"/>
      <c r="EM186" s="79"/>
      <c r="EN186" s="79"/>
      <c r="EO186" s="79"/>
      <c r="EP186" s="79"/>
      <c r="EQ186" s="79"/>
      <c r="ER186" s="79"/>
      <c r="ES186" s="79"/>
      <c r="ET186" s="79"/>
      <c r="EU186" s="79"/>
      <c r="EV186" s="79"/>
      <c r="EW186" s="79"/>
      <c r="EX186" s="79"/>
      <c r="EY186" s="79"/>
      <c r="EZ186" s="79"/>
      <c r="FA186" s="79"/>
      <c r="FB186" s="79"/>
      <c r="FC186" s="79"/>
      <c r="FD186" s="79"/>
      <c r="FE186" s="79"/>
      <c r="FF186" s="79"/>
      <c r="FG186" s="79"/>
      <c r="FH186" s="79"/>
      <c r="FI186" s="79"/>
      <c r="FJ186" s="79"/>
      <c r="FK186" s="79"/>
      <c r="FL186" s="79"/>
      <c r="FM186" s="79"/>
      <c r="FN186" s="79"/>
      <c r="FO186" s="79"/>
      <c r="FP186" s="79"/>
      <c r="FQ186" s="79"/>
      <c r="FR186" s="79"/>
      <c r="FS186" s="79"/>
      <c r="FT186" s="79"/>
      <c r="FU186" s="79"/>
      <c r="FV186" s="79"/>
      <c r="FW186" s="79"/>
      <c r="FX186" s="79">
        <v>0</v>
      </c>
      <c r="FY186" s="79">
        <v>10</v>
      </c>
      <c r="FZ186" s="79">
        <v>0</v>
      </c>
    </row>
    <row r="187" spans="1:182" x14ac:dyDescent="0.2">
      <c r="A187" t="s">
        <v>186</v>
      </c>
      <c r="B187" t="s">
        <v>245</v>
      </c>
      <c r="C187" t="s">
        <v>194</v>
      </c>
      <c r="D187" t="s">
        <v>203</v>
      </c>
      <c r="E187" t="s">
        <v>207</v>
      </c>
      <c r="F187" t="s">
        <v>184</v>
      </c>
      <c r="G187" t="s">
        <v>1</v>
      </c>
      <c r="H187" s="79">
        <v>178</v>
      </c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79"/>
      <c r="AD187" s="79"/>
      <c r="AE187" s="79"/>
      <c r="AF187" s="79"/>
      <c r="AG187" s="79"/>
      <c r="AH187" s="79"/>
      <c r="AI187" s="79"/>
      <c r="AJ187" s="79"/>
      <c r="AK187" s="79"/>
      <c r="AL187" s="79"/>
      <c r="AM187" s="79"/>
      <c r="AN187" s="79"/>
      <c r="AO187" s="79"/>
      <c r="AP187" s="79"/>
      <c r="AQ187" s="79"/>
      <c r="AR187" s="79"/>
      <c r="AS187" s="79"/>
      <c r="AT187" s="79"/>
      <c r="AU187" s="79"/>
      <c r="AV187" s="79"/>
      <c r="AW187" s="79"/>
      <c r="AX187" s="79"/>
      <c r="AY187" s="79"/>
      <c r="AZ187" s="79"/>
      <c r="BA187" s="79"/>
      <c r="BB187" s="79"/>
      <c r="BC187" s="79"/>
      <c r="BD187" s="79"/>
      <c r="BE187" s="79"/>
      <c r="BF187" s="79"/>
      <c r="BG187" s="79"/>
      <c r="BH187" s="79"/>
      <c r="BI187" s="79"/>
      <c r="BJ187" s="79"/>
      <c r="BK187" s="79"/>
      <c r="BL187" s="79"/>
      <c r="BM187" s="79"/>
      <c r="BN187" s="79"/>
      <c r="BO187" s="79"/>
      <c r="BP187" s="79"/>
      <c r="BQ187" s="79"/>
      <c r="BR187" s="79"/>
      <c r="BS187" s="79"/>
      <c r="BT187" s="79"/>
      <c r="BU187" s="79"/>
      <c r="BV187" s="79"/>
      <c r="BW187" s="79"/>
      <c r="BX187" s="79"/>
      <c r="BY187" s="79"/>
      <c r="BZ187" s="79"/>
      <c r="CA187" s="79"/>
      <c r="CB187" s="79"/>
      <c r="CC187" s="79"/>
      <c r="CD187" s="79"/>
      <c r="CE187" s="79"/>
      <c r="CF187" s="79"/>
      <c r="CG187" s="79"/>
      <c r="CH187" s="79"/>
      <c r="CI187" s="79"/>
      <c r="CJ187" s="79"/>
      <c r="CK187" s="79"/>
      <c r="CL187" s="79"/>
      <c r="CM187" s="79"/>
      <c r="CN187" s="79"/>
      <c r="CO187" s="79"/>
      <c r="CP187" s="79"/>
      <c r="CQ187" s="79"/>
      <c r="CR187" s="79"/>
      <c r="CS187" s="79"/>
      <c r="CT187" s="79"/>
      <c r="CU187" s="79"/>
      <c r="CV187" s="79"/>
      <c r="CW187" s="79"/>
      <c r="CX187" s="79"/>
      <c r="CY187" s="79"/>
      <c r="CZ187" s="79"/>
      <c r="DA187" s="79"/>
      <c r="DB187" s="79"/>
      <c r="DC187" s="79"/>
      <c r="DD187" s="79"/>
      <c r="DE187" s="79"/>
      <c r="DF187" s="79"/>
      <c r="DG187" s="79"/>
      <c r="DH187" s="79"/>
      <c r="DI187" s="79"/>
      <c r="DJ187" s="79"/>
      <c r="DK187" s="79"/>
      <c r="DL187" s="79"/>
      <c r="DM187" s="79"/>
      <c r="DN187" s="79"/>
      <c r="DO187" s="79"/>
      <c r="DP187" s="79"/>
      <c r="DQ187" s="79"/>
      <c r="DR187" s="79"/>
      <c r="DS187" s="79"/>
      <c r="DT187" s="79"/>
      <c r="DU187" s="79"/>
      <c r="DV187" s="79"/>
      <c r="DW187" s="79"/>
      <c r="DX187" s="79"/>
      <c r="DY187" s="79"/>
      <c r="DZ187" s="79"/>
      <c r="EA187" s="79"/>
      <c r="EB187" s="79"/>
      <c r="EC187" s="79"/>
      <c r="ED187" s="79"/>
      <c r="EE187" s="79"/>
      <c r="EF187" s="79"/>
      <c r="EG187" s="79"/>
      <c r="EH187" s="79"/>
      <c r="EI187" s="79"/>
      <c r="EJ187" s="79"/>
      <c r="EK187" s="79"/>
      <c r="EL187" s="79"/>
      <c r="EM187" s="79"/>
      <c r="EN187" s="79"/>
      <c r="EO187" s="79"/>
      <c r="EP187" s="79"/>
      <c r="EQ187" s="79"/>
      <c r="ER187" s="79"/>
      <c r="ES187" s="79"/>
      <c r="ET187" s="79"/>
      <c r="EU187" s="79"/>
      <c r="EV187" s="79"/>
      <c r="EW187" s="79"/>
      <c r="EX187" s="79"/>
      <c r="EY187" s="79"/>
      <c r="EZ187" s="79"/>
      <c r="FA187" s="79"/>
      <c r="FB187" s="79"/>
      <c r="FC187" s="79"/>
      <c r="FD187" s="79"/>
      <c r="FE187" s="79"/>
      <c r="FF187" s="79"/>
      <c r="FG187" s="79"/>
      <c r="FH187" s="79"/>
      <c r="FI187" s="79"/>
      <c r="FJ187" s="79"/>
      <c r="FK187" s="79"/>
      <c r="FL187" s="79"/>
      <c r="FM187" s="79"/>
      <c r="FN187" s="79"/>
      <c r="FO187" s="79"/>
      <c r="FP187" s="79"/>
      <c r="FQ187" s="79"/>
      <c r="FR187" s="79"/>
      <c r="FS187" s="79"/>
      <c r="FT187" s="79"/>
      <c r="FU187" s="79"/>
      <c r="FV187" s="79"/>
      <c r="FW187" s="79"/>
      <c r="FX187" s="79">
        <v>0</v>
      </c>
      <c r="FY187" s="79">
        <v>7</v>
      </c>
      <c r="FZ187" s="79">
        <v>0</v>
      </c>
    </row>
    <row r="188" spans="1:182" x14ac:dyDescent="0.2">
      <c r="A188" t="s">
        <v>186</v>
      </c>
      <c r="B188" t="s">
        <v>245</v>
      </c>
      <c r="C188" t="s">
        <v>194</v>
      </c>
      <c r="D188" t="s">
        <v>203</v>
      </c>
      <c r="E188" t="s">
        <v>207</v>
      </c>
      <c r="F188" t="s">
        <v>185</v>
      </c>
      <c r="G188" t="s">
        <v>1</v>
      </c>
      <c r="H188" s="79">
        <v>80</v>
      </c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79"/>
      <c r="AD188" s="79"/>
      <c r="AE188" s="79"/>
      <c r="AF188" s="79"/>
      <c r="AG188" s="79"/>
      <c r="AH188" s="79"/>
      <c r="AI188" s="79"/>
      <c r="AJ188" s="79"/>
      <c r="AK188" s="79"/>
      <c r="AL188" s="79"/>
      <c r="AM188" s="79"/>
      <c r="AN188" s="79"/>
      <c r="AO188" s="79"/>
      <c r="AP188" s="79"/>
      <c r="AQ188" s="79"/>
      <c r="AR188" s="79"/>
      <c r="AS188" s="79"/>
      <c r="AT188" s="79"/>
      <c r="AU188" s="79"/>
      <c r="AV188" s="79"/>
      <c r="AW188" s="79"/>
      <c r="AX188" s="79"/>
      <c r="AY188" s="79"/>
      <c r="AZ188" s="79"/>
      <c r="BA188" s="79"/>
      <c r="BB188" s="79"/>
      <c r="BC188" s="79"/>
      <c r="BD188" s="79"/>
      <c r="BE188" s="79"/>
      <c r="BF188" s="79"/>
      <c r="BG188" s="79"/>
      <c r="BH188" s="79"/>
      <c r="BI188" s="79"/>
      <c r="BJ188" s="79"/>
      <c r="BK188" s="79"/>
      <c r="BL188" s="79"/>
      <c r="BM188" s="79"/>
      <c r="BN188" s="79"/>
      <c r="BO188" s="79"/>
      <c r="BP188" s="79"/>
      <c r="BQ188" s="79"/>
      <c r="BR188" s="79"/>
      <c r="BS188" s="79"/>
      <c r="BT188" s="79"/>
      <c r="BU188" s="79"/>
      <c r="BV188" s="79"/>
      <c r="BW188" s="79"/>
      <c r="BX188" s="79"/>
      <c r="BY188" s="79"/>
      <c r="BZ188" s="79"/>
      <c r="CA188" s="79"/>
      <c r="CB188" s="79"/>
      <c r="CC188" s="79"/>
      <c r="CD188" s="79"/>
      <c r="CE188" s="79"/>
      <c r="CF188" s="79"/>
      <c r="CG188" s="79"/>
      <c r="CH188" s="79"/>
      <c r="CI188" s="79"/>
      <c r="CJ188" s="79"/>
      <c r="CK188" s="79"/>
      <c r="CL188" s="79"/>
      <c r="CM188" s="79"/>
      <c r="CN188" s="79"/>
      <c r="CO188" s="79"/>
      <c r="CP188" s="79"/>
      <c r="CQ188" s="79"/>
      <c r="CR188" s="79"/>
      <c r="CS188" s="79"/>
      <c r="CT188" s="79"/>
      <c r="CU188" s="79"/>
      <c r="CV188" s="79"/>
      <c r="CW188" s="79"/>
      <c r="CX188" s="79"/>
      <c r="CY188" s="79"/>
      <c r="CZ188" s="79"/>
      <c r="DA188" s="79"/>
      <c r="DB188" s="79"/>
      <c r="DC188" s="79"/>
      <c r="DD188" s="79"/>
      <c r="DE188" s="79"/>
      <c r="DF188" s="79"/>
      <c r="DG188" s="79"/>
      <c r="DH188" s="79"/>
      <c r="DI188" s="79"/>
      <c r="DJ188" s="79"/>
      <c r="DK188" s="79"/>
      <c r="DL188" s="79"/>
      <c r="DM188" s="79"/>
      <c r="DN188" s="79"/>
      <c r="DO188" s="79"/>
      <c r="DP188" s="79"/>
      <c r="DQ188" s="79"/>
      <c r="DR188" s="79"/>
      <c r="DS188" s="79"/>
      <c r="DT188" s="79"/>
      <c r="DU188" s="79"/>
      <c r="DV188" s="79"/>
      <c r="DW188" s="79"/>
      <c r="DX188" s="79"/>
      <c r="DY188" s="79"/>
      <c r="DZ188" s="79"/>
      <c r="EA188" s="79"/>
      <c r="EB188" s="79"/>
      <c r="EC188" s="79"/>
      <c r="ED188" s="79"/>
      <c r="EE188" s="79"/>
      <c r="EF188" s="79"/>
      <c r="EG188" s="79"/>
      <c r="EH188" s="79"/>
      <c r="EI188" s="79"/>
      <c r="EJ188" s="79"/>
      <c r="EK188" s="79"/>
      <c r="EL188" s="79"/>
      <c r="EM188" s="79"/>
      <c r="EN188" s="79"/>
      <c r="EO188" s="79"/>
      <c r="EP188" s="79"/>
      <c r="EQ188" s="79"/>
      <c r="ER188" s="79"/>
      <c r="ES188" s="79"/>
      <c r="ET188" s="79"/>
      <c r="EU188" s="79"/>
      <c r="EV188" s="79"/>
      <c r="EW188" s="79"/>
      <c r="EX188" s="79"/>
      <c r="EY188" s="79"/>
      <c r="EZ188" s="79"/>
      <c r="FA188" s="79"/>
      <c r="FB188" s="79"/>
      <c r="FC188" s="79"/>
      <c r="FD188" s="79"/>
      <c r="FE188" s="79"/>
      <c r="FF188" s="79"/>
      <c r="FG188" s="79"/>
      <c r="FH188" s="79"/>
      <c r="FI188" s="79"/>
      <c r="FJ188" s="79"/>
      <c r="FK188" s="79"/>
      <c r="FL188" s="79"/>
      <c r="FM188" s="79"/>
      <c r="FN188" s="79"/>
      <c r="FO188" s="79"/>
      <c r="FP188" s="79"/>
      <c r="FQ188" s="79"/>
      <c r="FR188" s="79"/>
      <c r="FS188" s="79"/>
      <c r="FT188" s="79"/>
      <c r="FU188" s="79"/>
      <c r="FV188" s="79"/>
      <c r="FW188" s="79"/>
      <c r="FX188" s="79">
        <v>0</v>
      </c>
      <c r="FY188" s="79">
        <v>10</v>
      </c>
      <c r="FZ188" s="79">
        <v>0</v>
      </c>
    </row>
    <row r="189" spans="1:182" x14ac:dyDescent="0.2">
      <c r="A189" t="s">
        <v>186</v>
      </c>
      <c r="B189" t="s">
        <v>245</v>
      </c>
      <c r="C189" t="s">
        <v>194</v>
      </c>
      <c r="D189" t="s">
        <v>203</v>
      </c>
      <c r="E189" t="s">
        <v>208</v>
      </c>
      <c r="F189" t="s">
        <v>1</v>
      </c>
      <c r="G189" t="s">
        <v>198</v>
      </c>
      <c r="H189" s="79">
        <v>3927</v>
      </c>
      <c r="I189" s="79">
        <v>1.9054644107818604</v>
      </c>
      <c r="J189" s="79">
        <v>1.6404646635055542</v>
      </c>
      <c r="K189" s="79">
        <v>1.4917664527893066</v>
      </c>
      <c r="L189" s="79">
        <v>1.4043484926223755</v>
      </c>
      <c r="M189" s="79">
        <v>1.342786431312561</v>
      </c>
      <c r="N189" s="79">
        <v>1.3553240299224854</v>
      </c>
      <c r="O189" s="79">
        <v>1.3935724496841431</v>
      </c>
      <c r="P189" s="79">
        <v>1.5876126289367676</v>
      </c>
      <c r="Q189" s="79">
        <v>1.7977218627929688</v>
      </c>
      <c r="R189" s="79">
        <v>2.0052955150604248</v>
      </c>
      <c r="S189" s="79">
        <v>2.2710607051849365</v>
      </c>
      <c r="T189" s="79">
        <v>2.5944905281066895</v>
      </c>
      <c r="U189" s="79">
        <v>3.004380464553833</v>
      </c>
      <c r="V189" s="79">
        <v>3.3242166042327881</v>
      </c>
      <c r="W189" s="79">
        <v>3.5539348125457764</v>
      </c>
      <c r="X189" s="79">
        <v>3.7250964641571045</v>
      </c>
      <c r="Y189" s="79">
        <v>3.84891676902771</v>
      </c>
      <c r="Z189" s="79">
        <v>3.8858602046966553</v>
      </c>
      <c r="AA189" s="79">
        <v>3.7484416961669922</v>
      </c>
      <c r="AB189" s="79">
        <v>3.5247290134429932</v>
      </c>
      <c r="AC189" s="79">
        <v>3.3288953304290771</v>
      </c>
      <c r="AD189" s="79">
        <v>3.009880542755127</v>
      </c>
      <c r="AE189" s="79">
        <v>2.7253427505493164</v>
      </c>
      <c r="AF189" s="79">
        <v>2.3309512138366699</v>
      </c>
      <c r="AG189" s="79">
        <v>-0.26187914609909058</v>
      </c>
      <c r="AH189" s="79">
        <v>-0.32915845513343811</v>
      </c>
      <c r="AI189" s="79">
        <v>-0.3181900680065155</v>
      </c>
      <c r="AJ189" s="79">
        <v>-0.30134350061416626</v>
      </c>
      <c r="AK189" s="79">
        <v>-0.2860545814037323</v>
      </c>
      <c r="AL189" s="79">
        <v>-0.30304455757141113</v>
      </c>
      <c r="AM189" s="79">
        <v>-0.29534903168678284</v>
      </c>
      <c r="AN189" s="79">
        <v>-0.25475466251373291</v>
      </c>
      <c r="AO189" s="79">
        <v>-0.31835177540779114</v>
      </c>
      <c r="AP189" s="79">
        <v>-0.30203399062156677</v>
      </c>
      <c r="AQ189" s="79">
        <v>-0.19030456244945526</v>
      </c>
      <c r="AR189" s="79">
        <v>-0.11108846962451935</v>
      </c>
      <c r="AS189" s="79">
        <v>4.7696676105260849E-2</v>
      </c>
      <c r="AT189" s="79">
        <v>7.5600922107696533E-2</v>
      </c>
      <c r="AU189" s="79">
        <v>9.6797257661819458E-2</v>
      </c>
      <c r="AV189" s="79">
        <v>-2.8808103874325752E-2</v>
      </c>
      <c r="AW189" s="79">
        <v>9.015490859746933E-2</v>
      </c>
      <c r="AX189" s="79">
        <v>9.5785513520240784E-2</v>
      </c>
      <c r="AY189" s="79">
        <v>6.680268794298172E-2</v>
      </c>
      <c r="AZ189" s="79">
        <v>5.6116264313459396E-2</v>
      </c>
      <c r="BA189" s="79">
        <v>-8.1612326204776764E-2</v>
      </c>
      <c r="BB189" s="79">
        <v>-0.27331674098968506</v>
      </c>
      <c r="BC189" s="79">
        <v>-0.17756721377372742</v>
      </c>
      <c r="BD189" s="79">
        <v>-0.20266836881637573</v>
      </c>
      <c r="BE189" s="79">
        <v>-0.16574765741825104</v>
      </c>
      <c r="BF189" s="79">
        <v>-0.22948917746543884</v>
      </c>
      <c r="BG189" s="79">
        <v>-0.21852527558803558</v>
      </c>
      <c r="BH189" s="79">
        <v>-0.2029646635055542</v>
      </c>
      <c r="BI189" s="79">
        <v>-0.19141356647014618</v>
      </c>
      <c r="BJ189" s="79">
        <v>-0.20456548035144806</v>
      </c>
      <c r="BK189" s="79">
        <v>-0.19706669449806213</v>
      </c>
      <c r="BL189" s="79">
        <v>-0.15554723143577576</v>
      </c>
      <c r="BM189" s="79">
        <v>-0.20580971240997314</v>
      </c>
      <c r="BN189" s="79">
        <v>-0.18626995384693146</v>
      </c>
      <c r="BO189" s="79">
        <v>-9.3788325786590576E-2</v>
      </c>
      <c r="BP189" s="79">
        <v>-1.5281408093869686E-2</v>
      </c>
      <c r="BQ189" s="79">
        <v>0.14982649683952332</v>
      </c>
      <c r="BR189" s="79">
        <v>0.18865159153938293</v>
      </c>
      <c r="BS189" s="79">
        <v>0.20813445746898651</v>
      </c>
      <c r="BT189" s="79">
        <v>9.90639328956604E-2</v>
      </c>
      <c r="BU189" s="79">
        <v>0.21258726716041565</v>
      </c>
      <c r="BV189" s="79">
        <v>0.22272388637065887</v>
      </c>
      <c r="BW189" s="79">
        <v>0.19490930438041687</v>
      </c>
      <c r="BX189" s="79">
        <v>0.17501462996006012</v>
      </c>
      <c r="BY189" s="79">
        <v>3.4042343497276306E-2</v>
      </c>
      <c r="BZ189" s="79">
        <v>-0.16490556299686432</v>
      </c>
      <c r="CA189" s="79">
        <v>-7.4127607047557831E-2</v>
      </c>
      <c r="CB189" s="79">
        <v>-0.10392100363969803</v>
      </c>
      <c r="CC189" s="79">
        <v>-9.9167264997959137E-2</v>
      </c>
      <c r="CD189" s="79">
        <v>-0.16045854985713959</v>
      </c>
      <c r="CE189" s="79">
        <v>-0.14949774742126465</v>
      </c>
      <c r="CF189" s="79">
        <v>-0.13482776284217834</v>
      </c>
      <c r="CG189" s="79">
        <v>-0.12586545944213867</v>
      </c>
      <c r="CH189" s="79">
        <v>-0.13635917007923126</v>
      </c>
      <c r="CI189" s="79">
        <v>-0.12899667024612427</v>
      </c>
      <c r="CJ189" s="79">
        <v>-8.6836419999599457E-2</v>
      </c>
      <c r="CK189" s="79">
        <v>-0.12786345183849335</v>
      </c>
      <c r="CL189" s="79">
        <v>-0.10609213262796402</v>
      </c>
      <c r="CM189" s="79">
        <v>-2.6941480115056038E-2</v>
      </c>
      <c r="CN189" s="79">
        <v>5.1074273884296417E-2</v>
      </c>
      <c r="CO189" s="79">
        <v>0.22056129574775696</v>
      </c>
      <c r="CP189" s="79">
        <v>0.26695013046264648</v>
      </c>
      <c r="CQ189" s="79">
        <v>0.28524622321128845</v>
      </c>
      <c r="CR189" s="79">
        <v>0.18762770295143127</v>
      </c>
      <c r="CS189" s="79">
        <v>0.29738354682922363</v>
      </c>
      <c r="CT189" s="79">
        <v>0.31064102053642273</v>
      </c>
      <c r="CU189" s="79">
        <v>0.28363552689552307</v>
      </c>
      <c r="CV189" s="79">
        <v>0.25736325979232788</v>
      </c>
      <c r="CW189" s="79">
        <v>0.11414441466331482</v>
      </c>
      <c r="CX189" s="79">
        <v>-8.9820317924022675E-2</v>
      </c>
      <c r="CY189" s="79">
        <v>-2.4856599047780037E-3</v>
      </c>
      <c r="CZ189" s="79">
        <v>-3.552887961268425E-2</v>
      </c>
      <c r="DA189" s="79">
        <v>-3.2586872577667236E-2</v>
      </c>
      <c r="DB189" s="79">
        <v>-9.1427937150001526E-2</v>
      </c>
      <c r="DC189" s="79">
        <v>-8.0470241606235504E-2</v>
      </c>
      <c r="DD189" s="79">
        <v>-6.6690854728221893E-2</v>
      </c>
      <c r="DE189" s="79">
        <v>-6.0317352414131165E-2</v>
      </c>
      <c r="DF189" s="79">
        <v>-6.8152859807014465E-2</v>
      </c>
      <c r="DG189" s="79">
        <v>-6.0926642268896103E-2</v>
      </c>
      <c r="DH189" s="79">
        <v>-1.8125630915164948E-2</v>
      </c>
      <c r="DI189" s="79">
        <v>-4.9917150288820267E-2</v>
      </c>
      <c r="DJ189" s="79">
        <v>-2.5914305821061134E-2</v>
      </c>
      <c r="DK189" s="79">
        <v>3.9905369281768799E-2</v>
      </c>
      <c r="DL189" s="79">
        <v>0.1174299493432045</v>
      </c>
      <c r="DM189" s="79">
        <v>0.2912960946559906</v>
      </c>
      <c r="DN189" s="79">
        <v>0.34524869918823242</v>
      </c>
      <c r="DO189" s="79">
        <v>0.36235806345939636</v>
      </c>
      <c r="DP189" s="79">
        <v>0.27619150280952454</v>
      </c>
      <c r="DQ189" s="79">
        <v>0.382179856300354</v>
      </c>
      <c r="DR189" s="79">
        <v>0.39855816960334778</v>
      </c>
      <c r="DS189" s="79">
        <v>0.37236180901527405</v>
      </c>
      <c r="DT189" s="79">
        <v>0.33971190452575684</v>
      </c>
      <c r="DU189" s="79">
        <v>0.19424648582935333</v>
      </c>
      <c r="DV189" s="79">
        <v>-1.473506260663271E-2</v>
      </c>
      <c r="DW189" s="79">
        <v>6.915629655122757E-2</v>
      </c>
      <c r="DX189" s="79">
        <v>3.286324068903923E-2</v>
      </c>
      <c r="DY189" s="79">
        <v>6.3544638454914093E-2</v>
      </c>
      <c r="DZ189" s="79">
        <v>8.2413088530302048E-3</v>
      </c>
      <c r="EA189" s="79">
        <v>1.9194532185792923E-2</v>
      </c>
      <c r="EB189" s="79">
        <v>3.1688012182712555E-2</v>
      </c>
      <c r="EC189" s="79">
        <v>3.4323696047067642E-2</v>
      </c>
      <c r="ED189" s="79">
        <v>3.0326200649142265E-2</v>
      </c>
      <c r="EE189" s="79">
        <v>3.7355661392211914E-2</v>
      </c>
      <c r="EF189" s="79">
        <v>8.1081844866275787E-2</v>
      </c>
      <c r="EG189" s="79">
        <v>6.2624901533126831E-2</v>
      </c>
      <c r="EH189" s="79">
        <v>8.9849747717380524E-2</v>
      </c>
      <c r="EI189" s="79">
        <v>0.13642160594463348</v>
      </c>
      <c r="EJ189" s="79">
        <v>0.21323700249195099</v>
      </c>
      <c r="EK189" s="79">
        <v>0.39342594146728516</v>
      </c>
      <c r="EL189" s="79">
        <v>0.45829936861991882</v>
      </c>
      <c r="EM189" s="79">
        <v>0.47369524836540222</v>
      </c>
      <c r="EN189" s="79">
        <v>0.40406352281570435</v>
      </c>
      <c r="EO189" s="79">
        <v>0.50461214780807495</v>
      </c>
      <c r="EP189" s="79">
        <v>0.52549654245376587</v>
      </c>
      <c r="EQ189" s="79">
        <v>0.50046837329864502</v>
      </c>
      <c r="ER189" s="79">
        <v>0.45861023664474487</v>
      </c>
      <c r="ES189" s="79">
        <v>0.30990114808082581</v>
      </c>
      <c r="ET189" s="79">
        <v>9.3676112592220306E-2</v>
      </c>
      <c r="EU189" s="79">
        <v>0.17259590327739716</v>
      </c>
      <c r="EV189" s="79">
        <v>0.13161060214042664</v>
      </c>
      <c r="EW189" s="79">
        <v>70.349090576171875</v>
      </c>
      <c r="EX189" s="79">
        <v>68.621124267578125</v>
      </c>
      <c r="EY189" s="79">
        <v>66.486198425292969</v>
      </c>
      <c r="EZ189" s="79">
        <v>64.927017211914063</v>
      </c>
      <c r="FA189" s="79">
        <v>63.609004974365234</v>
      </c>
      <c r="FB189" s="79">
        <v>62.372379302978516</v>
      </c>
      <c r="FC189" s="79">
        <v>61.922168731689453</v>
      </c>
      <c r="FD189" s="79">
        <v>65.931747436523438</v>
      </c>
      <c r="FE189" s="79">
        <v>70.791336059570313</v>
      </c>
      <c r="FF189" s="79">
        <v>75.265716552734375</v>
      </c>
      <c r="FG189" s="79">
        <v>80.077415466308594</v>
      </c>
      <c r="FH189" s="79">
        <v>84.595497131347656</v>
      </c>
      <c r="FI189" s="79">
        <v>88.0030517578125</v>
      </c>
      <c r="FJ189" s="79">
        <v>91.301437377929688</v>
      </c>
      <c r="FK189" s="79">
        <v>93.846038818359375</v>
      </c>
      <c r="FL189" s="79">
        <v>95.83184814453125</v>
      </c>
      <c r="FM189" s="79">
        <v>95.683326721191406</v>
      </c>
      <c r="FN189" s="79">
        <v>94.436798095703125</v>
      </c>
      <c r="FO189" s="79">
        <v>92.390892028808594</v>
      </c>
      <c r="FP189" s="79">
        <v>88.86981201171875</v>
      </c>
      <c r="FQ189" s="79">
        <v>83.680770874023438</v>
      </c>
      <c r="FR189" s="79">
        <v>78.793838500976563</v>
      </c>
      <c r="FS189" s="79">
        <v>75.711036682128906</v>
      </c>
      <c r="FT189" s="79">
        <v>73.690666198730469</v>
      </c>
      <c r="FU189" s="79">
        <v>6.8403430283069611E-2</v>
      </c>
      <c r="FV189" s="79">
        <v>0.11787074059247971</v>
      </c>
      <c r="FW189" s="79">
        <v>6.7693054676055908E-2</v>
      </c>
      <c r="FX189" s="79">
        <v>0</v>
      </c>
      <c r="FY189" s="79">
        <v>697</v>
      </c>
      <c r="FZ189" s="79">
        <v>1</v>
      </c>
    </row>
    <row r="190" spans="1:182" x14ac:dyDescent="0.2">
      <c r="A190" t="s">
        <v>186</v>
      </c>
      <c r="B190" t="s">
        <v>245</v>
      </c>
      <c r="C190" t="s">
        <v>194</v>
      </c>
      <c r="D190" t="s">
        <v>203</v>
      </c>
      <c r="E190" t="s">
        <v>208</v>
      </c>
      <c r="F190" t="s">
        <v>1</v>
      </c>
      <c r="G190" t="s">
        <v>200</v>
      </c>
      <c r="H190" s="79">
        <v>916</v>
      </c>
      <c r="I190" s="79">
        <v>2.2179329395294189</v>
      </c>
      <c r="J190" s="79">
        <v>2.0570635795593262</v>
      </c>
      <c r="K190" s="79">
        <v>1.784258246421814</v>
      </c>
      <c r="L190" s="79">
        <v>1.6173849105834961</v>
      </c>
      <c r="M190" s="79">
        <v>1.4272060394287109</v>
      </c>
      <c r="N190" s="79">
        <v>1.3867408037185669</v>
      </c>
      <c r="O190" s="79">
        <v>1.4211612939834595</v>
      </c>
      <c r="P190" s="79">
        <v>1.7123154401779175</v>
      </c>
      <c r="Q190" s="79">
        <v>1.9063084125518799</v>
      </c>
      <c r="R190" s="79">
        <v>2.0639364719390869</v>
      </c>
      <c r="S190" s="79">
        <v>2.4122269153594971</v>
      </c>
      <c r="T190" s="79">
        <v>2.8344748020172119</v>
      </c>
      <c r="U190" s="79">
        <v>3.046743631362915</v>
      </c>
      <c r="V190" s="79">
        <v>3.2855081558227539</v>
      </c>
      <c r="W190" s="79">
        <v>3.4804797172546387</v>
      </c>
      <c r="X190" s="79">
        <v>3.7387573719024658</v>
      </c>
      <c r="Y190" s="79">
        <v>3.6248762607574463</v>
      </c>
      <c r="Z190" s="79">
        <v>3.6231441497802734</v>
      </c>
      <c r="AA190" s="79">
        <v>3.7010054588317871</v>
      </c>
      <c r="AB190" s="79">
        <v>3.5479116439819336</v>
      </c>
      <c r="AC190" s="79">
        <v>3.2737014293670654</v>
      </c>
      <c r="AD190" s="79">
        <v>3.2024707794189453</v>
      </c>
      <c r="AE190" s="79">
        <v>2.8102984428405762</v>
      </c>
      <c r="AF190" s="79">
        <v>2.5066285133361816</v>
      </c>
      <c r="AG190" s="79">
        <v>-0.12136486172676086</v>
      </c>
      <c r="AH190" s="79">
        <v>3.7305762525647879E-3</v>
      </c>
      <c r="AI190" s="79">
        <v>-0.15593668818473816</v>
      </c>
      <c r="AJ190" s="79">
        <v>-0.23748569190502167</v>
      </c>
      <c r="AK190" s="79">
        <v>-0.21444416046142578</v>
      </c>
      <c r="AL190" s="79">
        <v>-0.165130615234375</v>
      </c>
      <c r="AM190" s="79">
        <v>-0.16522812843322754</v>
      </c>
      <c r="AN190" s="79">
        <v>1.9002366811037064E-2</v>
      </c>
      <c r="AO190" s="79">
        <v>5.0142508000135422E-2</v>
      </c>
      <c r="AP190" s="79">
        <v>-0.14677160978317261</v>
      </c>
      <c r="AQ190" s="79">
        <v>-0.26617801189422607</v>
      </c>
      <c r="AR190" s="79">
        <v>-0.28355816006660461</v>
      </c>
      <c r="AS190" s="79">
        <v>-0.41661223769187927</v>
      </c>
      <c r="AT190" s="79">
        <v>-0.37705680727958679</v>
      </c>
      <c r="AU190" s="79">
        <v>-0.28200125694274902</v>
      </c>
      <c r="AV190" s="79">
        <v>-0.1042339950799942</v>
      </c>
      <c r="AW190" s="79">
        <v>-0.29972028732299805</v>
      </c>
      <c r="AX190" s="79">
        <v>-0.3232535719871521</v>
      </c>
      <c r="AY190" s="79">
        <v>-0.19864384829998016</v>
      </c>
      <c r="AZ190" s="79">
        <v>-0.28233358263969421</v>
      </c>
      <c r="BA190" s="79">
        <v>-0.22650250792503357</v>
      </c>
      <c r="BB190" s="79">
        <v>-0.15039418637752533</v>
      </c>
      <c r="BC190" s="79">
        <v>-0.21522639691829681</v>
      </c>
      <c r="BD190" s="79">
        <v>-0.12745603919029236</v>
      </c>
      <c r="BE190" s="79">
        <v>2.3546468466520309E-2</v>
      </c>
      <c r="BF190" s="79">
        <v>0.13685539364814758</v>
      </c>
      <c r="BG190" s="79">
        <v>-3.4115832298994064E-2</v>
      </c>
      <c r="BH190" s="79">
        <v>-0.11231589317321777</v>
      </c>
      <c r="BI190" s="79">
        <v>-9.3556307256221771E-2</v>
      </c>
      <c r="BJ190" s="79">
        <v>-4.5574963092803955E-2</v>
      </c>
      <c r="BK190" s="79">
        <v>-3.9211384952068329E-2</v>
      </c>
      <c r="BL190" s="79">
        <v>0.14653672277927399</v>
      </c>
      <c r="BM190" s="79">
        <v>0.16610488295555115</v>
      </c>
      <c r="BN190" s="79">
        <v>-5.7244440540671349E-3</v>
      </c>
      <c r="BO190" s="79">
        <v>-0.10730196535587311</v>
      </c>
      <c r="BP190" s="79">
        <v>-0.10769132524728775</v>
      </c>
      <c r="BQ190" s="79">
        <v>-0.24803474545478821</v>
      </c>
      <c r="BR190" s="79">
        <v>-0.20543412864208221</v>
      </c>
      <c r="BS190" s="79">
        <v>-8.3734199404716492E-2</v>
      </c>
      <c r="BT190" s="79">
        <v>0.10146959125995636</v>
      </c>
      <c r="BU190" s="79">
        <v>-0.10495521128177643</v>
      </c>
      <c r="BV190" s="79">
        <v>-0.12526443600654602</v>
      </c>
      <c r="BW190" s="79">
        <v>5.2488973597064614E-4</v>
      </c>
      <c r="BX190" s="79">
        <v>-7.6436929404735565E-2</v>
      </c>
      <c r="BY190" s="79">
        <v>-3.7799715995788574E-2</v>
      </c>
      <c r="BZ190" s="79">
        <v>3.5698503255844116E-2</v>
      </c>
      <c r="CA190" s="79">
        <v>-4.7248948365449905E-2</v>
      </c>
      <c r="CB190" s="79">
        <v>2.855960838496685E-2</v>
      </c>
      <c r="CC190" s="79">
        <v>0.12391161173582077</v>
      </c>
      <c r="CD190" s="79">
        <v>0.22905722260475159</v>
      </c>
      <c r="CE190" s="79">
        <v>5.0256919115781784E-2</v>
      </c>
      <c r="CF190" s="79">
        <v>-2.5623681023716927E-2</v>
      </c>
      <c r="CG190" s="79">
        <v>-9.8297363147139549E-3</v>
      </c>
      <c r="CH190" s="79">
        <v>3.7228919565677643E-2</v>
      </c>
      <c r="CI190" s="79">
        <v>4.8067435622215271E-2</v>
      </c>
      <c r="CJ190" s="79">
        <v>0.23486661911010742</v>
      </c>
      <c r="CK190" s="79">
        <v>0.24642007052898407</v>
      </c>
      <c r="CL190" s="79">
        <v>9.1964386403560638E-2</v>
      </c>
      <c r="CM190" s="79">
        <v>2.7351053431630135E-3</v>
      </c>
      <c r="CN190" s="79">
        <v>1.4113514684140682E-2</v>
      </c>
      <c r="CO190" s="79">
        <v>-0.13127851486206055</v>
      </c>
      <c r="CP190" s="79">
        <v>-8.6568772792816162E-2</v>
      </c>
      <c r="CQ190" s="79">
        <v>5.3584955632686615E-2</v>
      </c>
      <c r="CR190" s="79">
        <v>0.24393926560878754</v>
      </c>
      <c r="CS190" s="79">
        <v>2.9938509687781334E-2</v>
      </c>
      <c r="CT190" s="79">
        <v>1.1862220242619514E-2</v>
      </c>
      <c r="CU190" s="79">
        <v>0.13846854865550995</v>
      </c>
      <c r="CV190" s="79">
        <v>6.61664679646492E-2</v>
      </c>
      <c r="CW190" s="79">
        <v>9.2895269393920898E-2</v>
      </c>
      <c r="CX190" s="79">
        <v>0.16458572447299957</v>
      </c>
      <c r="CY190" s="79">
        <v>6.9091714918613434E-2</v>
      </c>
      <c r="CZ190" s="79">
        <v>0.1366155594587326</v>
      </c>
      <c r="DA190" s="79">
        <v>0.22427676618099213</v>
      </c>
      <c r="DB190" s="79">
        <v>0.32125905156135559</v>
      </c>
      <c r="DC190" s="79">
        <v>0.13462968170642853</v>
      </c>
      <c r="DD190" s="79">
        <v>6.106853112578392E-2</v>
      </c>
      <c r="DE190" s="79">
        <v>7.3896840214729309E-2</v>
      </c>
      <c r="DF190" s="79">
        <v>0.12003278732299805</v>
      </c>
      <c r="DG190" s="79">
        <v>0.13534626364707947</v>
      </c>
      <c r="DH190" s="79">
        <v>0.32319653034210205</v>
      </c>
      <c r="DI190" s="79">
        <v>0.32673525810241699</v>
      </c>
      <c r="DJ190" s="79">
        <v>0.18965320289134979</v>
      </c>
      <c r="DK190" s="79">
        <v>0.11277217417955399</v>
      </c>
      <c r="DL190" s="79">
        <v>0.13591834902763367</v>
      </c>
      <c r="DM190" s="79">
        <v>-1.452227495610714E-2</v>
      </c>
      <c r="DN190" s="79">
        <v>3.2296568155288696E-2</v>
      </c>
      <c r="DO190" s="79">
        <v>0.19090411067008972</v>
      </c>
      <c r="DP190" s="79">
        <v>0.38640892505645752</v>
      </c>
      <c r="DQ190" s="79">
        <v>0.16483223438262939</v>
      </c>
      <c r="DR190" s="79">
        <v>0.14898888766765594</v>
      </c>
      <c r="DS190" s="79">
        <v>0.27641218900680542</v>
      </c>
      <c r="DT190" s="79">
        <v>0.20876985788345337</v>
      </c>
      <c r="DU190" s="79">
        <v>0.22359026968479156</v>
      </c>
      <c r="DV190" s="79">
        <v>0.29347294569015503</v>
      </c>
      <c r="DW190" s="79">
        <v>0.18543237447738647</v>
      </c>
      <c r="DX190" s="79">
        <v>0.2446715384721756</v>
      </c>
      <c r="DY190" s="79">
        <v>0.36918807029724121</v>
      </c>
      <c r="DZ190" s="79">
        <v>0.45438387989997864</v>
      </c>
      <c r="EA190" s="79">
        <v>0.25645053386688232</v>
      </c>
      <c r="EB190" s="79">
        <v>0.18623830378055573</v>
      </c>
      <c r="EC190" s="79">
        <v>0.19478468596935272</v>
      </c>
      <c r="ED190" s="79">
        <v>0.23958843946456909</v>
      </c>
      <c r="EE190" s="79">
        <v>0.26136302947998047</v>
      </c>
      <c r="EF190" s="79">
        <v>0.45073089003562927</v>
      </c>
      <c r="EG190" s="79">
        <v>0.44269761443138123</v>
      </c>
      <c r="EH190" s="79">
        <v>0.33070036768913269</v>
      </c>
      <c r="EI190" s="79">
        <v>0.27164822816848755</v>
      </c>
      <c r="EJ190" s="79">
        <v>0.31178519129753113</v>
      </c>
      <c r="EK190" s="79">
        <v>0.15405520796775818</v>
      </c>
      <c r="EL190" s="79">
        <v>0.20391924679279327</v>
      </c>
      <c r="EM190" s="79">
        <v>0.38917115330696106</v>
      </c>
      <c r="EN190" s="79">
        <v>0.59211254119873047</v>
      </c>
      <c r="EO190" s="79">
        <v>0.35959732532501221</v>
      </c>
      <c r="EP190" s="79">
        <v>0.34697797894477844</v>
      </c>
      <c r="EQ190" s="79">
        <v>0.47558099031448364</v>
      </c>
      <c r="ER190" s="79">
        <v>0.41466650366783142</v>
      </c>
      <c r="ES190" s="79">
        <v>0.41229307651519775</v>
      </c>
      <c r="ET190" s="79">
        <v>0.47956565022468567</v>
      </c>
      <c r="EU190" s="79">
        <v>0.35340979695320129</v>
      </c>
      <c r="EV190" s="79">
        <v>0.40068718791007996</v>
      </c>
      <c r="EW190" s="79">
        <v>76.162620544433594</v>
      </c>
      <c r="EX190" s="79">
        <v>74.541152954101563</v>
      </c>
      <c r="EY190" s="79">
        <v>72.449455261230469</v>
      </c>
      <c r="EZ190" s="79">
        <v>71.000160217285156</v>
      </c>
      <c r="FA190" s="79">
        <v>68.980033874511719</v>
      </c>
      <c r="FB190" s="79">
        <v>67.616264343261719</v>
      </c>
      <c r="FC190" s="79">
        <v>67.233245849609375</v>
      </c>
      <c r="FD190" s="79">
        <v>70.856552124023438</v>
      </c>
      <c r="FE190" s="79">
        <v>75.510246276855469</v>
      </c>
      <c r="FF190" s="79">
        <v>80.796257019042969</v>
      </c>
      <c r="FG190" s="79">
        <v>84.591194152832031</v>
      </c>
      <c r="FH190" s="79">
        <v>88.823051452636719</v>
      </c>
      <c r="FI190" s="79">
        <v>92.014930725097656</v>
      </c>
      <c r="FJ190" s="79">
        <v>95.483291625976563</v>
      </c>
      <c r="FK190" s="79">
        <v>98.234474182128906</v>
      </c>
      <c r="FL190" s="79">
        <v>100.04116058349609</v>
      </c>
      <c r="FM190" s="79">
        <v>100.74880218505859</v>
      </c>
      <c r="FN190" s="79">
        <v>100.25346374511719</v>
      </c>
      <c r="FO190" s="79">
        <v>99.021492004394531</v>
      </c>
      <c r="FP190" s="79">
        <v>96.096595764160156</v>
      </c>
      <c r="FQ190" s="79">
        <v>90.878898620605469</v>
      </c>
      <c r="FR190" s="79">
        <v>86.733467102050781</v>
      </c>
      <c r="FS190" s="79">
        <v>83.773712158203125</v>
      </c>
      <c r="FT190" s="79">
        <v>80.906654357910156</v>
      </c>
      <c r="FU190" s="79">
        <v>9.7870022058486938E-2</v>
      </c>
      <c r="FV190" s="79">
        <v>0.18870896100997925</v>
      </c>
      <c r="FW190" s="79">
        <v>9.3085311353206635E-2</v>
      </c>
      <c r="FX190" s="79">
        <v>0</v>
      </c>
      <c r="FY190" s="79">
        <v>181</v>
      </c>
      <c r="FZ190" s="79">
        <v>1</v>
      </c>
    </row>
    <row r="191" spans="1:182" x14ac:dyDescent="0.2">
      <c r="A191" t="s">
        <v>186</v>
      </c>
      <c r="B191" t="s">
        <v>245</v>
      </c>
      <c r="C191" t="s">
        <v>194</v>
      </c>
      <c r="D191" t="s">
        <v>203</v>
      </c>
      <c r="E191" t="s">
        <v>208</v>
      </c>
      <c r="F191" t="s">
        <v>1</v>
      </c>
      <c r="G191" t="s">
        <v>1</v>
      </c>
      <c r="H191" s="79">
        <v>4843</v>
      </c>
      <c r="I191" s="79">
        <v>1.9645644426345825</v>
      </c>
      <c r="J191" s="79">
        <v>1.7192597389221191</v>
      </c>
      <c r="K191" s="79">
        <v>1.5470879077911377</v>
      </c>
      <c r="L191" s="79">
        <v>1.4446420669555664</v>
      </c>
      <c r="M191" s="79">
        <v>1.3587534427642822</v>
      </c>
      <c r="N191" s="79">
        <v>1.3612662553787231</v>
      </c>
      <c r="O191" s="79">
        <v>1.3987904787063599</v>
      </c>
      <c r="P191" s="79">
        <v>1.6111987829208374</v>
      </c>
      <c r="Q191" s="79">
        <v>1.8182599544525146</v>
      </c>
      <c r="R191" s="79">
        <v>2.0163869857788086</v>
      </c>
      <c r="S191" s="79">
        <v>2.2977607250213623</v>
      </c>
      <c r="T191" s="79">
        <v>2.639880895614624</v>
      </c>
      <c r="U191" s="79">
        <v>3.0123932361602783</v>
      </c>
      <c r="V191" s="79">
        <v>3.3168952465057373</v>
      </c>
      <c r="W191" s="79">
        <v>3.5400419235229492</v>
      </c>
      <c r="X191" s="79">
        <v>3.7276797294616699</v>
      </c>
      <c r="Y191" s="79">
        <v>3.8065421581268311</v>
      </c>
      <c r="Z191" s="79">
        <v>3.8361701965332031</v>
      </c>
      <c r="AA191" s="79">
        <v>3.7394700050354004</v>
      </c>
      <c r="AB191" s="79">
        <v>3.52911376953125</v>
      </c>
      <c r="AC191" s="79">
        <v>3.3184561729431152</v>
      </c>
      <c r="AD191" s="79">
        <v>3.0463070869445801</v>
      </c>
      <c r="AE191" s="79">
        <v>2.7414112091064453</v>
      </c>
      <c r="AF191" s="79">
        <v>2.3641786575317383</v>
      </c>
      <c r="AG191" s="79">
        <v>-0.19682949781417847</v>
      </c>
      <c r="AH191" s="79">
        <v>-0.23006327450275421</v>
      </c>
      <c r="AI191" s="79">
        <v>-0.25395333766937256</v>
      </c>
      <c r="AJ191" s="79">
        <v>-0.25501486659049988</v>
      </c>
      <c r="AK191" s="79">
        <v>-0.23945249617099762</v>
      </c>
      <c r="AL191" s="79">
        <v>-0.24400027096271515</v>
      </c>
      <c r="AM191" s="79">
        <v>-0.23629920184612274</v>
      </c>
      <c r="AN191" s="79">
        <v>-0.16813786327838898</v>
      </c>
      <c r="AO191" s="79">
        <v>-0.21593005955219269</v>
      </c>
      <c r="AP191" s="79">
        <v>-0.23380543291568756</v>
      </c>
      <c r="AQ191" s="79">
        <v>-0.16322228312492371</v>
      </c>
      <c r="AR191" s="79">
        <v>-9.8954342305660248E-2</v>
      </c>
      <c r="AS191" s="79">
        <v>3.8150947075337172E-3</v>
      </c>
      <c r="AT191" s="79">
        <v>3.5487707704305649E-2</v>
      </c>
      <c r="AU191" s="79">
        <v>7.5965858995914459E-2</v>
      </c>
      <c r="AV191" s="79">
        <v>1.0830651037395E-2</v>
      </c>
      <c r="AW191" s="79">
        <v>6.7570388317108154E-2</v>
      </c>
      <c r="AX191" s="79">
        <v>6.8740561604499817E-2</v>
      </c>
      <c r="AY191" s="79">
        <v>6.9153100252151489E-2</v>
      </c>
      <c r="AZ191" s="79">
        <v>4.5207366347312927E-2</v>
      </c>
      <c r="BA191" s="79">
        <v>-5.9713166207075119E-2</v>
      </c>
      <c r="BB191" s="79">
        <v>-0.20197597146034241</v>
      </c>
      <c r="BC191" s="79">
        <v>-0.1407579630613327</v>
      </c>
      <c r="BD191" s="79">
        <v>-0.14740706980228424</v>
      </c>
      <c r="BE191" s="79">
        <v>-0.11420194804668427</v>
      </c>
      <c r="BF191" s="79">
        <v>-0.14541387557983398</v>
      </c>
      <c r="BG191" s="79">
        <v>-0.16991858184337616</v>
      </c>
      <c r="BH191" s="79">
        <v>-0.17180435359477997</v>
      </c>
      <c r="BI191" s="79">
        <v>-0.15937797725200653</v>
      </c>
      <c r="BJ191" s="79">
        <v>-0.16100746393203735</v>
      </c>
      <c r="BK191" s="79">
        <v>-0.15311798453330994</v>
      </c>
      <c r="BL191" s="79">
        <v>-8.4155663847923279E-2</v>
      </c>
      <c r="BM191" s="79">
        <v>-0.12207533419132233</v>
      </c>
      <c r="BN191" s="79">
        <v>-0.1362195760011673</v>
      </c>
      <c r="BO191" s="79">
        <v>-7.9390272498130798E-2</v>
      </c>
      <c r="BP191" s="79">
        <v>-1.4446393586695194E-2</v>
      </c>
      <c r="BQ191" s="79">
        <v>9.2554226517677307E-2</v>
      </c>
      <c r="BR191" s="79">
        <v>0.13273367285728455</v>
      </c>
      <c r="BS191" s="79">
        <v>0.17372345924377441</v>
      </c>
      <c r="BT191" s="79">
        <v>0.12157630175352097</v>
      </c>
      <c r="BU191" s="79">
        <v>0.17346026003360748</v>
      </c>
      <c r="BV191" s="79">
        <v>0.17827033996582031</v>
      </c>
      <c r="BW191" s="79">
        <v>0.17964939773082733</v>
      </c>
      <c r="BX191" s="79">
        <v>0.14918553829193115</v>
      </c>
      <c r="BY191" s="79">
        <v>4.0628816932439804E-2</v>
      </c>
      <c r="BZ191" s="79">
        <v>-0.10728494077920914</v>
      </c>
      <c r="CA191" s="79">
        <v>-5.106716975569725E-2</v>
      </c>
      <c r="CB191" s="79">
        <v>-6.20722696185112E-2</v>
      </c>
      <c r="CC191" s="79">
        <v>-5.6974355131387711E-2</v>
      </c>
      <c r="CD191" s="79">
        <v>-8.6785949766635895E-2</v>
      </c>
      <c r="CE191" s="79">
        <v>-0.1117163673043251</v>
      </c>
      <c r="CF191" s="79">
        <v>-0.11417300999164581</v>
      </c>
      <c r="CG191" s="79">
        <v>-0.10391858965158463</v>
      </c>
      <c r="CH191" s="79">
        <v>-0.10352689772844315</v>
      </c>
      <c r="CI191" s="79">
        <v>-9.5506951212882996E-2</v>
      </c>
      <c r="CJ191" s="79">
        <v>-2.5989843532443047E-2</v>
      </c>
      <c r="CK191" s="79">
        <v>-5.7071838527917862E-2</v>
      </c>
      <c r="CL191" s="79">
        <v>-6.8631932139396667E-2</v>
      </c>
      <c r="CM191" s="79">
        <v>-2.1328482776880264E-2</v>
      </c>
      <c r="CN191" s="79">
        <v>4.4083550572395325E-2</v>
      </c>
      <c r="CO191" s="79">
        <v>0.15401469171047211</v>
      </c>
      <c r="CP191" s="79">
        <v>0.20008595287799835</v>
      </c>
      <c r="CQ191" s="79">
        <v>0.24143007397651672</v>
      </c>
      <c r="CR191" s="79">
        <v>0.19827841222286224</v>
      </c>
      <c r="CS191" s="79">
        <v>0.24679926037788391</v>
      </c>
      <c r="CT191" s="79">
        <v>0.25413030385971069</v>
      </c>
      <c r="CU191" s="79">
        <v>0.25617879629135132</v>
      </c>
      <c r="CV191" s="79">
        <v>0.22120051085948944</v>
      </c>
      <c r="CW191" s="79">
        <v>0.11012537032365799</v>
      </c>
      <c r="CX191" s="79">
        <v>-4.1702218353748322E-2</v>
      </c>
      <c r="CY191" s="79">
        <v>1.1052411049604416E-2</v>
      </c>
      <c r="CZ191" s="79">
        <v>-2.9696570709347725E-3</v>
      </c>
      <c r="DA191" s="79">
        <v>2.5323402951471508E-4</v>
      </c>
      <c r="DB191" s="79">
        <v>-2.8158033266663551E-2</v>
      </c>
      <c r="DC191" s="79">
        <v>-5.3514167666435242E-2</v>
      </c>
      <c r="DD191" s="79">
        <v>-5.6541670113801956E-2</v>
      </c>
      <c r="DE191" s="79">
        <v>-4.8459205776453018E-2</v>
      </c>
      <c r="DF191" s="79">
        <v>-4.6046324074268341E-2</v>
      </c>
      <c r="DG191" s="79">
        <v>-3.7895899266004562E-2</v>
      </c>
      <c r="DH191" s="79">
        <v>3.2175969332456589E-2</v>
      </c>
      <c r="DI191" s="79">
        <v>7.9316524788737297E-3</v>
      </c>
      <c r="DJ191" s="79">
        <v>-1.0442768689244986E-3</v>
      </c>
      <c r="DK191" s="79">
        <v>3.673330694437027E-2</v>
      </c>
      <c r="DL191" s="79">
        <v>0.10261350125074387</v>
      </c>
      <c r="DM191" s="79">
        <v>0.21547514200210571</v>
      </c>
      <c r="DN191" s="79">
        <v>0.26743820309638977</v>
      </c>
      <c r="DO191" s="79">
        <v>0.30913668870925903</v>
      </c>
      <c r="DP191" s="79">
        <v>0.27498048543930054</v>
      </c>
      <c r="DQ191" s="79">
        <v>0.32013830542564392</v>
      </c>
      <c r="DR191" s="79">
        <v>0.32999029755592346</v>
      </c>
      <c r="DS191" s="79">
        <v>0.33270817995071411</v>
      </c>
      <c r="DT191" s="79">
        <v>0.29321548342704773</v>
      </c>
      <c r="DU191" s="79">
        <v>0.17962193489074707</v>
      </c>
      <c r="DV191" s="79">
        <v>2.3880494758486748E-2</v>
      </c>
      <c r="DW191" s="79">
        <v>7.3171995580196381E-2</v>
      </c>
      <c r="DX191" s="79">
        <v>5.6132961064577103E-2</v>
      </c>
      <c r="DY191" s="79">
        <v>8.2880780100822449E-2</v>
      </c>
      <c r="DZ191" s="79">
        <v>5.6491367518901825E-2</v>
      </c>
      <c r="EA191" s="79">
        <v>3.052058257162571E-2</v>
      </c>
      <c r="EB191" s="79">
        <v>2.6668829843401909E-2</v>
      </c>
      <c r="EC191" s="79">
        <v>3.1615331768989563E-2</v>
      </c>
      <c r="ED191" s="79">
        <v>3.6946490406990051E-2</v>
      </c>
      <c r="EE191" s="79">
        <v>4.5285306870937347E-2</v>
      </c>
      <c r="EF191" s="79">
        <v>0.11615816503763199</v>
      </c>
      <c r="EG191" s="79">
        <v>0.10178636759519577</v>
      </c>
      <c r="EH191" s="79">
        <v>9.6541561186313629E-2</v>
      </c>
      <c r="EI191" s="79">
        <v>0.12056531757116318</v>
      </c>
      <c r="EJ191" s="79">
        <v>0.18712145090103149</v>
      </c>
      <c r="EK191" s="79">
        <v>0.30421426892280579</v>
      </c>
      <c r="EL191" s="79">
        <v>0.36468419432640076</v>
      </c>
      <c r="EM191" s="79">
        <v>0.4068942666053772</v>
      </c>
      <c r="EN191" s="79">
        <v>0.38572618365287781</v>
      </c>
      <c r="EO191" s="79">
        <v>0.42602816224098206</v>
      </c>
      <c r="EP191" s="79">
        <v>0.43952006101608276</v>
      </c>
      <c r="EQ191" s="79">
        <v>0.44320449233055115</v>
      </c>
      <c r="ER191" s="79">
        <v>0.39719361066818237</v>
      </c>
      <c r="ES191" s="79">
        <v>0.2799639105796814</v>
      </c>
      <c r="ET191" s="79">
        <v>0.11857151985168457</v>
      </c>
      <c r="EU191" s="79">
        <v>0.16286280751228333</v>
      </c>
      <c r="EV191" s="79">
        <v>0.14146775007247925</v>
      </c>
      <c r="EW191" s="79">
        <v>71.488082885742188</v>
      </c>
      <c r="EX191" s="79">
        <v>69.754447937011719</v>
      </c>
      <c r="EY191" s="79">
        <v>67.665206909179688</v>
      </c>
      <c r="EZ191" s="79">
        <v>66.137725830078125</v>
      </c>
      <c r="FA191" s="79">
        <v>64.607070922851563</v>
      </c>
      <c r="FB191" s="79">
        <v>63.286144256591797</v>
      </c>
      <c r="FC191" s="79">
        <v>62.845222473144531</v>
      </c>
      <c r="FD191" s="79">
        <v>66.772331237792969</v>
      </c>
      <c r="FE191" s="79">
        <v>71.581329345703125</v>
      </c>
      <c r="FF191" s="79">
        <v>76.255043029785156</v>
      </c>
      <c r="FG191" s="79">
        <v>80.964424133300781</v>
      </c>
      <c r="FH191" s="79">
        <v>85.464263916015625</v>
      </c>
      <c r="FI191" s="79">
        <v>88.846710205078125</v>
      </c>
      <c r="FJ191" s="79">
        <v>92.15716552734375</v>
      </c>
      <c r="FK191" s="79">
        <v>94.708343505859375</v>
      </c>
      <c r="FL191" s="79">
        <v>96.620193481445313</v>
      </c>
      <c r="FM191" s="79">
        <v>96.65087890625</v>
      </c>
      <c r="FN191" s="79">
        <v>95.545936584472656</v>
      </c>
      <c r="FO191" s="79">
        <v>93.673530578613281</v>
      </c>
      <c r="FP191" s="79">
        <v>90.308509826660156</v>
      </c>
      <c r="FQ191" s="79">
        <v>85.030532836914063</v>
      </c>
      <c r="FR191" s="79">
        <v>80.271156311035156</v>
      </c>
      <c r="FS191" s="79">
        <v>77.242057800292969</v>
      </c>
      <c r="FT191" s="79">
        <v>75.057144165039063</v>
      </c>
      <c r="FU191" s="79">
        <v>5.8473065495491028E-2</v>
      </c>
      <c r="FV191" s="79">
        <v>0.10202381014823914</v>
      </c>
      <c r="FW191" s="79">
        <v>5.7644151151180267E-2</v>
      </c>
      <c r="FX191" s="79">
        <v>0</v>
      </c>
      <c r="FY191" s="79">
        <v>878</v>
      </c>
      <c r="FZ191" s="79">
        <v>1</v>
      </c>
    </row>
    <row r="192" spans="1:182" x14ac:dyDescent="0.2">
      <c r="A192" t="s">
        <v>186</v>
      </c>
      <c r="B192" t="s">
        <v>245</v>
      </c>
      <c r="C192" t="s">
        <v>194</v>
      </c>
      <c r="D192" t="s">
        <v>203</v>
      </c>
      <c r="E192" t="s">
        <v>208</v>
      </c>
      <c r="F192" t="s">
        <v>178</v>
      </c>
      <c r="G192" t="s">
        <v>1</v>
      </c>
      <c r="H192" s="79">
        <v>2259</v>
      </c>
      <c r="I192" s="79">
        <v>1.509888768196106</v>
      </c>
      <c r="J192" s="79">
        <v>1.3249256610870361</v>
      </c>
      <c r="K192" s="79">
        <v>1.1787272691726685</v>
      </c>
      <c r="L192" s="79">
        <v>1.1231125593185425</v>
      </c>
      <c r="M192" s="79">
        <v>1.0834507942199707</v>
      </c>
      <c r="N192" s="79">
        <v>1.0890719890594482</v>
      </c>
      <c r="O192" s="79">
        <v>1.1567287445068359</v>
      </c>
      <c r="P192" s="79">
        <v>1.2835732698440552</v>
      </c>
      <c r="Q192" s="79">
        <v>1.4529335498809814</v>
      </c>
      <c r="R192" s="79">
        <v>1.6168420314788818</v>
      </c>
      <c r="S192" s="79">
        <v>1.8344846963882446</v>
      </c>
      <c r="T192" s="79">
        <v>2.124547004699707</v>
      </c>
      <c r="U192" s="79">
        <v>2.4334583282470703</v>
      </c>
      <c r="V192" s="79">
        <v>2.701791524887085</v>
      </c>
      <c r="W192" s="79">
        <v>2.8700213432312012</v>
      </c>
      <c r="X192" s="79">
        <v>3.0082402229309082</v>
      </c>
      <c r="Y192" s="79">
        <v>3.0824112892150879</v>
      </c>
      <c r="Z192" s="79">
        <v>3.0542957782745361</v>
      </c>
      <c r="AA192" s="79">
        <v>2.9400253295898438</v>
      </c>
      <c r="AB192" s="79">
        <v>2.85201096534729</v>
      </c>
      <c r="AC192" s="79">
        <v>2.6289064884185791</v>
      </c>
      <c r="AD192" s="79">
        <v>2.3652687072753906</v>
      </c>
      <c r="AE192" s="79">
        <v>2.1457738876342773</v>
      </c>
      <c r="AF192" s="79">
        <v>1.8520355224609375</v>
      </c>
      <c r="AG192" s="79">
        <v>-0.21170181035995483</v>
      </c>
      <c r="AH192" s="79">
        <v>-0.14780543744564056</v>
      </c>
      <c r="AI192" s="79">
        <v>-0.16191624104976654</v>
      </c>
      <c r="AJ192" s="79">
        <v>-0.14041703939437866</v>
      </c>
      <c r="AK192" s="79">
        <v>-0.11428544670343399</v>
      </c>
      <c r="AL192" s="79">
        <v>-0.15000537037849426</v>
      </c>
      <c r="AM192" s="79">
        <v>-0.14707385003566742</v>
      </c>
      <c r="AN192" s="79">
        <v>-0.1282057911157608</v>
      </c>
      <c r="AO192" s="79">
        <v>-0.1733444482088089</v>
      </c>
      <c r="AP192" s="79">
        <v>-0.2385530024766922</v>
      </c>
      <c r="AQ192" s="79">
        <v>-0.26007044315338135</v>
      </c>
      <c r="AR192" s="79">
        <v>-0.16505047678947449</v>
      </c>
      <c r="AS192" s="79">
        <v>-6.2128275632858276E-2</v>
      </c>
      <c r="AT192" s="79">
        <v>-6.6519025713205338E-3</v>
      </c>
      <c r="AU192" s="79">
        <v>-3.7198439240455627E-2</v>
      </c>
      <c r="AV192" s="79">
        <v>-7.0232346653938293E-2</v>
      </c>
      <c r="AW192" s="79">
        <v>3.8652624934911728E-2</v>
      </c>
      <c r="AX192" s="79">
        <v>-4.0970724076032639E-2</v>
      </c>
      <c r="AY192" s="79">
        <v>-8.190685510635376E-2</v>
      </c>
      <c r="AZ192" s="79">
        <v>-9.9607193842530251E-3</v>
      </c>
      <c r="BA192" s="79">
        <v>-0.22880692780017853</v>
      </c>
      <c r="BB192" s="79">
        <v>-0.37061789631843567</v>
      </c>
      <c r="BC192" s="79">
        <v>-0.25687935948371887</v>
      </c>
      <c r="BD192" s="79">
        <v>-0.26529392600059509</v>
      </c>
      <c r="BE192" s="79">
        <v>-0.13675956428050995</v>
      </c>
      <c r="BF192" s="79">
        <v>-8.4133356809616089E-2</v>
      </c>
      <c r="BG192" s="79">
        <v>-0.10051732510328293</v>
      </c>
      <c r="BH192" s="79">
        <v>-8.1852898001670837E-2</v>
      </c>
      <c r="BI192" s="79">
        <v>-6.1960805207490921E-2</v>
      </c>
      <c r="BJ192" s="79">
        <v>-9.0964213013648987E-2</v>
      </c>
      <c r="BK192" s="79">
        <v>-8.5955388844013214E-2</v>
      </c>
      <c r="BL192" s="79">
        <v>-6.1380457133054733E-2</v>
      </c>
      <c r="BM192" s="79">
        <v>-0.10512330383062363</v>
      </c>
      <c r="BN192" s="79">
        <v>-0.16477832198143005</v>
      </c>
      <c r="BO192" s="79">
        <v>-0.17664945125579834</v>
      </c>
      <c r="BP192" s="79">
        <v>-7.7140748500823975E-2</v>
      </c>
      <c r="BQ192" s="79">
        <v>3.325171023607254E-2</v>
      </c>
      <c r="BR192" s="79">
        <v>0.10236293077468872</v>
      </c>
      <c r="BS192" s="79">
        <v>8.0633692443370819E-2</v>
      </c>
      <c r="BT192" s="79">
        <v>5.6820213794708252E-2</v>
      </c>
      <c r="BU192" s="79">
        <v>0.15552186965942383</v>
      </c>
      <c r="BV192" s="79">
        <v>7.6169803738594055E-2</v>
      </c>
      <c r="BW192" s="79">
        <v>1.9586062058806419E-2</v>
      </c>
      <c r="BX192" s="79">
        <v>8.7616205215454102E-2</v>
      </c>
      <c r="BY192" s="79">
        <v>-0.12976768612861633</v>
      </c>
      <c r="BZ192" s="79">
        <v>-0.27231544256210327</v>
      </c>
      <c r="CA192" s="79">
        <v>-0.16447561979293823</v>
      </c>
      <c r="CB192" s="79">
        <v>-0.182231605052948</v>
      </c>
      <c r="CC192" s="79">
        <v>-8.485480397939682E-2</v>
      </c>
      <c r="CD192" s="79">
        <v>-4.0034275501966476E-2</v>
      </c>
      <c r="CE192" s="79">
        <v>-5.799262598156929E-2</v>
      </c>
      <c r="CF192" s="79">
        <v>-4.1291557252407074E-2</v>
      </c>
      <c r="CG192" s="79">
        <v>-2.572091668844223E-2</v>
      </c>
      <c r="CH192" s="79">
        <v>-5.0072479993104935E-2</v>
      </c>
      <c r="CI192" s="79">
        <v>-4.3624930083751678E-2</v>
      </c>
      <c r="CJ192" s="79">
        <v>-1.509743370115757E-2</v>
      </c>
      <c r="CK192" s="79">
        <v>-5.7873547077178955E-2</v>
      </c>
      <c r="CL192" s="79">
        <v>-0.11368218064308167</v>
      </c>
      <c r="CM192" s="79">
        <v>-0.11887235939502716</v>
      </c>
      <c r="CN192" s="79">
        <v>-1.625475101172924E-2</v>
      </c>
      <c r="CO192" s="79">
        <v>9.9311605095863342E-2</v>
      </c>
      <c r="CP192" s="79">
        <v>0.17786626517772675</v>
      </c>
      <c r="CQ192" s="79">
        <v>0.16224387288093567</v>
      </c>
      <c r="CR192" s="79">
        <v>0.14481642842292786</v>
      </c>
      <c r="CS192" s="79">
        <v>0.23646515607833862</v>
      </c>
      <c r="CT192" s="79">
        <v>0.15730096399784088</v>
      </c>
      <c r="CU192" s="79">
        <v>8.9879743754863739E-2</v>
      </c>
      <c r="CV192" s="79">
        <v>0.15519770979881287</v>
      </c>
      <c r="CW192" s="79">
        <v>-6.1173398047685623E-2</v>
      </c>
      <c r="CX192" s="79">
        <v>-0.20423145592212677</v>
      </c>
      <c r="CY192" s="79">
        <v>-0.10047707706689835</v>
      </c>
      <c r="CZ192" s="79">
        <v>-0.12470287084579468</v>
      </c>
      <c r="DA192" s="79">
        <v>-3.2950025051832199E-2</v>
      </c>
      <c r="DB192" s="79">
        <v>4.0648072026669979E-3</v>
      </c>
      <c r="DC192" s="79">
        <v>-1.546793058514595E-2</v>
      </c>
      <c r="DD192" s="79">
        <v>-7.3021580465137959E-4</v>
      </c>
      <c r="DE192" s="79">
        <v>1.0518964380025864E-2</v>
      </c>
      <c r="DF192" s="79">
        <v>-9.1807497665286064E-3</v>
      </c>
      <c r="DG192" s="79">
        <v>-1.2944621266797185E-3</v>
      </c>
      <c r="DH192" s="79">
        <v>3.1185591593384743E-2</v>
      </c>
      <c r="DI192" s="79">
        <v>-1.0623795911669731E-2</v>
      </c>
      <c r="DJ192" s="79">
        <v>-6.2586039304733276E-2</v>
      </c>
      <c r="DK192" s="79">
        <v>-6.1095263808965683E-2</v>
      </c>
      <c r="DL192" s="79">
        <v>4.4631250202655792E-2</v>
      </c>
      <c r="DM192" s="79">
        <v>0.16537149250507355</v>
      </c>
      <c r="DN192" s="79">
        <v>0.25336959958076477</v>
      </c>
      <c r="DO192" s="79">
        <v>0.24385406076908112</v>
      </c>
      <c r="DP192" s="79">
        <v>0.23281262814998627</v>
      </c>
      <c r="DQ192" s="79">
        <v>0.31740844249725342</v>
      </c>
      <c r="DR192" s="79">
        <v>0.2384321391582489</v>
      </c>
      <c r="DS192" s="79">
        <v>0.16017343103885651</v>
      </c>
      <c r="DT192" s="79">
        <v>0.22277918457984924</v>
      </c>
      <c r="DU192" s="79">
        <v>7.4208895675837994E-3</v>
      </c>
      <c r="DV192" s="79">
        <v>-0.13614748418331146</v>
      </c>
      <c r="DW192" s="79">
        <v>-3.6478523164987564E-2</v>
      </c>
      <c r="DX192" s="79">
        <v>-6.7174151539802551E-2</v>
      </c>
      <c r="DY192" s="79">
        <v>4.1992217302322388E-2</v>
      </c>
      <c r="DZ192" s="79">
        <v>6.7736878991127014E-2</v>
      </c>
      <c r="EA192" s="79">
        <v>4.5930977910757065E-2</v>
      </c>
      <c r="EB192" s="79">
        <v>5.7833921164274216E-2</v>
      </c>
      <c r="EC192" s="79">
        <v>6.2843605875968933E-2</v>
      </c>
      <c r="ED192" s="79">
        <v>4.9860421568155289E-2</v>
      </c>
      <c r="EE192" s="79">
        <v>5.9824008494615555E-2</v>
      </c>
      <c r="EF192" s="79">
        <v>9.8010927438735962E-2</v>
      </c>
      <c r="EG192" s="79">
        <v>5.759735032916069E-2</v>
      </c>
      <c r="EH192" s="79">
        <v>1.1188662610948086E-2</v>
      </c>
      <c r="EI192" s="79">
        <v>2.2325692698359489E-2</v>
      </c>
      <c r="EJ192" s="79">
        <v>0.13254097104072571</v>
      </c>
      <c r="EK192" s="79">
        <v>0.26075148582458496</v>
      </c>
      <c r="EL192" s="79">
        <v>0.36238443851470947</v>
      </c>
      <c r="EM192" s="79">
        <v>0.36168619990348816</v>
      </c>
      <c r="EN192" s="79">
        <v>0.35986518859863281</v>
      </c>
      <c r="EO192" s="79">
        <v>0.43427768349647522</v>
      </c>
      <c r="EP192" s="79">
        <v>0.35557264089584351</v>
      </c>
      <c r="EQ192" s="79">
        <v>0.26166632771492004</v>
      </c>
      <c r="ER192" s="79">
        <v>0.32035613059997559</v>
      </c>
      <c r="ES192" s="79">
        <v>0.10646014660596848</v>
      </c>
      <c r="ET192" s="79">
        <v>-3.7845022976398468E-2</v>
      </c>
      <c r="EU192" s="79">
        <v>5.5925220251083374E-2</v>
      </c>
      <c r="EV192" s="79">
        <v>1.5888195484876633E-2</v>
      </c>
      <c r="EW192" s="79">
        <v>64.557792663574219</v>
      </c>
      <c r="EX192" s="79">
        <v>63.016948699951172</v>
      </c>
      <c r="EY192" s="79">
        <v>61.471359252929688</v>
      </c>
      <c r="EZ192" s="79">
        <v>60.006278991699219</v>
      </c>
      <c r="FA192" s="79">
        <v>59.3104248046875</v>
      </c>
      <c r="FB192" s="79">
        <v>58.54937744140625</v>
      </c>
      <c r="FC192" s="79">
        <v>58.639171600341797</v>
      </c>
      <c r="FD192" s="79">
        <v>62.3431396484375</v>
      </c>
      <c r="FE192" s="79">
        <v>65.895896911621094</v>
      </c>
      <c r="FF192" s="79">
        <v>70.135643005371094</v>
      </c>
      <c r="FG192" s="79">
        <v>74.446495056152344</v>
      </c>
      <c r="FH192" s="79">
        <v>78.919898986816406</v>
      </c>
      <c r="FI192" s="79">
        <v>82.549522399902344</v>
      </c>
      <c r="FJ192" s="79">
        <v>86.295333862304688</v>
      </c>
      <c r="FK192" s="79">
        <v>88.671485900878906</v>
      </c>
      <c r="FL192" s="79">
        <v>91.027587890625</v>
      </c>
      <c r="FM192" s="79">
        <v>89.7503662109375</v>
      </c>
      <c r="FN192" s="79">
        <v>87.307640075683594</v>
      </c>
      <c r="FO192" s="79">
        <v>84.775123596191406</v>
      </c>
      <c r="FP192" s="79">
        <v>80.955680847167969</v>
      </c>
      <c r="FQ192" s="79">
        <v>76.282638549804688</v>
      </c>
      <c r="FR192" s="79">
        <v>71.689315795898438</v>
      </c>
      <c r="FS192" s="79">
        <v>69.314247131347656</v>
      </c>
      <c r="FT192" s="79">
        <v>67.374000549316406</v>
      </c>
      <c r="FU192" s="79">
        <v>5.0252139568328857E-2</v>
      </c>
      <c r="FV192" s="79">
        <v>9.6103869378566742E-2</v>
      </c>
      <c r="FW192" s="79">
        <v>4.9149006605148315E-2</v>
      </c>
      <c r="FX192" s="79">
        <v>0</v>
      </c>
      <c r="FY192" s="79">
        <v>502</v>
      </c>
      <c r="FZ192" s="79">
        <v>1</v>
      </c>
    </row>
    <row r="193" spans="1:182" x14ac:dyDescent="0.2">
      <c r="A193" t="s">
        <v>186</v>
      </c>
      <c r="B193" t="s">
        <v>245</v>
      </c>
      <c r="C193" t="s">
        <v>194</v>
      </c>
      <c r="D193" t="s">
        <v>203</v>
      </c>
      <c r="E193" t="s">
        <v>208</v>
      </c>
      <c r="F193" t="s">
        <v>179</v>
      </c>
      <c r="G193" t="s">
        <v>1</v>
      </c>
      <c r="H193" s="79">
        <v>474</v>
      </c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79"/>
      <c r="AD193" s="79"/>
      <c r="AE193" s="79"/>
      <c r="AF193" s="79"/>
      <c r="AG193" s="79"/>
      <c r="AH193" s="79"/>
      <c r="AI193" s="79"/>
      <c r="AJ193" s="79"/>
      <c r="AK193" s="79"/>
      <c r="AL193" s="79"/>
      <c r="AM193" s="79"/>
      <c r="AN193" s="79"/>
      <c r="AO193" s="79"/>
      <c r="AP193" s="79"/>
      <c r="AQ193" s="79"/>
      <c r="AR193" s="79"/>
      <c r="AS193" s="79"/>
      <c r="AT193" s="79"/>
      <c r="AU193" s="79"/>
      <c r="AV193" s="79"/>
      <c r="AW193" s="79"/>
      <c r="AX193" s="79"/>
      <c r="AY193" s="79"/>
      <c r="AZ193" s="79"/>
      <c r="BA193" s="79"/>
      <c r="BB193" s="79"/>
      <c r="BC193" s="79"/>
      <c r="BD193" s="79"/>
      <c r="BE193" s="79"/>
      <c r="BF193" s="79"/>
      <c r="BG193" s="79"/>
      <c r="BH193" s="79"/>
      <c r="BI193" s="79"/>
      <c r="BJ193" s="79"/>
      <c r="BK193" s="79"/>
      <c r="BL193" s="79"/>
      <c r="BM193" s="79"/>
      <c r="BN193" s="79"/>
      <c r="BO193" s="79"/>
      <c r="BP193" s="79"/>
      <c r="BQ193" s="79"/>
      <c r="BR193" s="79"/>
      <c r="BS193" s="79"/>
      <c r="BT193" s="79"/>
      <c r="BU193" s="79"/>
      <c r="BV193" s="79"/>
      <c r="BW193" s="79"/>
      <c r="BX193" s="79"/>
      <c r="BY193" s="79"/>
      <c r="BZ193" s="79"/>
      <c r="CA193" s="79"/>
      <c r="CB193" s="79"/>
      <c r="CC193" s="79"/>
      <c r="CD193" s="79"/>
      <c r="CE193" s="79"/>
      <c r="CF193" s="79"/>
      <c r="CG193" s="79"/>
      <c r="CH193" s="79"/>
      <c r="CI193" s="79"/>
      <c r="CJ193" s="79"/>
      <c r="CK193" s="79"/>
      <c r="CL193" s="79"/>
      <c r="CM193" s="79"/>
      <c r="CN193" s="79"/>
      <c r="CO193" s="79"/>
      <c r="CP193" s="79"/>
      <c r="CQ193" s="79"/>
      <c r="CR193" s="79"/>
      <c r="CS193" s="79"/>
      <c r="CT193" s="79"/>
      <c r="CU193" s="79"/>
      <c r="CV193" s="79"/>
      <c r="CW193" s="79"/>
      <c r="CX193" s="79"/>
      <c r="CY193" s="79"/>
      <c r="CZ193" s="79"/>
      <c r="DA193" s="79"/>
      <c r="DB193" s="79"/>
      <c r="DC193" s="79"/>
      <c r="DD193" s="79"/>
      <c r="DE193" s="79"/>
      <c r="DF193" s="79"/>
      <c r="DG193" s="79"/>
      <c r="DH193" s="79"/>
      <c r="DI193" s="79"/>
      <c r="DJ193" s="79"/>
      <c r="DK193" s="79"/>
      <c r="DL193" s="79"/>
      <c r="DM193" s="79"/>
      <c r="DN193" s="79"/>
      <c r="DO193" s="79"/>
      <c r="DP193" s="79"/>
      <c r="DQ193" s="79"/>
      <c r="DR193" s="79"/>
      <c r="DS193" s="79"/>
      <c r="DT193" s="79"/>
      <c r="DU193" s="79"/>
      <c r="DV193" s="79"/>
      <c r="DW193" s="79"/>
      <c r="DX193" s="79"/>
      <c r="DY193" s="79"/>
      <c r="DZ193" s="79"/>
      <c r="EA193" s="79"/>
      <c r="EB193" s="79"/>
      <c r="EC193" s="79"/>
      <c r="ED193" s="79"/>
      <c r="EE193" s="79"/>
      <c r="EF193" s="79"/>
      <c r="EG193" s="79"/>
      <c r="EH193" s="79"/>
      <c r="EI193" s="79"/>
      <c r="EJ193" s="79"/>
      <c r="EK193" s="79"/>
      <c r="EL193" s="79"/>
      <c r="EM193" s="79"/>
      <c r="EN193" s="79"/>
      <c r="EO193" s="79"/>
      <c r="EP193" s="79"/>
      <c r="EQ193" s="79"/>
      <c r="ER193" s="79"/>
      <c r="ES193" s="79"/>
      <c r="ET193" s="79"/>
      <c r="EU193" s="79"/>
      <c r="EV193" s="79"/>
      <c r="EW193" s="79"/>
      <c r="EX193" s="79"/>
      <c r="EY193" s="79"/>
      <c r="EZ193" s="79"/>
      <c r="FA193" s="79"/>
      <c r="FB193" s="79"/>
      <c r="FC193" s="79"/>
      <c r="FD193" s="79"/>
      <c r="FE193" s="79"/>
      <c r="FF193" s="79"/>
      <c r="FG193" s="79"/>
      <c r="FH193" s="79"/>
      <c r="FI193" s="79"/>
      <c r="FJ193" s="79"/>
      <c r="FK193" s="79"/>
      <c r="FL193" s="79"/>
      <c r="FM193" s="79"/>
      <c r="FN193" s="79"/>
      <c r="FO193" s="79"/>
      <c r="FP193" s="79"/>
      <c r="FQ193" s="79"/>
      <c r="FR193" s="79"/>
      <c r="FS193" s="79"/>
      <c r="FT193" s="79"/>
      <c r="FU193" s="79"/>
      <c r="FV193" s="79"/>
      <c r="FW193" s="79"/>
      <c r="FX193" s="79">
        <v>0</v>
      </c>
      <c r="FY193" s="79">
        <v>70</v>
      </c>
      <c r="FZ193" s="79">
        <v>0</v>
      </c>
    </row>
    <row r="194" spans="1:182" x14ac:dyDescent="0.2">
      <c r="A194" t="s">
        <v>186</v>
      </c>
      <c r="B194" t="s">
        <v>245</v>
      </c>
      <c r="C194" t="s">
        <v>194</v>
      </c>
      <c r="D194" t="s">
        <v>203</v>
      </c>
      <c r="E194" t="s">
        <v>208</v>
      </c>
      <c r="F194" t="s">
        <v>180</v>
      </c>
      <c r="G194" t="s">
        <v>1</v>
      </c>
      <c r="H194" s="79">
        <v>77</v>
      </c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79"/>
      <c r="AD194" s="79"/>
      <c r="AE194" s="79"/>
      <c r="AF194" s="79"/>
      <c r="AG194" s="79"/>
      <c r="AH194" s="79"/>
      <c r="AI194" s="79"/>
      <c r="AJ194" s="79"/>
      <c r="AK194" s="79"/>
      <c r="AL194" s="79"/>
      <c r="AM194" s="79"/>
      <c r="AN194" s="79"/>
      <c r="AO194" s="79"/>
      <c r="AP194" s="79"/>
      <c r="AQ194" s="79"/>
      <c r="AR194" s="79"/>
      <c r="AS194" s="79"/>
      <c r="AT194" s="79"/>
      <c r="AU194" s="79"/>
      <c r="AV194" s="79"/>
      <c r="AW194" s="79"/>
      <c r="AX194" s="79"/>
      <c r="AY194" s="79"/>
      <c r="AZ194" s="79"/>
      <c r="BA194" s="79"/>
      <c r="BB194" s="79"/>
      <c r="BC194" s="79"/>
      <c r="BD194" s="79"/>
      <c r="BE194" s="79"/>
      <c r="BF194" s="79"/>
      <c r="BG194" s="79"/>
      <c r="BH194" s="79"/>
      <c r="BI194" s="79"/>
      <c r="BJ194" s="79"/>
      <c r="BK194" s="79"/>
      <c r="BL194" s="79"/>
      <c r="BM194" s="79"/>
      <c r="BN194" s="79"/>
      <c r="BO194" s="79"/>
      <c r="BP194" s="79"/>
      <c r="BQ194" s="79"/>
      <c r="BR194" s="79"/>
      <c r="BS194" s="79"/>
      <c r="BT194" s="79"/>
      <c r="BU194" s="79"/>
      <c r="BV194" s="79"/>
      <c r="BW194" s="79"/>
      <c r="BX194" s="79"/>
      <c r="BY194" s="79"/>
      <c r="BZ194" s="79"/>
      <c r="CA194" s="79"/>
      <c r="CB194" s="79"/>
      <c r="CC194" s="79"/>
      <c r="CD194" s="79"/>
      <c r="CE194" s="79"/>
      <c r="CF194" s="79"/>
      <c r="CG194" s="79"/>
      <c r="CH194" s="79"/>
      <c r="CI194" s="79"/>
      <c r="CJ194" s="79"/>
      <c r="CK194" s="79"/>
      <c r="CL194" s="79"/>
      <c r="CM194" s="79"/>
      <c r="CN194" s="79"/>
      <c r="CO194" s="79"/>
      <c r="CP194" s="79"/>
      <c r="CQ194" s="79"/>
      <c r="CR194" s="79"/>
      <c r="CS194" s="79"/>
      <c r="CT194" s="79"/>
      <c r="CU194" s="79"/>
      <c r="CV194" s="79"/>
      <c r="CW194" s="79"/>
      <c r="CX194" s="79"/>
      <c r="CY194" s="79"/>
      <c r="CZ194" s="79"/>
      <c r="DA194" s="79"/>
      <c r="DB194" s="79"/>
      <c r="DC194" s="79"/>
      <c r="DD194" s="79"/>
      <c r="DE194" s="79"/>
      <c r="DF194" s="79"/>
      <c r="DG194" s="79"/>
      <c r="DH194" s="79"/>
      <c r="DI194" s="79"/>
      <c r="DJ194" s="79"/>
      <c r="DK194" s="79"/>
      <c r="DL194" s="79"/>
      <c r="DM194" s="79"/>
      <c r="DN194" s="79"/>
      <c r="DO194" s="79"/>
      <c r="DP194" s="79"/>
      <c r="DQ194" s="79"/>
      <c r="DR194" s="79"/>
      <c r="DS194" s="79"/>
      <c r="DT194" s="79"/>
      <c r="DU194" s="79"/>
      <c r="DV194" s="79"/>
      <c r="DW194" s="79"/>
      <c r="DX194" s="79"/>
      <c r="DY194" s="79"/>
      <c r="DZ194" s="79"/>
      <c r="EA194" s="79"/>
      <c r="EB194" s="79"/>
      <c r="EC194" s="79"/>
      <c r="ED194" s="79"/>
      <c r="EE194" s="79"/>
      <c r="EF194" s="79"/>
      <c r="EG194" s="79"/>
      <c r="EH194" s="79"/>
      <c r="EI194" s="79"/>
      <c r="EJ194" s="79"/>
      <c r="EK194" s="79"/>
      <c r="EL194" s="79"/>
      <c r="EM194" s="79"/>
      <c r="EN194" s="79"/>
      <c r="EO194" s="79"/>
      <c r="EP194" s="79"/>
      <c r="EQ194" s="79"/>
      <c r="ER194" s="79"/>
      <c r="ES194" s="79"/>
      <c r="ET194" s="79"/>
      <c r="EU194" s="79"/>
      <c r="EV194" s="79"/>
      <c r="EW194" s="79"/>
      <c r="EX194" s="79"/>
      <c r="EY194" s="79"/>
      <c r="EZ194" s="79"/>
      <c r="FA194" s="79"/>
      <c r="FB194" s="79"/>
      <c r="FC194" s="79"/>
      <c r="FD194" s="79"/>
      <c r="FE194" s="79"/>
      <c r="FF194" s="79"/>
      <c r="FG194" s="79"/>
      <c r="FH194" s="79"/>
      <c r="FI194" s="79"/>
      <c r="FJ194" s="79"/>
      <c r="FK194" s="79"/>
      <c r="FL194" s="79"/>
      <c r="FM194" s="79"/>
      <c r="FN194" s="79"/>
      <c r="FO194" s="79"/>
      <c r="FP194" s="79"/>
      <c r="FQ194" s="79"/>
      <c r="FR194" s="79"/>
      <c r="FS194" s="79"/>
      <c r="FT194" s="79"/>
      <c r="FU194" s="79"/>
      <c r="FV194" s="79"/>
      <c r="FW194" s="79"/>
      <c r="FX194" s="79">
        <v>0</v>
      </c>
      <c r="FY194" s="79">
        <v>5</v>
      </c>
      <c r="FZ194" s="79">
        <v>0</v>
      </c>
    </row>
    <row r="195" spans="1:182" x14ac:dyDescent="0.2">
      <c r="A195" t="s">
        <v>186</v>
      </c>
      <c r="B195" t="s">
        <v>245</v>
      </c>
      <c r="C195" t="s">
        <v>194</v>
      </c>
      <c r="D195" t="s">
        <v>203</v>
      </c>
      <c r="E195" t="s">
        <v>208</v>
      </c>
      <c r="F195" t="s">
        <v>181</v>
      </c>
      <c r="G195" t="s">
        <v>1</v>
      </c>
      <c r="H195" s="79">
        <v>170</v>
      </c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79"/>
      <c r="AD195" s="79"/>
      <c r="AE195" s="79"/>
      <c r="AF195" s="79"/>
      <c r="AG195" s="79"/>
      <c r="AH195" s="79"/>
      <c r="AI195" s="79"/>
      <c r="AJ195" s="79"/>
      <c r="AK195" s="79"/>
      <c r="AL195" s="79"/>
      <c r="AM195" s="79"/>
      <c r="AN195" s="79"/>
      <c r="AO195" s="79"/>
      <c r="AP195" s="79"/>
      <c r="AQ195" s="79"/>
      <c r="AR195" s="79"/>
      <c r="AS195" s="79"/>
      <c r="AT195" s="79"/>
      <c r="AU195" s="79"/>
      <c r="AV195" s="79"/>
      <c r="AW195" s="79"/>
      <c r="AX195" s="79"/>
      <c r="AY195" s="79"/>
      <c r="AZ195" s="79"/>
      <c r="BA195" s="79"/>
      <c r="BB195" s="79"/>
      <c r="BC195" s="79"/>
      <c r="BD195" s="79"/>
      <c r="BE195" s="79"/>
      <c r="BF195" s="79"/>
      <c r="BG195" s="79"/>
      <c r="BH195" s="79"/>
      <c r="BI195" s="79"/>
      <c r="BJ195" s="79"/>
      <c r="BK195" s="79"/>
      <c r="BL195" s="79"/>
      <c r="BM195" s="79"/>
      <c r="BN195" s="79"/>
      <c r="BO195" s="79"/>
      <c r="BP195" s="79"/>
      <c r="BQ195" s="79"/>
      <c r="BR195" s="79"/>
      <c r="BS195" s="79"/>
      <c r="BT195" s="79"/>
      <c r="BU195" s="79"/>
      <c r="BV195" s="79"/>
      <c r="BW195" s="79"/>
      <c r="BX195" s="79"/>
      <c r="BY195" s="79"/>
      <c r="BZ195" s="79"/>
      <c r="CA195" s="79"/>
      <c r="CB195" s="79"/>
      <c r="CC195" s="79"/>
      <c r="CD195" s="79"/>
      <c r="CE195" s="79"/>
      <c r="CF195" s="79"/>
      <c r="CG195" s="79"/>
      <c r="CH195" s="79"/>
      <c r="CI195" s="79"/>
      <c r="CJ195" s="79"/>
      <c r="CK195" s="79"/>
      <c r="CL195" s="79"/>
      <c r="CM195" s="79"/>
      <c r="CN195" s="79"/>
      <c r="CO195" s="79"/>
      <c r="CP195" s="79"/>
      <c r="CQ195" s="79"/>
      <c r="CR195" s="79"/>
      <c r="CS195" s="79"/>
      <c r="CT195" s="79"/>
      <c r="CU195" s="79"/>
      <c r="CV195" s="79"/>
      <c r="CW195" s="79"/>
      <c r="CX195" s="79"/>
      <c r="CY195" s="79"/>
      <c r="CZ195" s="79"/>
      <c r="DA195" s="79"/>
      <c r="DB195" s="79"/>
      <c r="DC195" s="79"/>
      <c r="DD195" s="79"/>
      <c r="DE195" s="79"/>
      <c r="DF195" s="79"/>
      <c r="DG195" s="79"/>
      <c r="DH195" s="79"/>
      <c r="DI195" s="79"/>
      <c r="DJ195" s="79"/>
      <c r="DK195" s="79"/>
      <c r="DL195" s="79"/>
      <c r="DM195" s="79"/>
      <c r="DN195" s="79"/>
      <c r="DO195" s="79"/>
      <c r="DP195" s="79"/>
      <c r="DQ195" s="79"/>
      <c r="DR195" s="79"/>
      <c r="DS195" s="79"/>
      <c r="DT195" s="79"/>
      <c r="DU195" s="79"/>
      <c r="DV195" s="79"/>
      <c r="DW195" s="79"/>
      <c r="DX195" s="79"/>
      <c r="DY195" s="79"/>
      <c r="DZ195" s="79"/>
      <c r="EA195" s="79"/>
      <c r="EB195" s="79"/>
      <c r="EC195" s="79"/>
      <c r="ED195" s="79"/>
      <c r="EE195" s="79"/>
      <c r="EF195" s="79"/>
      <c r="EG195" s="79"/>
      <c r="EH195" s="79"/>
      <c r="EI195" s="79"/>
      <c r="EJ195" s="79"/>
      <c r="EK195" s="79"/>
      <c r="EL195" s="79"/>
      <c r="EM195" s="79"/>
      <c r="EN195" s="79"/>
      <c r="EO195" s="79"/>
      <c r="EP195" s="79"/>
      <c r="EQ195" s="79"/>
      <c r="ER195" s="79"/>
      <c r="ES195" s="79"/>
      <c r="ET195" s="79"/>
      <c r="EU195" s="79"/>
      <c r="EV195" s="79"/>
      <c r="EW195" s="79"/>
      <c r="EX195" s="79"/>
      <c r="EY195" s="79"/>
      <c r="EZ195" s="79"/>
      <c r="FA195" s="79"/>
      <c r="FB195" s="79"/>
      <c r="FC195" s="79"/>
      <c r="FD195" s="79"/>
      <c r="FE195" s="79"/>
      <c r="FF195" s="79"/>
      <c r="FG195" s="79"/>
      <c r="FH195" s="79"/>
      <c r="FI195" s="79"/>
      <c r="FJ195" s="79"/>
      <c r="FK195" s="79"/>
      <c r="FL195" s="79"/>
      <c r="FM195" s="79"/>
      <c r="FN195" s="79"/>
      <c r="FO195" s="79"/>
      <c r="FP195" s="79"/>
      <c r="FQ195" s="79"/>
      <c r="FR195" s="79"/>
      <c r="FS195" s="79"/>
      <c r="FT195" s="79"/>
      <c r="FU195" s="79"/>
      <c r="FV195" s="79"/>
      <c r="FW195" s="79"/>
      <c r="FX195" s="79">
        <v>0</v>
      </c>
      <c r="FY195" s="79">
        <v>23</v>
      </c>
      <c r="FZ195" s="79">
        <v>0</v>
      </c>
    </row>
    <row r="196" spans="1:182" x14ac:dyDescent="0.2">
      <c r="A196" t="s">
        <v>186</v>
      </c>
      <c r="B196" t="s">
        <v>245</v>
      </c>
      <c r="C196" t="s">
        <v>194</v>
      </c>
      <c r="D196" t="s">
        <v>203</v>
      </c>
      <c r="E196" t="s">
        <v>208</v>
      </c>
      <c r="F196" t="s">
        <v>182</v>
      </c>
      <c r="G196" t="s">
        <v>1</v>
      </c>
      <c r="H196" s="79">
        <v>491</v>
      </c>
      <c r="I196" s="79">
        <v>1.5066509246826172</v>
      </c>
      <c r="J196" s="79">
        <v>1.3952509164810181</v>
      </c>
      <c r="K196" s="79">
        <v>1.3649215698242188</v>
      </c>
      <c r="L196" s="79">
        <v>1.4351470470428467</v>
      </c>
      <c r="M196" s="79">
        <v>1.2986948490142822</v>
      </c>
      <c r="N196" s="79">
        <v>1.2795841693878174</v>
      </c>
      <c r="O196" s="79">
        <v>1.2477443218231201</v>
      </c>
      <c r="P196" s="79">
        <v>1.399781346321106</v>
      </c>
      <c r="Q196" s="79">
        <v>1.5424419641494751</v>
      </c>
      <c r="R196" s="79">
        <v>1.8067029714584351</v>
      </c>
      <c r="S196" s="79">
        <v>2.0572845935821533</v>
      </c>
      <c r="T196" s="79">
        <v>2.2806558609008789</v>
      </c>
      <c r="U196" s="79">
        <v>2.5200173854827881</v>
      </c>
      <c r="V196" s="79">
        <v>2.8094782829284668</v>
      </c>
      <c r="W196" s="79">
        <v>2.9858443737030029</v>
      </c>
      <c r="X196" s="79">
        <v>3.2036643028259277</v>
      </c>
      <c r="Y196" s="79">
        <v>3.2897236347198486</v>
      </c>
      <c r="Z196" s="79">
        <v>3.5996880531311035</v>
      </c>
      <c r="AA196" s="79">
        <v>3.5361788272857666</v>
      </c>
      <c r="AB196" s="79">
        <v>3.1177208423614502</v>
      </c>
      <c r="AC196" s="79">
        <v>2.8168039321899414</v>
      </c>
      <c r="AD196" s="79">
        <v>2.5921337604522705</v>
      </c>
      <c r="AE196" s="79">
        <v>2.2572119235992432</v>
      </c>
      <c r="AF196" s="79">
        <v>1.9268442392349243</v>
      </c>
      <c r="AG196" s="79">
        <v>-0.32206064462661743</v>
      </c>
      <c r="AH196" s="79">
        <v>-0.30116498470306396</v>
      </c>
      <c r="AI196" s="79">
        <v>-0.28045830130577087</v>
      </c>
      <c r="AJ196" s="79">
        <v>-6.0652002692222595E-2</v>
      </c>
      <c r="AK196" s="79">
        <v>-9.212629497051239E-2</v>
      </c>
      <c r="AL196" s="79">
        <v>-0.20324501395225525</v>
      </c>
      <c r="AM196" s="79">
        <v>-0.26611420512199402</v>
      </c>
      <c r="AN196" s="79">
        <v>-0.21197682619094849</v>
      </c>
      <c r="AO196" s="79">
        <v>-0.33897438645362854</v>
      </c>
      <c r="AP196" s="79">
        <v>-0.20711977779865265</v>
      </c>
      <c r="AQ196" s="79">
        <v>-0.20040392875671387</v>
      </c>
      <c r="AR196" s="79">
        <v>-0.12728913128376007</v>
      </c>
      <c r="AS196" s="79">
        <v>-4.4924516230821609E-2</v>
      </c>
      <c r="AT196" s="79">
        <v>-0.11044179648160934</v>
      </c>
      <c r="AU196" s="79">
        <v>-0.17875690758228302</v>
      </c>
      <c r="AV196" s="79">
        <v>-0.10842452198266983</v>
      </c>
      <c r="AW196" s="79">
        <v>-0.22943574190139771</v>
      </c>
      <c r="AX196" s="79">
        <v>0.36053866147994995</v>
      </c>
      <c r="AY196" s="79">
        <v>0.36419248580932617</v>
      </c>
      <c r="AZ196" s="79">
        <v>-8.1540551036596298E-3</v>
      </c>
      <c r="BA196" s="79">
        <v>-0.12195274233818054</v>
      </c>
      <c r="BB196" s="79">
        <v>-0.19509297609329224</v>
      </c>
      <c r="BC196" s="79">
        <v>-4.5279357582330704E-2</v>
      </c>
      <c r="BD196" s="79">
        <v>-8.4140785038471222E-2</v>
      </c>
      <c r="BE196" s="79">
        <v>-0.14013463258743286</v>
      </c>
      <c r="BF196" s="79">
        <v>-0.11436787992715836</v>
      </c>
      <c r="BG196" s="79">
        <v>-8.2952551543712616E-2</v>
      </c>
      <c r="BH196" s="79">
        <v>9.2118389904499054E-2</v>
      </c>
      <c r="BI196" s="79">
        <v>4.0578588843345642E-2</v>
      </c>
      <c r="BJ196" s="79">
        <v>-7.3086939752101898E-2</v>
      </c>
      <c r="BK196" s="79">
        <v>-0.14511832594871521</v>
      </c>
      <c r="BL196" s="79">
        <v>-8.0742649734020233E-2</v>
      </c>
      <c r="BM196" s="79">
        <v>-0.20377209782600403</v>
      </c>
      <c r="BN196" s="79">
        <v>-7.280566543340683E-2</v>
      </c>
      <c r="BO196" s="79">
        <v>-3.8525145500898361E-2</v>
      </c>
      <c r="BP196" s="79">
        <v>7.2358131408691406E-2</v>
      </c>
      <c r="BQ196" s="79">
        <v>0.1895844042301178</v>
      </c>
      <c r="BR196" s="79">
        <v>0.13354085385799408</v>
      </c>
      <c r="BS196" s="79">
        <v>6.8159282207489014E-2</v>
      </c>
      <c r="BT196" s="79">
        <v>0.16995318233966827</v>
      </c>
      <c r="BU196" s="79">
        <v>5.7915110141038895E-2</v>
      </c>
      <c r="BV196" s="79">
        <v>0.64690226316452026</v>
      </c>
      <c r="BW196" s="79">
        <v>0.62548744678497314</v>
      </c>
      <c r="BX196" s="79">
        <v>0.23961862921714783</v>
      </c>
      <c r="BY196" s="79">
        <v>9.1832391917705536E-2</v>
      </c>
      <c r="BZ196" s="79">
        <v>2.1959045901894569E-2</v>
      </c>
      <c r="CA196" s="79">
        <v>0.15586429834365845</v>
      </c>
      <c r="CB196" s="79">
        <v>0.12020223587751389</v>
      </c>
      <c r="CC196" s="79">
        <v>-1.4133241958916187E-2</v>
      </c>
      <c r="CD196" s="79">
        <v>1.5007223002612591E-2</v>
      </c>
      <c r="CE196" s="79">
        <v>5.3839337080717087E-2</v>
      </c>
      <c r="CF196" s="79">
        <v>0.19792670011520386</v>
      </c>
      <c r="CG196" s="79">
        <v>0.13248959183692932</v>
      </c>
      <c r="CH196" s="79">
        <v>1.7060145735740662E-2</v>
      </c>
      <c r="CI196" s="79">
        <v>-6.1316948384046555E-2</v>
      </c>
      <c r="CJ196" s="79">
        <v>1.0149750858545303E-2</v>
      </c>
      <c r="CK196" s="79">
        <v>-0.11013142764568329</v>
      </c>
      <c r="CL196" s="79">
        <v>2.0219892263412476E-2</v>
      </c>
      <c r="CM196" s="79">
        <v>7.3591619729995728E-2</v>
      </c>
      <c r="CN196" s="79">
        <v>0.21063321828842163</v>
      </c>
      <c r="CO196" s="79">
        <v>0.35200455784797668</v>
      </c>
      <c r="CP196" s="79">
        <v>0.30252251029014587</v>
      </c>
      <c r="CQ196" s="79">
        <v>0.23917266726493835</v>
      </c>
      <c r="CR196" s="79">
        <v>0.36275675892829895</v>
      </c>
      <c r="CS196" s="79">
        <v>0.25693345069885254</v>
      </c>
      <c r="CT196" s="79">
        <v>0.84523677825927734</v>
      </c>
      <c r="CU196" s="79">
        <v>0.80645954608917236</v>
      </c>
      <c r="CV196" s="79">
        <v>0.41122525930404663</v>
      </c>
      <c r="CW196" s="79">
        <v>0.23989933729171753</v>
      </c>
      <c r="CX196" s="79">
        <v>0.17228861153125763</v>
      </c>
      <c r="CY196" s="79">
        <v>0.29517576098442078</v>
      </c>
      <c r="CZ196" s="79">
        <v>0.26172959804534912</v>
      </c>
      <c r="DA196" s="79">
        <v>0.11186815053224564</v>
      </c>
      <c r="DB196" s="79">
        <v>0.14438232779502869</v>
      </c>
      <c r="DC196" s="79">
        <v>0.19063122570514679</v>
      </c>
      <c r="DD196" s="79">
        <v>0.30373501777648926</v>
      </c>
      <c r="DE196" s="79">
        <v>0.224400594830513</v>
      </c>
      <c r="DF196" s="79">
        <v>0.10720723122358322</v>
      </c>
      <c r="DG196" s="79">
        <v>2.2484429180622101E-2</v>
      </c>
      <c r="DH196" s="79">
        <v>0.10104214400053024</v>
      </c>
      <c r="DI196" s="79">
        <v>-1.6490748152136803E-2</v>
      </c>
      <c r="DJ196" s="79">
        <v>0.11324544996023178</v>
      </c>
      <c r="DK196" s="79">
        <v>0.18570837378501892</v>
      </c>
      <c r="DL196" s="79">
        <v>0.34890833497047424</v>
      </c>
      <c r="DM196" s="79">
        <v>0.51442474126815796</v>
      </c>
      <c r="DN196" s="79">
        <v>0.47150415182113647</v>
      </c>
      <c r="DO196" s="79">
        <v>0.41018611192703247</v>
      </c>
      <c r="DP196" s="79">
        <v>0.55556035041809082</v>
      </c>
      <c r="DQ196" s="79">
        <v>0.45595178008079529</v>
      </c>
      <c r="DR196" s="79">
        <v>1.0435713529586792</v>
      </c>
      <c r="DS196" s="79">
        <v>0.98743164539337158</v>
      </c>
      <c r="DT196" s="79">
        <v>0.58283185958862305</v>
      </c>
      <c r="DU196" s="79">
        <v>0.38796624541282654</v>
      </c>
      <c r="DV196" s="79">
        <v>0.32261818647384644</v>
      </c>
      <c r="DW196" s="79">
        <v>0.43448725342750549</v>
      </c>
      <c r="DX196" s="79">
        <v>0.40325692296028137</v>
      </c>
      <c r="DY196" s="79">
        <v>0.29379415512084961</v>
      </c>
      <c r="DZ196" s="79">
        <v>0.33117944002151489</v>
      </c>
      <c r="EA196" s="79">
        <v>0.38813698291778564</v>
      </c>
      <c r="EB196" s="79">
        <v>0.45650538802146912</v>
      </c>
      <c r="EC196" s="79">
        <v>0.35710549354553223</v>
      </c>
      <c r="ED196" s="79">
        <v>0.23736529052257538</v>
      </c>
      <c r="EE196" s="79">
        <v>0.14348031580448151</v>
      </c>
      <c r="EF196" s="79">
        <v>0.23227633535861969</v>
      </c>
      <c r="EG196" s="79">
        <v>0.11871150881052017</v>
      </c>
      <c r="EH196" s="79">
        <v>0.2475595623254776</v>
      </c>
      <c r="EI196" s="79">
        <v>0.34758716821670532</v>
      </c>
      <c r="EJ196" s="79">
        <v>0.54855555295944214</v>
      </c>
      <c r="EK196" s="79">
        <v>0.74893367290496826</v>
      </c>
      <c r="EL196" s="79">
        <v>0.71548682451248169</v>
      </c>
      <c r="EM196" s="79">
        <v>0.65710234642028809</v>
      </c>
      <c r="EN196" s="79">
        <v>0.83393806219100952</v>
      </c>
      <c r="EO196" s="79">
        <v>0.74330264329910278</v>
      </c>
      <c r="EP196" s="79">
        <v>1.3299349546432495</v>
      </c>
      <c r="EQ196" s="79">
        <v>1.248726487159729</v>
      </c>
      <c r="ER196" s="79">
        <v>0.83060455322265625</v>
      </c>
      <c r="ES196" s="79">
        <v>0.60175144672393799</v>
      </c>
      <c r="ET196" s="79">
        <v>0.53967016935348511</v>
      </c>
      <c r="EU196" s="79">
        <v>0.63563090562820435</v>
      </c>
      <c r="EV196" s="79">
        <v>0.60759991407394409</v>
      </c>
      <c r="EW196" s="79">
        <v>61.961391448974609</v>
      </c>
      <c r="EX196" s="79">
        <v>60.109245300292969</v>
      </c>
      <c r="EY196" s="79">
        <v>58.254501342773438</v>
      </c>
      <c r="EZ196" s="79">
        <v>57.167423248291016</v>
      </c>
      <c r="FA196" s="79">
        <v>55.466072082519531</v>
      </c>
      <c r="FB196" s="79">
        <v>54.326656341552734</v>
      </c>
      <c r="FC196" s="79">
        <v>53.323944091796875</v>
      </c>
      <c r="FD196" s="79">
        <v>57.665500640869141</v>
      </c>
      <c r="FE196" s="79">
        <v>64.636276245117188</v>
      </c>
      <c r="FF196" s="79">
        <v>70.694229125976563</v>
      </c>
      <c r="FG196" s="79">
        <v>78.436843872070313</v>
      </c>
      <c r="FH196" s="79">
        <v>84.136360168457031</v>
      </c>
      <c r="FI196" s="79">
        <v>89.124320983886719</v>
      </c>
      <c r="FJ196" s="79">
        <v>92.620491027832031</v>
      </c>
      <c r="FK196" s="79">
        <v>94.785133361816406</v>
      </c>
      <c r="FL196" s="79">
        <v>95.9478759765625</v>
      </c>
      <c r="FM196" s="79">
        <v>95.843841552734375</v>
      </c>
      <c r="FN196" s="79">
        <v>92.976425170898438</v>
      </c>
      <c r="FO196" s="79">
        <v>88.559425354003906</v>
      </c>
      <c r="FP196" s="79">
        <v>82.795234680175781</v>
      </c>
      <c r="FQ196" s="79">
        <v>77.233177185058594</v>
      </c>
      <c r="FR196" s="79">
        <v>71.812713623046875</v>
      </c>
      <c r="FS196" s="79">
        <v>66.932647705078125</v>
      </c>
      <c r="FT196" s="79">
        <v>64.195755004882813</v>
      </c>
      <c r="FU196" s="79">
        <v>0.12145325541496277</v>
      </c>
      <c r="FV196" s="79">
        <v>0.24761059880256653</v>
      </c>
      <c r="FW196" s="79">
        <v>0.11713656783103943</v>
      </c>
      <c r="FX196" s="79">
        <v>0</v>
      </c>
      <c r="FY196" s="79">
        <v>120</v>
      </c>
      <c r="FZ196" s="79">
        <v>1</v>
      </c>
    </row>
    <row r="197" spans="1:182" x14ac:dyDescent="0.2">
      <c r="A197" t="s">
        <v>186</v>
      </c>
      <c r="B197" t="s">
        <v>245</v>
      </c>
      <c r="C197" t="s">
        <v>194</v>
      </c>
      <c r="D197" t="s">
        <v>203</v>
      </c>
      <c r="E197" t="s">
        <v>208</v>
      </c>
      <c r="F197" t="s">
        <v>183</v>
      </c>
      <c r="G197" t="s">
        <v>1</v>
      </c>
      <c r="H197" s="79">
        <v>819</v>
      </c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79"/>
      <c r="AD197" s="79"/>
      <c r="AE197" s="79"/>
      <c r="AF197" s="79"/>
      <c r="AG197" s="79"/>
      <c r="AH197" s="79"/>
      <c r="AI197" s="79"/>
      <c r="AJ197" s="79"/>
      <c r="AK197" s="79"/>
      <c r="AL197" s="79"/>
      <c r="AM197" s="79"/>
      <c r="AN197" s="79"/>
      <c r="AO197" s="79"/>
      <c r="AP197" s="79"/>
      <c r="AQ197" s="79"/>
      <c r="AR197" s="79"/>
      <c r="AS197" s="79"/>
      <c r="AT197" s="79"/>
      <c r="AU197" s="79"/>
      <c r="AV197" s="79"/>
      <c r="AW197" s="79"/>
      <c r="AX197" s="79"/>
      <c r="AY197" s="79"/>
      <c r="AZ197" s="79"/>
      <c r="BA197" s="79"/>
      <c r="BB197" s="79"/>
      <c r="BC197" s="79"/>
      <c r="BD197" s="79"/>
      <c r="BE197" s="79"/>
      <c r="BF197" s="79"/>
      <c r="BG197" s="79"/>
      <c r="BH197" s="79"/>
      <c r="BI197" s="79"/>
      <c r="BJ197" s="79"/>
      <c r="BK197" s="79"/>
      <c r="BL197" s="79"/>
      <c r="BM197" s="79"/>
      <c r="BN197" s="79"/>
      <c r="BO197" s="79"/>
      <c r="BP197" s="79"/>
      <c r="BQ197" s="79"/>
      <c r="BR197" s="79"/>
      <c r="BS197" s="79"/>
      <c r="BT197" s="79"/>
      <c r="BU197" s="79"/>
      <c r="BV197" s="79"/>
      <c r="BW197" s="79"/>
      <c r="BX197" s="79"/>
      <c r="BY197" s="79"/>
      <c r="BZ197" s="79"/>
      <c r="CA197" s="79"/>
      <c r="CB197" s="79"/>
      <c r="CC197" s="79"/>
      <c r="CD197" s="79"/>
      <c r="CE197" s="79"/>
      <c r="CF197" s="79"/>
      <c r="CG197" s="79"/>
      <c r="CH197" s="79"/>
      <c r="CI197" s="79"/>
      <c r="CJ197" s="79"/>
      <c r="CK197" s="79"/>
      <c r="CL197" s="79"/>
      <c r="CM197" s="79"/>
      <c r="CN197" s="79"/>
      <c r="CO197" s="79"/>
      <c r="CP197" s="79"/>
      <c r="CQ197" s="79"/>
      <c r="CR197" s="79"/>
      <c r="CS197" s="79"/>
      <c r="CT197" s="79"/>
      <c r="CU197" s="79"/>
      <c r="CV197" s="79"/>
      <c r="CW197" s="79"/>
      <c r="CX197" s="79"/>
      <c r="CY197" s="79"/>
      <c r="CZ197" s="79"/>
      <c r="DA197" s="79"/>
      <c r="DB197" s="79"/>
      <c r="DC197" s="79"/>
      <c r="DD197" s="79"/>
      <c r="DE197" s="79"/>
      <c r="DF197" s="79"/>
      <c r="DG197" s="79"/>
      <c r="DH197" s="79"/>
      <c r="DI197" s="79"/>
      <c r="DJ197" s="79"/>
      <c r="DK197" s="79"/>
      <c r="DL197" s="79"/>
      <c r="DM197" s="79"/>
      <c r="DN197" s="79"/>
      <c r="DO197" s="79"/>
      <c r="DP197" s="79"/>
      <c r="DQ197" s="79"/>
      <c r="DR197" s="79"/>
      <c r="DS197" s="79"/>
      <c r="DT197" s="79"/>
      <c r="DU197" s="79"/>
      <c r="DV197" s="79"/>
      <c r="DW197" s="79"/>
      <c r="DX197" s="79"/>
      <c r="DY197" s="79"/>
      <c r="DZ197" s="79"/>
      <c r="EA197" s="79"/>
      <c r="EB197" s="79"/>
      <c r="EC197" s="79"/>
      <c r="ED197" s="79"/>
      <c r="EE197" s="79"/>
      <c r="EF197" s="79"/>
      <c r="EG197" s="79"/>
      <c r="EH197" s="79"/>
      <c r="EI197" s="79"/>
      <c r="EJ197" s="79"/>
      <c r="EK197" s="79"/>
      <c r="EL197" s="79"/>
      <c r="EM197" s="79"/>
      <c r="EN197" s="79"/>
      <c r="EO197" s="79"/>
      <c r="EP197" s="79"/>
      <c r="EQ197" s="79"/>
      <c r="ER197" s="79"/>
      <c r="ES197" s="79"/>
      <c r="ET197" s="79"/>
      <c r="EU197" s="79"/>
      <c r="EV197" s="79"/>
      <c r="EW197" s="79"/>
      <c r="EX197" s="79"/>
      <c r="EY197" s="79"/>
      <c r="EZ197" s="79"/>
      <c r="FA197" s="79"/>
      <c r="FB197" s="79"/>
      <c r="FC197" s="79"/>
      <c r="FD197" s="79"/>
      <c r="FE197" s="79"/>
      <c r="FF197" s="79"/>
      <c r="FG197" s="79"/>
      <c r="FH197" s="79"/>
      <c r="FI197" s="79"/>
      <c r="FJ197" s="79"/>
      <c r="FK197" s="79"/>
      <c r="FL197" s="79"/>
      <c r="FM197" s="79"/>
      <c r="FN197" s="79"/>
      <c r="FO197" s="79"/>
      <c r="FP197" s="79"/>
      <c r="FQ197" s="79"/>
      <c r="FR197" s="79"/>
      <c r="FS197" s="79"/>
      <c r="FT197" s="79"/>
      <c r="FU197" s="79"/>
      <c r="FV197" s="79"/>
      <c r="FW197" s="79"/>
      <c r="FX197" s="79">
        <v>0</v>
      </c>
      <c r="FY197" s="79">
        <v>81</v>
      </c>
      <c r="FZ197" s="79">
        <v>0</v>
      </c>
    </row>
    <row r="198" spans="1:182" x14ac:dyDescent="0.2">
      <c r="A198" t="s">
        <v>186</v>
      </c>
      <c r="B198" t="s">
        <v>245</v>
      </c>
      <c r="C198" t="s">
        <v>194</v>
      </c>
      <c r="D198" t="s">
        <v>203</v>
      </c>
      <c r="E198" t="s">
        <v>208</v>
      </c>
      <c r="F198" t="s">
        <v>184</v>
      </c>
      <c r="G198" t="s">
        <v>1</v>
      </c>
      <c r="H198" s="79">
        <v>379</v>
      </c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79"/>
      <c r="AD198" s="79"/>
      <c r="AE198" s="79"/>
      <c r="AF198" s="79"/>
      <c r="AG198" s="79"/>
      <c r="AH198" s="79"/>
      <c r="AI198" s="79"/>
      <c r="AJ198" s="79"/>
      <c r="AK198" s="79"/>
      <c r="AL198" s="79"/>
      <c r="AM198" s="79"/>
      <c r="AN198" s="79"/>
      <c r="AO198" s="79"/>
      <c r="AP198" s="79"/>
      <c r="AQ198" s="79"/>
      <c r="AR198" s="79"/>
      <c r="AS198" s="79"/>
      <c r="AT198" s="79"/>
      <c r="AU198" s="79"/>
      <c r="AV198" s="79"/>
      <c r="AW198" s="79"/>
      <c r="AX198" s="79"/>
      <c r="AY198" s="79"/>
      <c r="AZ198" s="79"/>
      <c r="BA198" s="79"/>
      <c r="BB198" s="79"/>
      <c r="BC198" s="79"/>
      <c r="BD198" s="79"/>
      <c r="BE198" s="79"/>
      <c r="BF198" s="79"/>
      <c r="BG198" s="79"/>
      <c r="BH198" s="79"/>
      <c r="BI198" s="79"/>
      <c r="BJ198" s="79"/>
      <c r="BK198" s="79"/>
      <c r="BL198" s="79"/>
      <c r="BM198" s="79"/>
      <c r="BN198" s="79"/>
      <c r="BO198" s="79"/>
      <c r="BP198" s="79"/>
      <c r="BQ198" s="79"/>
      <c r="BR198" s="79"/>
      <c r="BS198" s="79"/>
      <c r="BT198" s="79"/>
      <c r="BU198" s="79"/>
      <c r="BV198" s="79"/>
      <c r="BW198" s="79"/>
      <c r="BX198" s="79"/>
      <c r="BY198" s="79"/>
      <c r="BZ198" s="79"/>
      <c r="CA198" s="79"/>
      <c r="CB198" s="79"/>
      <c r="CC198" s="79"/>
      <c r="CD198" s="79"/>
      <c r="CE198" s="79"/>
      <c r="CF198" s="79"/>
      <c r="CG198" s="79"/>
      <c r="CH198" s="79"/>
      <c r="CI198" s="79"/>
      <c r="CJ198" s="79"/>
      <c r="CK198" s="79"/>
      <c r="CL198" s="79"/>
      <c r="CM198" s="79"/>
      <c r="CN198" s="79"/>
      <c r="CO198" s="79"/>
      <c r="CP198" s="79"/>
      <c r="CQ198" s="79"/>
      <c r="CR198" s="79"/>
      <c r="CS198" s="79"/>
      <c r="CT198" s="79"/>
      <c r="CU198" s="79"/>
      <c r="CV198" s="79"/>
      <c r="CW198" s="79"/>
      <c r="CX198" s="79"/>
      <c r="CY198" s="79"/>
      <c r="CZ198" s="79"/>
      <c r="DA198" s="79"/>
      <c r="DB198" s="79"/>
      <c r="DC198" s="79"/>
      <c r="DD198" s="79"/>
      <c r="DE198" s="79"/>
      <c r="DF198" s="79"/>
      <c r="DG198" s="79"/>
      <c r="DH198" s="79"/>
      <c r="DI198" s="79"/>
      <c r="DJ198" s="79"/>
      <c r="DK198" s="79"/>
      <c r="DL198" s="79"/>
      <c r="DM198" s="79"/>
      <c r="DN198" s="79"/>
      <c r="DO198" s="79"/>
      <c r="DP198" s="79"/>
      <c r="DQ198" s="79"/>
      <c r="DR198" s="79"/>
      <c r="DS198" s="79"/>
      <c r="DT198" s="79"/>
      <c r="DU198" s="79"/>
      <c r="DV198" s="79"/>
      <c r="DW198" s="79"/>
      <c r="DX198" s="79"/>
      <c r="DY198" s="79"/>
      <c r="DZ198" s="79"/>
      <c r="EA198" s="79"/>
      <c r="EB198" s="79"/>
      <c r="EC198" s="79"/>
      <c r="ED198" s="79"/>
      <c r="EE198" s="79"/>
      <c r="EF198" s="79"/>
      <c r="EG198" s="79"/>
      <c r="EH198" s="79"/>
      <c r="EI198" s="79"/>
      <c r="EJ198" s="79"/>
      <c r="EK198" s="79"/>
      <c r="EL198" s="79"/>
      <c r="EM198" s="79"/>
      <c r="EN198" s="79"/>
      <c r="EO198" s="79"/>
      <c r="EP198" s="79"/>
      <c r="EQ198" s="79"/>
      <c r="ER198" s="79"/>
      <c r="ES198" s="79"/>
      <c r="ET198" s="79"/>
      <c r="EU198" s="79"/>
      <c r="EV198" s="79"/>
      <c r="EW198" s="79"/>
      <c r="EX198" s="79"/>
      <c r="EY198" s="79"/>
      <c r="EZ198" s="79"/>
      <c r="FA198" s="79"/>
      <c r="FB198" s="79"/>
      <c r="FC198" s="79"/>
      <c r="FD198" s="79"/>
      <c r="FE198" s="79"/>
      <c r="FF198" s="79"/>
      <c r="FG198" s="79"/>
      <c r="FH198" s="79"/>
      <c r="FI198" s="79"/>
      <c r="FJ198" s="79"/>
      <c r="FK198" s="79"/>
      <c r="FL198" s="79"/>
      <c r="FM198" s="79"/>
      <c r="FN198" s="79"/>
      <c r="FO198" s="79"/>
      <c r="FP198" s="79"/>
      <c r="FQ198" s="79"/>
      <c r="FR198" s="79"/>
      <c r="FS198" s="79"/>
      <c r="FT198" s="79"/>
      <c r="FU198" s="79"/>
      <c r="FV198" s="79"/>
      <c r="FW198" s="79"/>
      <c r="FX198" s="79">
        <v>0</v>
      </c>
      <c r="FY198" s="79">
        <v>45</v>
      </c>
      <c r="FZ198" s="79">
        <v>0</v>
      </c>
    </row>
    <row r="199" spans="1:182" x14ac:dyDescent="0.2">
      <c r="A199" t="s">
        <v>186</v>
      </c>
      <c r="B199" t="s">
        <v>245</v>
      </c>
      <c r="C199" t="s">
        <v>194</v>
      </c>
      <c r="D199" t="s">
        <v>203</v>
      </c>
      <c r="E199" t="s">
        <v>208</v>
      </c>
      <c r="F199" t="s">
        <v>185</v>
      </c>
      <c r="G199" t="s">
        <v>1</v>
      </c>
      <c r="H199" s="79">
        <v>174</v>
      </c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79"/>
      <c r="AD199" s="79"/>
      <c r="AE199" s="79"/>
      <c r="AF199" s="79"/>
      <c r="AG199" s="79"/>
      <c r="AH199" s="79"/>
      <c r="AI199" s="79"/>
      <c r="AJ199" s="79"/>
      <c r="AK199" s="79"/>
      <c r="AL199" s="79"/>
      <c r="AM199" s="79"/>
      <c r="AN199" s="79"/>
      <c r="AO199" s="79"/>
      <c r="AP199" s="79"/>
      <c r="AQ199" s="79"/>
      <c r="AR199" s="79"/>
      <c r="AS199" s="79"/>
      <c r="AT199" s="79"/>
      <c r="AU199" s="79"/>
      <c r="AV199" s="79"/>
      <c r="AW199" s="79"/>
      <c r="AX199" s="79"/>
      <c r="AY199" s="79"/>
      <c r="AZ199" s="79"/>
      <c r="BA199" s="79"/>
      <c r="BB199" s="79"/>
      <c r="BC199" s="79"/>
      <c r="BD199" s="79"/>
      <c r="BE199" s="79"/>
      <c r="BF199" s="79"/>
      <c r="BG199" s="79"/>
      <c r="BH199" s="79"/>
      <c r="BI199" s="79"/>
      <c r="BJ199" s="79"/>
      <c r="BK199" s="79"/>
      <c r="BL199" s="79"/>
      <c r="BM199" s="79"/>
      <c r="BN199" s="79"/>
      <c r="BO199" s="79"/>
      <c r="BP199" s="79"/>
      <c r="BQ199" s="79"/>
      <c r="BR199" s="79"/>
      <c r="BS199" s="79"/>
      <c r="BT199" s="79"/>
      <c r="BU199" s="79"/>
      <c r="BV199" s="79"/>
      <c r="BW199" s="79"/>
      <c r="BX199" s="79"/>
      <c r="BY199" s="79"/>
      <c r="BZ199" s="79"/>
      <c r="CA199" s="79"/>
      <c r="CB199" s="79"/>
      <c r="CC199" s="79"/>
      <c r="CD199" s="79"/>
      <c r="CE199" s="79"/>
      <c r="CF199" s="79"/>
      <c r="CG199" s="79"/>
      <c r="CH199" s="79"/>
      <c r="CI199" s="79"/>
      <c r="CJ199" s="79"/>
      <c r="CK199" s="79"/>
      <c r="CL199" s="79"/>
      <c r="CM199" s="79"/>
      <c r="CN199" s="79"/>
      <c r="CO199" s="79"/>
      <c r="CP199" s="79"/>
      <c r="CQ199" s="79"/>
      <c r="CR199" s="79"/>
      <c r="CS199" s="79"/>
      <c r="CT199" s="79"/>
      <c r="CU199" s="79"/>
      <c r="CV199" s="79"/>
      <c r="CW199" s="79"/>
      <c r="CX199" s="79"/>
      <c r="CY199" s="79"/>
      <c r="CZ199" s="79"/>
      <c r="DA199" s="79"/>
      <c r="DB199" s="79"/>
      <c r="DC199" s="79"/>
      <c r="DD199" s="79"/>
      <c r="DE199" s="79"/>
      <c r="DF199" s="79"/>
      <c r="DG199" s="79"/>
      <c r="DH199" s="79"/>
      <c r="DI199" s="79"/>
      <c r="DJ199" s="79"/>
      <c r="DK199" s="79"/>
      <c r="DL199" s="79"/>
      <c r="DM199" s="79"/>
      <c r="DN199" s="79"/>
      <c r="DO199" s="79"/>
      <c r="DP199" s="79"/>
      <c r="DQ199" s="79"/>
      <c r="DR199" s="79"/>
      <c r="DS199" s="79"/>
      <c r="DT199" s="79"/>
      <c r="DU199" s="79"/>
      <c r="DV199" s="79"/>
      <c r="DW199" s="79"/>
      <c r="DX199" s="79"/>
      <c r="DY199" s="79"/>
      <c r="DZ199" s="79"/>
      <c r="EA199" s="79"/>
      <c r="EB199" s="79"/>
      <c r="EC199" s="79"/>
      <c r="ED199" s="79"/>
      <c r="EE199" s="79"/>
      <c r="EF199" s="79"/>
      <c r="EG199" s="79"/>
      <c r="EH199" s="79"/>
      <c r="EI199" s="79"/>
      <c r="EJ199" s="79"/>
      <c r="EK199" s="79"/>
      <c r="EL199" s="79"/>
      <c r="EM199" s="79"/>
      <c r="EN199" s="79"/>
      <c r="EO199" s="79"/>
      <c r="EP199" s="79"/>
      <c r="EQ199" s="79"/>
      <c r="ER199" s="79"/>
      <c r="ES199" s="79"/>
      <c r="ET199" s="79"/>
      <c r="EU199" s="79"/>
      <c r="EV199" s="79"/>
      <c r="EW199" s="79"/>
      <c r="EX199" s="79"/>
      <c r="EY199" s="79"/>
      <c r="EZ199" s="79"/>
      <c r="FA199" s="79"/>
      <c r="FB199" s="79"/>
      <c r="FC199" s="79"/>
      <c r="FD199" s="79"/>
      <c r="FE199" s="79"/>
      <c r="FF199" s="79"/>
      <c r="FG199" s="79"/>
      <c r="FH199" s="79"/>
      <c r="FI199" s="79"/>
      <c r="FJ199" s="79"/>
      <c r="FK199" s="79"/>
      <c r="FL199" s="79"/>
      <c r="FM199" s="79"/>
      <c r="FN199" s="79"/>
      <c r="FO199" s="79"/>
      <c r="FP199" s="79"/>
      <c r="FQ199" s="79"/>
      <c r="FR199" s="79"/>
      <c r="FS199" s="79"/>
      <c r="FT199" s="79"/>
      <c r="FU199" s="79"/>
      <c r="FV199" s="79"/>
      <c r="FW199" s="79"/>
      <c r="FX199" s="79">
        <v>0</v>
      </c>
      <c r="FY199" s="79">
        <v>32</v>
      </c>
      <c r="FZ199" s="79">
        <v>0</v>
      </c>
    </row>
    <row r="200" spans="1:182" x14ac:dyDescent="0.2">
      <c r="A200" t="s">
        <v>186</v>
      </c>
      <c r="B200" t="s">
        <v>245</v>
      </c>
      <c r="C200" t="s">
        <v>194</v>
      </c>
      <c r="D200" t="s">
        <v>203</v>
      </c>
      <c r="E200" t="s">
        <v>209</v>
      </c>
      <c r="F200" t="s">
        <v>1</v>
      </c>
      <c r="G200" t="s">
        <v>198</v>
      </c>
      <c r="H200" s="79">
        <v>5826</v>
      </c>
      <c r="I200" s="79">
        <v>1.9661520719528198</v>
      </c>
      <c r="J200" s="79">
        <v>1.7679569721221924</v>
      </c>
      <c r="K200" s="79">
        <v>1.6609560251235962</v>
      </c>
      <c r="L200" s="79">
        <v>1.5794466733932495</v>
      </c>
      <c r="M200" s="79">
        <v>1.5598951578140259</v>
      </c>
      <c r="N200" s="79">
        <v>1.5481010675430298</v>
      </c>
      <c r="O200" s="79">
        <v>1.58837890625</v>
      </c>
      <c r="P200" s="79">
        <v>1.7968101501464844</v>
      </c>
      <c r="Q200" s="79">
        <v>2.0470194816589355</v>
      </c>
      <c r="R200" s="79">
        <v>2.2851071357727051</v>
      </c>
      <c r="S200" s="79">
        <v>2.657667875289917</v>
      </c>
      <c r="T200" s="79">
        <v>3.0523085594177246</v>
      </c>
      <c r="U200" s="79">
        <v>3.4212164878845215</v>
      </c>
      <c r="V200" s="79">
        <v>3.7833364009857178</v>
      </c>
      <c r="W200" s="79">
        <v>4.0445976257324219</v>
      </c>
      <c r="X200" s="79">
        <v>4.2635316848754883</v>
      </c>
      <c r="Y200" s="79">
        <v>4.3298912048339844</v>
      </c>
      <c r="Z200" s="79">
        <v>4.3350114822387695</v>
      </c>
      <c r="AA200" s="79">
        <v>4.1418657302856445</v>
      </c>
      <c r="AB200" s="79">
        <v>3.9971704483032227</v>
      </c>
      <c r="AC200" s="79">
        <v>3.8390390872955322</v>
      </c>
      <c r="AD200" s="79">
        <v>3.6914041042327881</v>
      </c>
      <c r="AE200" s="79">
        <v>3.3024005889892578</v>
      </c>
      <c r="AF200" s="79">
        <v>2.8041353225708008</v>
      </c>
      <c r="AG200" s="79">
        <v>-0.36007314920425415</v>
      </c>
      <c r="AH200" s="79">
        <v>-0.33958065509796143</v>
      </c>
      <c r="AI200" s="79">
        <v>-0.303749680519104</v>
      </c>
      <c r="AJ200" s="79">
        <v>-0.25889638066291809</v>
      </c>
      <c r="AK200" s="79">
        <v>-0.23341633379459381</v>
      </c>
      <c r="AL200" s="79">
        <v>-0.23093411326408386</v>
      </c>
      <c r="AM200" s="79">
        <v>-0.27380150556564331</v>
      </c>
      <c r="AN200" s="79">
        <v>-0.25443103909492493</v>
      </c>
      <c r="AO200" s="79">
        <v>-0.26775279641151428</v>
      </c>
      <c r="AP200" s="79">
        <v>-0.32072615623474121</v>
      </c>
      <c r="AQ200" s="79">
        <v>-0.28928759694099426</v>
      </c>
      <c r="AR200" s="79">
        <v>-0.3034406304359436</v>
      </c>
      <c r="AS200" s="79">
        <v>-0.33500778675079346</v>
      </c>
      <c r="AT200" s="79">
        <v>-0.26626947522163391</v>
      </c>
      <c r="AU200" s="79">
        <v>-0.20714272558689117</v>
      </c>
      <c r="AV200" s="79">
        <v>-0.19580131769180298</v>
      </c>
      <c r="AW200" s="79">
        <v>-0.1554291695356369</v>
      </c>
      <c r="AX200" s="79">
        <v>2.2927571088075638E-2</v>
      </c>
      <c r="AY200" s="79">
        <v>-1.0953812161460519E-3</v>
      </c>
      <c r="AZ200" s="79">
        <v>-6.2233537435531616E-2</v>
      </c>
      <c r="BA200" s="79">
        <v>-0.34206584095954895</v>
      </c>
      <c r="BB200" s="79">
        <v>-0.44952523708343506</v>
      </c>
      <c r="BC200" s="79">
        <v>-0.48422440886497498</v>
      </c>
      <c r="BD200" s="79">
        <v>-0.42376360297203064</v>
      </c>
      <c r="BE200" s="79">
        <v>-0.29318693280220032</v>
      </c>
      <c r="BF200" s="79">
        <v>-0.27511206269264221</v>
      </c>
      <c r="BG200" s="79">
        <v>-0.23879833519458771</v>
      </c>
      <c r="BH200" s="79">
        <v>-0.19517563283443451</v>
      </c>
      <c r="BI200" s="79">
        <v>-0.16660746932029724</v>
      </c>
      <c r="BJ200" s="79">
        <v>-0.16567258536815643</v>
      </c>
      <c r="BK200" s="79">
        <v>-0.20992147922515869</v>
      </c>
      <c r="BL200" s="79">
        <v>-0.18502426147460938</v>
      </c>
      <c r="BM200" s="79">
        <v>-0.19572350382804871</v>
      </c>
      <c r="BN200" s="79">
        <v>-0.24465657770633698</v>
      </c>
      <c r="BO200" s="79">
        <v>-0.20883789658546448</v>
      </c>
      <c r="BP200" s="79">
        <v>-0.21934479475021362</v>
      </c>
      <c r="BQ200" s="79">
        <v>-0.24349129199981689</v>
      </c>
      <c r="BR200" s="79">
        <v>-0.17433646321296692</v>
      </c>
      <c r="BS200" s="79">
        <v>-0.11458178609609604</v>
      </c>
      <c r="BT200" s="79">
        <v>-9.8870746791362762E-2</v>
      </c>
      <c r="BU200" s="79">
        <v>-5.8448892086744308E-2</v>
      </c>
      <c r="BV200" s="79">
        <v>0.12044816464185715</v>
      </c>
      <c r="BW200" s="79">
        <v>9.7139723598957062E-2</v>
      </c>
      <c r="BX200" s="79">
        <v>3.942253440618515E-2</v>
      </c>
      <c r="BY200" s="79">
        <v>-0.24166920781135559</v>
      </c>
      <c r="BZ200" s="79">
        <v>-0.34265041351318359</v>
      </c>
      <c r="CA200" s="79">
        <v>-0.38535639643669128</v>
      </c>
      <c r="CB200" s="79">
        <v>-0.3390776515007019</v>
      </c>
      <c r="CC200" s="79">
        <v>-0.24686171114444733</v>
      </c>
      <c r="CD200" s="79">
        <v>-0.23046132922172546</v>
      </c>
      <c r="CE200" s="79">
        <v>-0.19381324946880341</v>
      </c>
      <c r="CF200" s="79">
        <v>-0.15104281902313232</v>
      </c>
      <c r="CG200" s="79">
        <v>-0.12033585458993912</v>
      </c>
      <c r="CH200" s="79">
        <v>-0.12047262489795685</v>
      </c>
      <c r="CI200" s="79">
        <v>-0.16567833721637726</v>
      </c>
      <c r="CJ200" s="79">
        <v>-0.13695332407951355</v>
      </c>
      <c r="CK200" s="79">
        <v>-0.1458362340927124</v>
      </c>
      <c r="CL200" s="79">
        <v>-0.19197098910808563</v>
      </c>
      <c r="CM200" s="79">
        <v>-0.15311866998672485</v>
      </c>
      <c r="CN200" s="79">
        <v>-0.16110029816627502</v>
      </c>
      <c r="CO200" s="79">
        <v>-0.18010725080966949</v>
      </c>
      <c r="CP200" s="79">
        <v>-0.11066397279500961</v>
      </c>
      <c r="CQ200" s="79">
        <v>-5.0474349409341812E-2</v>
      </c>
      <c r="CR200" s="79">
        <v>-3.173692524433136E-2</v>
      </c>
      <c r="CS200" s="79">
        <v>8.7193520739674568E-3</v>
      </c>
      <c r="CT200" s="79">
        <v>0.18799063563346863</v>
      </c>
      <c r="CU200" s="79">
        <v>0.16517706215381622</v>
      </c>
      <c r="CV200" s="79">
        <v>0.10982921719551086</v>
      </c>
      <c r="CW200" s="79">
        <v>-0.17213480174541473</v>
      </c>
      <c r="CX200" s="79">
        <v>-0.26862925291061401</v>
      </c>
      <c r="CY200" s="79">
        <v>-0.3168807327747345</v>
      </c>
      <c r="CZ200" s="79">
        <v>-0.28042435646057129</v>
      </c>
      <c r="DA200" s="79">
        <v>-0.20053650438785553</v>
      </c>
      <c r="DB200" s="79">
        <v>-0.18581059575080872</v>
      </c>
      <c r="DC200" s="79">
        <v>-0.14882814884185791</v>
      </c>
      <c r="DD200" s="79">
        <v>-0.10691002756357193</v>
      </c>
      <c r="DE200" s="79">
        <v>-7.4064239859580994E-2</v>
      </c>
      <c r="DF200" s="79">
        <v>-7.5272686779499054E-2</v>
      </c>
      <c r="DG200" s="79">
        <v>-0.12143521755933762</v>
      </c>
      <c r="DH200" s="79">
        <v>-8.8882416486740112E-2</v>
      </c>
      <c r="DI200" s="79">
        <v>-9.5948971807956696E-2</v>
      </c>
      <c r="DJ200" s="79">
        <v>-0.13928541541099548</v>
      </c>
      <c r="DK200" s="79">
        <v>-9.7399458289146423E-2</v>
      </c>
      <c r="DL200" s="79">
        <v>-0.10285577923059464</v>
      </c>
      <c r="DM200" s="79">
        <v>-0.1167232021689415</v>
      </c>
      <c r="DN200" s="79">
        <v>-4.699147492647171E-2</v>
      </c>
      <c r="DO200" s="79">
        <v>1.3633079826831818E-2</v>
      </c>
      <c r="DP200" s="79">
        <v>3.5396892577409744E-2</v>
      </c>
      <c r="DQ200" s="79">
        <v>7.5887598097324371E-2</v>
      </c>
      <c r="DR200" s="79">
        <v>0.25553309917449951</v>
      </c>
      <c r="DS200" s="79">
        <v>0.23321439325809479</v>
      </c>
      <c r="DT200" s="79">
        <v>0.18023592233657837</v>
      </c>
      <c r="DU200" s="79">
        <v>-0.10260038077831268</v>
      </c>
      <c r="DV200" s="79">
        <v>-0.19460807740688324</v>
      </c>
      <c r="DW200" s="79">
        <v>-0.24840506911277771</v>
      </c>
      <c r="DX200" s="79">
        <v>-0.22177115082740784</v>
      </c>
      <c r="DY200" s="79">
        <v>-0.13365025818347931</v>
      </c>
      <c r="DZ200" s="79">
        <v>-0.12134203314781189</v>
      </c>
      <c r="EA200" s="79">
        <v>-8.3876803517341614E-2</v>
      </c>
      <c r="EB200" s="79">
        <v>-4.3189261108636856E-2</v>
      </c>
      <c r="EC200" s="79">
        <v>-7.2553781792521477E-3</v>
      </c>
      <c r="ED200" s="79">
        <v>-1.0011143982410431E-2</v>
      </c>
      <c r="EE200" s="79">
        <v>-5.7555165141820908E-2</v>
      </c>
      <c r="EF200" s="79">
        <v>-1.9475625827908516E-2</v>
      </c>
      <c r="EG200" s="79">
        <v>-2.391967736184597E-2</v>
      </c>
      <c r="EH200" s="79">
        <v>-6.3215821981430054E-2</v>
      </c>
      <c r="EI200" s="79">
        <v>-1.6949759796261787E-2</v>
      </c>
      <c r="EJ200" s="79">
        <v>-1.8759958446025848E-2</v>
      </c>
      <c r="EK200" s="79">
        <v>-2.5206705555319786E-2</v>
      </c>
      <c r="EL200" s="79">
        <v>4.4941511005163193E-2</v>
      </c>
      <c r="EM200" s="79">
        <v>0.10619403421878815</v>
      </c>
      <c r="EN200" s="79">
        <v>0.13232746720314026</v>
      </c>
      <c r="EO200" s="79">
        <v>0.17286787927150726</v>
      </c>
      <c r="EP200" s="79">
        <v>0.35305368900299072</v>
      </c>
      <c r="EQ200" s="79">
        <v>0.33144953846931458</v>
      </c>
      <c r="ER200" s="79">
        <v>0.28189197182655334</v>
      </c>
      <c r="ES200" s="79">
        <v>-2.2037322632968426E-3</v>
      </c>
      <c r="ET200" s="79">
        <v>-8.7733246386051178E-2</v>
      </c>
      <c r="EU200" s="79">
        <v>-0.14953705668449402</v>
      </c>
      <c r="EV200" s="79">
        <v>-0.13708515465259552</v>
      </c>
      <c r="EW200" s="79">
        <v>75.752464294433594</v>
      </c>
      <c r="EX200" s="79">
        <v>74.891616821289063</v>
      </c>
      <c r="EY200" s="79">
        <v>73.712249755859375</v>
      </c>
      <c r="EZ200" s="79">
        <v>73.168853759765625</v>
      </c>
      <c r="FA200" s="79">
        <v>72.393768310546875</v>
      </c>
      <c r="FB200" s="79">
        <v>71.996025085449219</v>
      </c>
      <c r="FC200" s="79">
        <v>71.601898193359375</v>
      </c>
      <c r="FD200" s="79">
        <v>72.763816833496094</v>
      </c>
      <c r="FE200" s="79">
        <v>76.162460327148438</v>
      </c>
      <c r="FF200" s="79">
        <v>80.763641357421875</v>
      </c>
      <c r="FG200" s="79">
        <v>84.994224548339844</v>
      </c>
      <c r="FH200" s="79">
        <v>89.620346069335938</v>
      </c>
      <c r="FI200" s="79">
        <v>93.673988342285156</v>
      </c>
      <c r="FJ200" s="79">
        <v>97.548248291015625</v>
      </c>
      <c r="FK200" s="79">
        <v>100.32484436035156</v>
      </c>
      <c r="FL200" s="79">
        <v>102.1475830078125</v>
      </c>
      <c r="FM200" s="79">
        <v>102.723388671875</v>
      </c>
      <c r="FN200" s="79">
        <v>101.98577880859375</v>
      </c>
      <c r="FO200" s="79">
        <v>100.35738372802734</v>
      </c>
      <c r="FP200" s="79">
        <v>97.21319580078125</v>
      </c>
      <c r="FQ200" s="79">
        <v>91.954032897949219</v>
      </c>
      <c r="FR200" s="79">
        <v>88.045845031738281</v>
      </c>
      <c r="FS200" s="79">
        <v>84.983894348144531</v>
      </c>
      <c r="FT200" s="79">
        <v>82.510490417480469</v>
      </c>
      <c r="FU200" s="79">
        <v>5.147358775138855E-2</v>
      </c>
      <c r="FV200" s="79">
        <v>9.1649241745471954E-2</v>
      </c>
      <c r="FW200" s="79">
        <v>5.0734236836433411E-2</v>
      </c>
      <c r="FX200" s="79">
        <v>0</v>
      </c>
      <c r="FY200" s="79">
        <v>1399</v>
      </c>
      <c r="FZ200" s="79">
        <v>1</v>
      </c>
    </row>
    <row r="201" spans="1:182" x14ac:dyDescent="0.2">
      <c r="A201" t="s">
        <v>186</v>
      </c>
      <c r="B201" t="s">
        <v>245</v>
      </c>
      <c r="C201" t="s">
        <v>194</v>
      </c>
      <c r="D201" t="s">
        <v>203</v>
      </c>
      <c r="E201" t="s">
        <v>209</v>
      </c>
      <c r="F201" t="s">
        <v>1</v>
      </c>
      <c r="G201" t="s">
        <v>200</v>
      </c>
      <c r="H201" s="79">
        <v>1473</v>
      </c>
      <c r="I201" s="79">
        <v>2.2609803676605225</v>
      </c>
      <c r="J201" s="79">
        <v>2.1085910797119141</v>
      </c>
      <c r="K201" s="79">
        <v>2.041085958480835</v>
      </c>
      <c r="L201" s="79">
        <v>1.8374087810516357</v>
      </c>
      <c r="M201" s="79">
        <v>1.6783943176269531</v>
      </c>
      <c r="N201" s="79">
        <v>1.6580995321273804</v>
      </c>
      <c r="O201" s="79">
        <v>1.7446261644363403</v>
      </c>
      <c r="P201" s="79">
        <v>1.7866972684860229</v>
      </c>
      <c r="Q201" s="79">
        <v>1.9111608266830444</v>
      </c>
      <c r="R201" s="79">
        <v>2.0977723598480225</v>
      </c>
      <c r="S201" s="79">
        <v>2.5257892608642578</v>
      </c>
      <c r="T201" s="79">
        <v>2.9461133480072021</v>
      </c>
      <c r="U201" s="79">
        <v>3.3273358345031738</v>
      </c>
      <c r="V201" s="79">
        <v>3.5095350742340088</v>
      </c>
      <c r="W201" s="79">
        <v>3.7253627777099609</v>
      </c>
      <c r="X201" s="79">
        <v>3.9363791942596436</v>
      </c>
      <c r="Y201" s="79">
        <v>4.0121636390686035</v>
      </c>
      <c r="Z201" s="79">
        <v>4.0101218223571777</v>
      </c>
      <c r="AA201" s="79">
        <v>3.870182991027832</v>
      </c>
      <c r="AB201" s="79">
        <v>3.89396071434021</v>
      </c>
      <c r="AC201" s="79">
        <v>3.7730567455291748</v>
      </c>
      <c r="AD201" s="79">
        <v>3.5818581581115723</v>
      </c>
      <c r="AE201" s="79">
        <v>3.2318921089172363</v>
      </c>
      <c r="AF201" s="79">
        <v>2.8773980140686035</v>
      </c>
      <c r="AG201" s="79">
        <v>-0.26282626390457153</v>
      </c>
      <c r="AH201" s="79">
        <v>-0.17644062638282776</v>
      </c>
      <c r="AI201" s="79">
        <v>-4.0937807410955429E-2</v>
      </c>
      <c r="AJ201" s="79">
        <v>-7.8643642365932465E-2</v>
      </c>
      <c r="AK201" s="79">
        <v>-0.18291741609573364</v>
      </c>
      <c r="AL201" s="79">
        <v>-0.17313152551651001</v>
      </c>
      <c r="AM201" s="79">
        <v>-0.10087040066719055</v>
      </c>
      <c r="AN201" s="79">
        <v>-0.14085157215595245</v>
      </c>
      <c r="AO201" s="79">
        <v>-0.31336560845375061</v>
      </c>
      <c r="AP201" s="79">
        <v>-0.32666665315628052</v>
      </c>
      <c r="AQ201" s="79">
        <v>-0.29075708985328674</v>
      </c>
      <c r="AR201" s="79">
        <v>-0.316780686378479</v>
      </c>
      <c r="AS201" s="79">
        <v>-0.27666574716567993</v>
      </c>
      <c r="AT201" s="79">
        <v>-0.36524036526679993</v>
      </c>
      <c r="AU201" s="79">
        <v>-0.40040552616119385</v>
      </c>
      <c r="AV201" s="79">
        <v>-0.44256627559661865</v>
      </c>
      <c r="AW201" s="79">
        <v>-0.47996523976325989</v>
      </c>
      <c r="AX201" s="79">
        <v>-0.42413651943206787</v>
      </c>
      <c r="AY201" s="79">
        <v>-0.47906926274299622</v>
      </c>
      <c r="AZ201" s="79">
        <v>-0.26964595913887024</v>
      </c>
      <c r="BA201" s="79">
        <v>-0.43317154049873352</v>
      </c>
      <c r="BB201" s="79">
        <v>-0.46150293946266174</v>
      </c>
      <c r="BC201" s="79">
        <v>-0.4498576819896698</v>
      </c>
      <c r="BD201" s="79">
        <v>-0.39489901065826416</v>
      </c>
      <c r="BE201" s="79">
        <v>-0.14663206040859222</v>
      </c>
      <c r="BF201" s="79">
        <v>-7.0460602641105652E-2</v>
      </c>
      <c r="BG201" s="79">
        <v>6.0492906719446182E-2</v>
      </c>
      <c r="BH201" s="79">
        <v>1.9945466890931129E-2</v>
      </c>
      <c r="BI201" s="79">
        <v>-9.076988697052002E-2</v>
      </c>
      <c r="BJ201" s="79">
        <v>-7.7524319291114807E-2</v>
      </c>
      <c r="BK201" s="79">
        <v>1.4425122644752264E-3</v>
      </c>
      <c r="BL201" s="79">
        <v>-3.9356347173452377E-2</v>
      </c>
      <c r="BM201" s="79">
        <v>-0.19521515071392059</v>
      </c>
      <c r="BN201" s="79">
        <v>-0.20662586390972137</v>
      </c>
      <c r="BO201" s="79">
        <v>-0.15254290401935577</v>
      </c>
      <c r="BP201" s="79">
        <v>-0.17121341824531555</v>
      </c>
      <c r="BQ201" s="79">
        <v>-0.1226336881518364</v>
      </c>
      <c r="BR201" s="79">
        <v>-0.21076175570487976</v>
      </c>
      <c r="BS201" s="79">
        <v>-0.24608586728572845</v>
      </c>
      <c r="BT201" s="79">
        <v>-0.28980028629302979</v>
      </c>
      <c r="BU201" s="79">
        <v>-0.33527070283889771</v>
      </c>
      <c r="BV201" s="79">
        <v>-0.26731559634208679</v>
      </c>
      <c r="BW201" s="79">
        <v>-0.32117289304733276</v>
      </c>
      <c r="BX201" s="79">
        <v>-0.11276638507843018</v>
      </c>
      <c r="BY201" s="79">
        <v>-0.28172466158866882</v>
      </c>
      <c r="BZ201" s="79">
        <v>-0.3122425377368927</v>
      </c>
      <c r="CA201" s="79">
        <v>-0.30355903506278992</v>
      </c>
      <c r="CB201" s="79">
        <v>-0.25941568613052368</v>
      </c>
      <c r="CC201" s="79">
        <v>-6.6156305372714996E-2</v>
      </c>
      <c r="CD201" s="79">
        <v>2.9408598784357309E-3</v>
      </c>
      <c r="CE201" s="79">
        <v>0.13074351847171783</v>
      </c>
      <c r="CF201" s="79">
        <v>8.8227987289428711E-2</v>
      </c>
      <c r="CG201" s="79">
        <v>-2.6948777958750725E-2</v>
      </c>
      <c r="CH201" s="79">
        <v>-1.1307056061923504E-2</v>
      </c>
      <c r="CI201" s="79">
        <v>7.2304122149944305E-2</v>
      </c>
      <c r="CJ201" s="79">
        <v>3.0938925221562386E-2</v>
      </c>
      <c r="CK201" s="79">
        <v>-0.11338448524475098</v>
      </c>
      <c r="CL201" s="79">
        <v>-0.12348593771457672</v>
      </c>
      <c r="CM201" s="79">
        <v>-5.6816175580024719E-2</v>
      </c>
      <c r="CN201" s="79">
        <v>-7.0393994450569153E-2</v>
      </c>
      <c r="CO201" s="79">
        <v>-1.5951549634337425E-2</v>
      </c>
      <c r="CP201" s="79">
        <v>-0.10377034544944763</v>
      </c>
      <c r="CQ201" s="79">
        <v>-0.13920453190803528</v>
      </c>
      <c r="CR201" s="79">
        <v>-0.18399500846862793</v>
      </c>
      <c r="CS201" s="79">
        <v>-0.23505572974681854</v>
      </c>
      <c r="CT201" s="79">
        <v>-0.15870189666748047</v>
      </c>
      <c r="CU201" s="79">
        <v>-0.21181437373161316</v>
      </c>
      <c r="CV201" s="79">
        <v>-4.112055990844965E-3</v>
      </c>
      <c r="CW201" s="79">
        <v>-0.17683301866054535</v>
      </c>
      <c r="CX201" s="79">
        <v>-0.20886525511741638</v>
      </c>
      <c r="CY201" s="79">
        <v>-0.20223303139209747</v>
      </c>
      <c r="CZ201" s="79">
        <v>-0.16558030247688293</v>
      </c>
      <c r="DA201" s="79">
        <v>1.4319461770355701E-2</v>
      </c>
      <c r="DB201" s="79">
        <v>7.6342314481735229E-2</v>
      </c>
      <c r="DC201" s="79">
        <v>0.20099411904811859</v>
      </c>
      <c r="DD201" s="79">
        <v>0.15651050209999084</v>
      </c>
      <c r="DE201" s="79">
        <v>3.6872323602437973E-2</v>
      </c>
      <c r="DF201" s="79">
        <v>5.4910209029912949E-2</v>
      </c>
      <c r="DG201" s="79">
        <v>0.14316573739051819</v>
      </c>
      <c r="DH201" s="79">
        <v>0.10123419761657715</v>
      </c>
      <c r="DI201" s="79">
        <v>-3.1553823500871658E-2</v>
      </c>
      <c r="DJ201" s="79">
        <v>-4.0346033871173859E-2</v>
      </c>
      <c r="DK201" s="79">
        <v>3.8910560309886932E-2</v>
      </c>
      <c r="DL201" s="79">
        <v>3.0425431206822395E-2</v>
      </c>
      <c r="DM201" s="79">
        <v>9.0730585157871246E-2</v>
      </c>
      <c r="DN201" s="79">
        <v>3.2210561912506819E-3</v>
      </c>
      <c r="DO201" s="79">
        <v>-3.232322633266449E-2</v>
      </c>
      <c r="DP201" s="79">
        <v>-7.8189745545387268E-2</v>
      </c>
      <c r="DQ201" s="79">
        <v>-0.13484074175357819</v>
      </c>
      <c r="DR201" s="79">
        <v>-5.0088193267583847E-2</v>
      </c>
      <c r="DS201" s="79">
        <v>-0.10245583206415176</v>
      </c>
      <c r="DT201" s="79">
        <v>0.10454227030277252</v>
      </c>
      <c r="DU201" s="79">
        <v>-7.1941383183002472E-2</v>
      </c>
      <c r="DV201" s="79">
        <v>-0.10548796504735947</v>
      </c>
      <c r="DW201" s="79">
        <v>-0.10090704262256622</v>
      </c>
      <c r="DX201" s="79">
        <v>-7.1744933724403381E-2</v>
      </c>
      <c r="DY201" s="79">
        <v>0.13051368296146393</v>
      </c>
      <c r="DZ201" s="79">
        <v>0.18232235312461853</v>
      </c>
      <c r="EA201" s="79">
        <v>0.30242481827735901</v>
      </c>
      <c r="EB201" s="79">
        <v>0.25509962439537048</v>
      </c>
      <c r="EC201" s="79">
        <v>0.12901985645294189</v>
      </c>
      <c r="ED201" s="79">
        <v>0.15051741898059845</v>
      </c>
      <c r="EE201" s="79">
        <v>0.24547864496707916</v>
      </c>
      <c r="EF201" s="79">
        <v>0.20272941887378693</v>
      </c>
      <c r="EG201" s="79">
        <v>8.6596645414829254E-2</v>
      </c>
      <c r="EH201" s="79">
        <v>7.9694792628288269E-2</v>
      </c>
      <c r="EI201" s="79">
        <v>0.1771247535943985</v>
      </c>
      <c r="EJ201" s="79">
        <v>0.17599266767501831</v>
      </c>
      <c r="EK201" s="79">
        <v>0.24476265907287598</v>
      </c>
      <c r="EL201" s="79">
        <v>0.15769965946674347</v>
      </c>
      <c r="EM201" s="79">
        <v>0.12199641019105911</v>
      </c>
      <c r="EN201" s="79">
        <v>7.4576236307621002E-2</v>
      </c>
      <c r="EO201" s="79">
        <v>9.8537951707839966E-3</v>
      </c>
      <c r="EP201" s="79">
        <v>0.10673274844884872</v>
      </c>
      <c r="EQ201" s="79">
        <v>5.5440545082092285E-2</v>
      </c>
      <c r="ER201" s="79">
        <v>0.26142185926437378</v>
      </c>
      <c r="ES201" s="79">
        <v>7.9505495727062225E-2</v>
      </c>
      <c r="ET201" s="79">
        <v>4.3772414326667786E-2</v>
      </c>
      <c r="EU201" s="79">
        <v>4.539160430431366E-2</v>
      </c>
      <c r="EV201" s="79">
        <v>6.3738428056240082E-2</v>
      </c>
      <c r="EW201" s="79">
        <v>78.887664794921875</v>
      </c>
      <c r="EX201" s="79">
        <v>78.17108154296875</v>
      </c>
      <c r="EY201" s="79">
        <v>76.85577392578125</v>
      </c>
      <c r="EZ201" s="79">
        <v>75.995758056640625</v>
      </c>
      <c r="FA201" s="79">
        <v>75.183547973632813</v>
      </c>
      <c r="FB201" s="79">
        <v>74.507705688476563</v>
      </c>
      <c r="FC201" s="79">
        <v>73.991348266601563</v>
      </c>
      <c r="FD201" s="79">
        <v>74.8157958984375</v>
      </c>
      <c r="FE201" s="79">
        <v>78.412834167480469</v>
      </c>
      <c r="FF201" s="79">
        <v>82.433990478515625</v>
      </c>
      <c r="FG201" s="79">
        <v>86.767082214355469</v>
      </c>
      <c r="FH201" s="79">
        <v>90.847915649414063</v>
      </c>
      <c r="FI201" s="79">
        <v>94.574310302734375</v>
      </c>
      <c r="FJ201" s="79">
        <v>98.038970947265625</v>
      </c>
      <c r="FK201" s="79">
        <v>100.74165344238281</v>
      </c>
      <c r="FL201" s="79">
        <v>102.57811737060547</v>
      </c>
      <c r="FM201" s="79">
        <v>103.63903045654297</v>
      </c>
      <c r="FN201" s="79">
        <v>103.00436401367188</v>
      </c>
      <c r="FO201" s="79">
        <v>101.59250640869141</v>
      </c>
      <c r="FP201" s="79">
        <v>98.902725219726563</v>
      </c>
      <c r="FQ201" s="79">
        <v>94.703826904296875</v>
      </c>
      <c r="FR201" s="79">
        <v>91.406440734863281</v>
      </c>
      <c r="FS201" s="79">
        <v>88.586051940917969</v>
      </c>
      <c r="FT201" s="79">
        <v>86.52691650390625</v>
      </c>
      <c r="FU201" s="79">
        <v>7.6207555830478668E-2</v>
      </c>
      <c r="FV201" s="79">
        <v>0.1453947126865387</v>
      </c>
      <c r="FW201" s="79">
        <v>7.426067441701889E-2</v>
      </c>
      <c r="FX201" s="79">
        <v>0</v>
      </c>
      <c r="FY201" s="79">
        <v>349</v>
      </c>
      <c r="FZ201" s="79">
        <v>1</v>
      </c>
    </row>
    <row r="202" spans="1:182" x14ac:dyDescent="0.2">
      <c r="A202" t="s">
        <v>186</v>
      </c>
      <c r="B202" t="s">
        <v>245</v>
      </c>
      <c r="C202" t="s">
        <v>194</v>
      </c>
      <c r="D202" t="s">
        <v>203</v>
      </c>
      <c r="E202" t="s">
        <v>209</v>
      </c>
      <c r="F202" t="s">
        <v>1</v>
      </c>
      <c r="G202" t="s">
        <v>1</v>
      </c>
      <c r="H202" s="79">
        <v>7299</v>
      </c>
      <c r="I202" s="79">
        <v>2.0256507396697998</v>
      </c>
      <c r="J202" s="79">
        <v>1.8366997241973877</v>
      </c>
      <c r="K202" s="79">
        <v>1.7376695871353149</v>
      </c>
      <c r="L202" s="79">
        <v>1.6315057277679443</v>
      </c>
      <c r="M202" s="79">
        <v>1.5838092565536499</v>
      </c>
      <c r="N202" s="79">
        <v>1.5702997446060181</v>
      </c>
      <c r="O202" s="79">
        <v>1.6199110746383667</v>
      </c>
      <c r="P202" s="79">
        <v>1.794769287109375</v>
      </c>
      <c r="Q202" s="79">
        <v>2.0196020603179932</v>
      </c>
      <c r="R202" s="79">
        <v>2.2473011016845703</v>
      </c>
      <c r="S202" s="79">
        <v>2.6310536861419678</v>
      </c>
      <c r="T202" s="79">
        <v>3.0308773517608643</v>
      </c>
      <c r="U202" s="79">
        <v>3.4022705554962158</v>
      </c>
      <c r="V202" s="79">
        <v>3.7280807495117188</v>
      </c>
      <c r="W202" s="79">
        <v>3.9801733493804932</v>
      </c>
      <c r="X202" s="79">
        <v>4.1975092887878418</v>
      </c>
      <c r="Y202" s="79">
        <v>4.2657709121704102</v>
      </c>
      <c r="Z202" s="79">
        <v>4.2694463729858398</v>
      </c>
      <c r="AA202" s="79">
        <v>4.0870380401611328</v>
      </c>
      <c r="AB202" s="79">
        <v>3.976341724395752</v>
      </c>
      <c r="AC202" s="79">
        <v>3.8257231712341309</v>
      </c>
      <c r="AD202" s="79">
        <v>3.6692967414855957</v>
      </c>
      <c r="AE202" s="79">
        <v>3.2881715297698975</v>
      </c>
      <c r="AF202" s="79">
        <v>2.8189201354980469</v>
      </c>
      <c r="AG202" s="79">
        <v>-0.30909034609794617</v>
      </c>
      <c r="AH202" s="79">
        <v>-0.27768042683601379</v>
      </c>
      <c r="AI202" s="79">
        <v>-0.22265750169754028</v>
      </c>
      <c r="AJ202" s="79">
        <v>-0.19519615173339844</v>
      </c>
      <c r="AK202" s="79">
        <v>-0.19708019495010376</v>
      </c>
      <c r="AL202" s="79">
        <v>-0.19246530532836914</v>
      </c>
      <c r="AM202" s="79">
        <v>-0.21076203882694244</v>
      </c>
      <c r="AN202" s="79">
        <v>-0.20304466784000397</v>
      </c>
      <c r="AO202" s="79">
        <v>-0.24463675916194916</v>
      </c>
      <c r="AP202" s="79">
        <v>-0.28879928588867188</v>
      </c>
      <c r="AQ202" s="79">
        <v>-0.2521837055683136</v>
      </c>
      <c r="AR202" s="79">
        <v>-0.2668139636516571</v>
      </c>
      <c r="AS202" s="79">
        <v>-0.28134885430335999</v>
      </c>
      <c r="AT202" s="79">
        <v>-0.24421986937522888</v>
      </c>
      <c r="AU202" s="79">
        <v>-0.20408812165260315</v>
      </c>
      <c r="AV202" s="79">
        <v>-0.2034323513507843</v>
      </c>
      <c r="AW202" s="79">
        <v>-0.18051068484783173</v>
      </c>
      <c r="AX202" s="79">
        <v>-2.4199996143579483E-2</v>
      </c>
      <c r="AY202" s="79">
        <v>-5.4160740226507187E-2</v>
      </c>
      <c r="AZ202" s="79">
        <v>-6.0588214546442032E-2</v>
      </c>
      <c r="BA202" s="79">
        <v>-0.31825065612792969</v>
      </c>
      <c r="BB202" s="79">
        <v>-0.40969505906105042</v>
      </c>
      <c r="BC202" s="79">
        <v>-0.43635812401771545</v>
      </c>
      <c r="BD202" s="79">
        <v>-0.38066521286964417</v>
      </c>
      <c r="BE202" s="79">
        <v>-0.25077962875366211</v>
      </c>
      <c r="BF202" s="79">
        <v>-0.22195445001125336</v>
      </c>
      <c r="BG202" s="79">
        <v>-0.16691915690898895</v>
      </c>
      <c r="BH202" s="79">
        <v>-0.14058171212673187</v>
      </c>
      <c r="BI202" s="79">
        <v>-0.14060448110103607</v>
      </c>
      <c r="BJ202" s="79">
        <v>-0.13691562414169312</v>
      </c>
      <c r="BK202" s="79">
        <v>-0.1557515561580658</v>
      </c>
      <c r="BL202" s="79">
        <v>-0.14397957921028137</v>
      </c>
      <c r="BM202" s="79">
        <v>-0.18239539861679077</v>
      </c>
      <c r="BN202" s="79">
        <v>-0.22342686355113983</v>
      </c>
      <c r="BO202" s="79">
        <v>-0.18217313289642334</v>
      </c>
      <c r="BP202" s="79">
        <v>-0.19354254007339478</v>
      </c>
      <c r="BQ202" s="79">
        <v>-0.2019621878862381</v>
      </c>
      <c r="BR202" s="79">
        <v>-0.16449204087257385</v>
      </c>
      <c r="BS202" s="79">
        <v>-0.12391115725040436</v>
      </c>
      <c r="BT202" s="79">
        <v>-0.12014704942703247</v>
      </c>
      <c r="BU202" s="79">
        <v>-9.7777374088764191E-2</v>
      </c>
      <c r="BV202" s="79">
        <v>5.98277747631073E-2</v>
      </c>
      <c r="BW202" s="79">
        <v>3.0477091670036316E-2</v>
      </c>
      <c r="BX202" s="79">
        <v>2.6510557159781456E-2</v>
      </c>
      <c r="BY202" s="79">
        <v>-0.23248440027236938</v>
      </c>
      <c r="BZ202" s="79">
        <v>-0.31922656297683716</v>
      </c>
      <c r="CA202" s="79">
        <v>-0.3521004319190979</v>
      </c>
      <c r="CB202" s="79">
        <v>-0.30774927139282227</v>
      </c>
      <c r="CC202" s="79">
        <v>-0.21039383113384247</v>
      </c>
      <c r="CD202" s="79">
        <v>-0.1833588033914566</v>
      </c>
      <c r="CE202" s="79">
        <v>-0.12831494212150574</v>
      </c>
      <c r="CF202" s="79">
        <v>-0.10275594890117645</v>
      </c>
      <c r="CG202" s="79">
        <v>-0.10148955136537552</v>
      </c>
      <c r="CH202" s="79">
        <v>-9.8442099988460541E-2</v>
      </c>
      <c r="CI202" s="79">
        <v>-0.11765147000551224</v>
      </c>
      <c r="CJ202" s="79">
        <v>-0.10307125747203827</v>
      </c>
      <c r="CK202" s="79">
        <v>-0.13928718864917755</v>
      </c>
      <c r="CL202" s="79">
        <v>-0.17815011739730835</v>
      </c>
      <c r="CM202" s="79">
        <v>-0.13368402421474457</v>
      </c>
      <c r="CN202" s="79">
        <v>-0.14279499650001526</v>
      </c>
      <c r="CO202" s="79">
        <v>-0.14697922766208649</v>
      </c>
      <c r="CP202" s="79">
        <v>-0.1092727854847908</v>
      </c>
      <c r="CQ202" s="79">
        <v>-6.8380855023860931E-2</v>
      </c>
      <c r="CR202" s="79">
        <v>-6.2463890761137009E-2</v>
      </c>
      <c r="CS202" s="79">
        <v>-4.0476527065038681E-2</v>
      </c>
      <c r="CT202" s="79">
        <v>0.11802514642477036</v>
      </c>
      <c r="CU202" s="79">
        <v>8.9096993207931519E-2</v>
      </c>
      <c r="CV202" s="79">
        <v>8.6834900081157684E-2</v>
      </c>
      <c r="CW202" s="79">
        <v>-0.17308293282985687</v>
      </c>
      <c r="CX202" s="79">
        <v>-0.25656837224960327</v>
      </c>
      <c r="CY202" s="79">
        <v>-0.29374384880065918</v>
      </c>
      <c r="CZ202" s="79">
        <v>-0.25724789500236511</v>
      </c>
      <c r="DA202" s="79">
        <v>-0.17000803351402283</v>
      </c>
      <c r="DB202" s="79">
        <v>-0.14476315677165985</v>
      </c>
      <c r="DC202" s="79">
        <v>-8.9710734784603119E-2</v>
      </c>
      <c r="DD202" s="79">
        <v>-6.4930170774459839E-2</v>
      </c>
      <c r="DE202" s="79">
        <v>-6.237463653087616E-2</v>
      </c>
      <c r="DF202" s="79">
        <v>-5.9968564659357071E-2</v>
      </c>
      <c r="DG202" s="79">
        <v>-7.9551376402378082E-2</v>
      </c>
      <c r="DH202" s="79">
        <v>-6.216295063495636E-2</v>
      </c>
      <c r="DI202" s="79">
        <v>-9.6179001033306122E-2</v>
      </c>
      <c r="DJ202" s="79">
        <v>-0.13287338614463806</v>
      </c>
      <c r="DK202" s="79">
        <v>-8.5194908082485199E-2</v>
      </c>
      <c r="DL202" s="79">
        <v>-9.2047438025474548E-2</v>
      </c>
      <c r="DM202" s="79">
        <v>-9.1996282339096069E-2</v>
      </c>
      <c r="DN202" s="79">
        <v>-5.4053522646427155E-2</v>
      </c>
      <c r="DO202" s="79">
        <v>-1.2850543484091759E-2</v>
      </c>
      <c r="DP202" s="79">
        <v>-4.7807404771447182E-3</v>
      </c>
      <c r="DQ202" s="79">
        <v>1.682431623339653E-2</v>
      </c>
      <c r="DR202" s="79">
        <v>0.1762225329875946</v>
      </c>
      <c r="DS202" s="79">
        <v>0.14771689474582672</v>
      </c>
      <c r="DT202" s="79">
        <v>0.14715924859046936</v>
      </c>
      <c r="DU202" s="79">
        <v>-0.11368148028850555</v>
      </c>
      <c r="DV202" s="79">
        <v>-0.193910151720047</v>
      </c>
      <c r="DW202" s="79">
        <v>-0.23538722097873688</v>
      </c>
      <c r="DX202" s="79">
        <v>-0.20674650371074677</v>
      </c>
      <c r="DY202" s="79">
        <v>-0.11169733107089996</v>
      </c>
      <c r="DZ202" s="79">
        <v>-8.903716504573822E-2</v>
      </c>
      <c r="EA202" s="79">
        <v>-3.3972382545471191E-2</v>
      </c>
      <c r="EB202" s="79">
        <v>-1.0315756313502789E-2</v>
      </c>
      <c r="EC202" s="79">
        <v>-5.8989101089537144E-3</v>
      </c>
      <c r="ED202" s="79">
        <v>-4.4188946485519409E-3</v>
      </c>
      <c r="EE202" s="79">
        <v>-2.4540899321436882E-2</v>
      </c>
      <c r="EF202" s="79">
        <v>-3.0978508293628693E-3</v>
      </c>
      <c r="EG202" s="79">
        <v>-3.3937618136405945E-2</v>
      </c>
      <c r="EH202" s="79">
        <v>-6.7500978708267212E-2</v>
      </c>
      <c r="EI202" s="79">
        <v>-1.5184333547949791E-2</v>
      </c>
      <c r="EJ202" s="79">
        <v>-1.8776031211018562E-2</v>
      </c>
      <c r="EK202" s="79">
        <v>-1.2609627097845078E-2</v>
      </c>
      <c r="EL202" s="79">
        <v>2.5674322620034218E-2</v>
      </c>
      <c r="EM202" s="79">
        <v>6.732640415430069E-2</v>
      </c>
      <c r="EN202" s="79">
        <v>7.8504577279090881E-2</v>
      </c>
      <c r="EO202" s="79">
        <v>9.9557630717754364E-2</v>
      </c>
      <c r="EP202" s="79">
        <v>0.26025030016899109</v>
      </c>
      <c r="EQ202" s="79">
        <v>0.23235473036766052</v>
      </c>
      <c r="ER202" s="79">
        <v>0.2342580258846283</v>
      </c>
      <c r="ES202" s="79">
        <v>-2.7915216982364655E-2</v>
      </c>
      <c r="ET202" s="79">
        <v>-0.10344167053699493</v>
      </c>
      <c r="EU202" s="79">
        <v>-0.15112955868244171</v>
      </c>
      <c r="EV202" s="79">
        <v>-0.13383054733276367</v>
      </c>
      <c r="EW202" s="79">
        <v>76.41094970703125</v>
      </c>
      <c r="EX202" s="79">
        <v>75.58148193359375</v>
      </c>
      <c r="EY202" s="79">
        <v>74.361717224121094</v>
      </c>
      <c r="EZ202" s="79">
        <v>73.744255065917969</v>
      </c>
      <c r="FA202" s="79">
        <v>72.963462829589844</v>
      </c>
      <c r="FB202" s="79">
        <v>72.503105163574219</v>
      </c>
      <c r="FC202" s="79">
        <v>72.066001892089844</v>
      </c>
      <c r="FD202" s="79">
        <v>73.146919250488281</v>
      </c>
      <c r="FE202" s="79">
        <v>76.588340759277344</v>
      </c>
      <c r="FF202" s="79">
        <v>81.072349548339844</v>
      </c>
      <c r="FG202" s="79">
        <v>85.32843017578125</v>
      </c>
      <c r="FH202" s="79">
        <v>89.855812072753906</v>
      </c>
      <c r="FI202" s="79">
        <v>93.845138549804688</v>
      </c>
      <c r="FJ202" s="79">
        <v>97.641494750976563</v>
      </c>
      <c r="FK202" s="79">
        <v>100.40513610839844</v>
      </c>
      <c r="FL202" s="79">
        <v>102.23162078857422</v>
      </c>
      <c r="FM202" s="79">
        <v>102.9056396484375</v>
      </c>
      <c r="FN202" s="79">
        <v>102.19219970703125</v>
      </c>
      <c r="FO202" s="79">
        <v>100.61187744140625</v>
      </c>
      <c r="FP202" s="79">
        <v>97.554908752441406</v>
      </c>
      <c r="FQ202" s="79">
        <v>92.502174377441406</v>
      </c>
      <c r="FR202" s="79">
        <v>88.700698852539063</v>
      </c>
      <c r="FS202" s="79">
        <v>85.68084716796875</v>
      </c>
      <c r="FT202" s="79">
        <v>83.312294006347656</v>
      </c>
      <c r="FU202" s="79">
        <v>4.3869867920875549E-2</v>
      </c>
      <c r="FV202" s="79">
        <v>7.8818798065185547E-2</v>
      </c>
      <c r="FW202" s="79">
        <v>4.3179739266633987E-2</v>
      </c>
      <c r="FX202" s="79">
        <v>0</v>
      </c>
      <c r="FY202" s="79">
        <v>1748</v>
      </c>
      <c r="FZ202" s="79">
        <v>1</v>
      </c>
    </row>
    <row r="203" spans="1:182" x14ac:dyDescent="0.2">
      <c r="A203" t="s">
        <v>186</v>
      </c>
      <c r="B203" t="s">
        <v>245</v>
      </c>
      <c r="C203" t="s">
        <v>194</v>
      </c>
      <c r="D203" t="s">
        <v>203</v>
      </c>
      <c r="E203" t="s">
        <v>209</v>
      </c>
      <c r="F203" t="s">
        <v>178</v>
      </c>
      <c r="G203" t="s">
        <v>1</v>
      </c>
      <c r="H203" s="79">
        <v>3470</v>
      </c>
      <c r="I203" s="79">
        <v>1.6769458055496216</v>
      </c>
      <c r="J203" s="79">
        <v>1.5127869844436646</v>
      </c>
      <c r="K203" s="79">
        <v>1.395598292350769</v>
      </c>
      <c r="L203" s="79">
        <v>1.3079209327697754</v>
      </c>
      <c r="M203" s="79">
        <v>1.2920850515365601</v>
      </c>
      <c r="N203" s="79">
        <v>1.2776927947998047</v>
      </c>
      <c r="O203" s="79">
        <v>1.2986326217651367</v>
      </c>
      <c r="P203" s="79">
        <v>1.5199840068817139</v>
      </c>
      <c r="Q203" s="79">
        <v>1.7287061214447021</v>
      </c>
      <c r="R203" s="79">
        <v>1.9977078437805176</v>
      </c>
      <c r="S203" s="79">
        <v>2.3521811962127686</v>
      </c>
      <c r="T203" s="79">
        <v>2.6362068653106689</v>
      </c>
      <c r="U203" s="79">
        <v>2.909853458404541</v>
      </c>
      <c r="V203" s="79">
        <v>3.2993876934051514</v>
      </c>
      <c r="W203" s="79">
        <v>3.5185513496398926</v>
      </c>
      <c r="X203" s="79">
        <v>3.7214479446411133</v>
      </c>
      <c r="Y203" s="79">
        <v>3.8092644214630127</v>
      </c>
      <c r="Z203" s="79">
        <v>3.793245792388916</v>
      </c>
      <c r="AA203" s="79">
        <v>3.6958158016204834</v>
      </c>
      <c r="AB203" s="79">
        <v>3.5696334838867188</v>
      </c>
      <c r="AC203" s="79">
        <v>3.5675199031829834</v>
      </c>
      <c r="AD203" s="79">
        <v>3.3331587314605713</v>
      </c>
      <c r="AE203" s="79">
        <v>2.9442353248596191</v>
      </c>
      <c r="AF203" s="79">
        <v>2.4507689476013184</v>
      </c>
      <c r="AG203" s="79">
        <v>-0.37634411454200745</v>
      </c>
      <c r="AH203" s="79">
        <v>-0.2670847475528717</v>
      </c>
      <c r="AI203" s="79">
        <v>-0.23577034473419189</v>
      </c>
      <c r="AJ203" s="79">
        <v>-0.22390390932559967</v>
      </c>
      <c r="AK203" s="79">
        <v>-0.14178770780563354</v>
      </c>
      <c r="AL203" s="79">
        <v>-0.13040874898433685</v>
      </c>
      <c r="AM203" s="79">
        <v>-0.18994799256324768</v>
      </c>
      <c r="AN203" s="79">
        <v>-0.1627044677734375</v>
      </c>
      <c r="AO203" s="79">
        <v>-0.23587541282176971</v>
      </c>
      <c r="AP203" s="79">
        <v>-0.24395085871219635</v>
      </c>
      <c r="AQ203" s="79">
        <v>-0.24891601502895355</v>
      </c>
      <c r="AR203" s="79">
        <v>-0.30882728099822998</v>
      </c>
      <c r="AS203" s="79">
        <v>-0.40254181623458862</v>
      </c>
      <c r="AT203" s="79">
        <v>-0.30086475610733032</v>
      </c>
      <c r="AU203" s="79">
        <v>-0.26665979623794556</v>
      </c>
      <c r="AV203" s="79">
        <v>-0.24471545219421387</v>
      </c>
      <c r="AW203" s="79">
        <v>-0.13453638553619385</v>
      </c>
      <c r="AX203" s="79">
        <v>-1.1400892399251461E-3</v>
      </c>
      <c r="AY203" s="79">
        <v>-6.8652451038360596E-2</v>
      </c>
      <c r="AZ203" s="79">
        <v>-9.327419102191925E-2</v>
      </c>
      <c r="BA203" s="79">
        <v>-0.22097030282020569</v>
      </c>
      <c r="BB203" s="79">
        <v>-0.36938798427581787</v>
      </c>
      <c r="BC203" s="79">
        <v>-0.38191813230514526</v>
      </c>
      <c r="BD203" s="79">
        <v>-0.34632104635238647</v>
      </c>
      <c r="BE203" s="79">
        <v>-0.31213504076004028</v>
      </c>
      <c r="BF203" s="79">
        <v>-0.20800191164016724</v>
      </c>
      <c r="BG203" s="79">
        <v>-0.17949271202087402</v>
      </c>
      <c r="BH203" s="79">
        <v>-0.17052918672561646</v>
      </c>
      <c r="BI203" s="79">
        <v>-9.5401421189308167E-2</v>
      </c>
      <c r="BJ203" s="79">
        <v>-8.5321716964244843E-2</v>
      </c>
      <c r="BK203" s="79">
        <v>-0.14187847077846527</v>
      </c>
      <c r="BL203" s="79">
        <v>-0.10981080681085587</v>
      </c>
      <c r="BM203" s="79">
        <v>-0.17517484724521637</v>
      </c>
      <c r="BN203" s="79">
        <v>-0.17828910052776337</v>
      </c>
      <c r="BO203" s="79">
        <v>-0.17892688512802124</v>
      </c>
      <c r="BP203" s="79">
        <v>-0.23114779591560364</v>
      </c>
      <c r="BQ203" s="79">
        <v>-0.31763449311256409</v>
      </c>
      <c r="BR203" s="79">
        <v>-0.21117737889289856</v>
      </c>
      <c r="BS203" s="79">
        <v>-0.17535258829593658</v>
      </c>
      <c r="BT203" s="79">
        <v>-0.15164095163345337</v>
      </c>
      <c r="BU203" s="79">
        <v>-4.0893159806728363E-2</v>
      </c>
      <c r="BV203" s="79">
        <v>9.3768514692783356E-2</v>
      </c>
      <c r="BW203" s="79">
        <v>2.8667110949754715E-2</v>
      </c>
      <c r="BX203" s="79">
        <v>4.4611460907617584E-5</v>
      </c>
      <c r="BY203" s="79">
        <v>-0.13102927803993225</v>
      </c>
      <c r="BZ203" s="79">
        <v>-0.27716395258903503</v>
      </c>
      <c r="CA203" s="79">
        <v>-0.29266801476478577</v>
      </c>
      <c r="CB203" s="79">
        <v>-0.27262407541275024</v>
      </c>
      <c r="CC203" s="79">
        <v>-0.26766395568847656</v>
      </c>
      <c r="CD203" s="79">
        <v>-0.16708134114742279</v>
      </c>
      <c r="CE203" s="79">
        <v>-0.14051496982574463</v>
      </c>
      <c r="CF203" s="79">
        <v>-0.13356199860572815</v>
      </c>
      <c r="CG203" s="79">
        <v>-6.327442079782486E-2</v>
      </c>
      <c r="CH203" s="79">
        <v>-5.4094560444355011E-2</v>
      </c>
      <c r="CI203" s="79">
        <v>-0.1085856631398201</v>
      </c>
      <c r="CJ203" s="79">
        <v>-7.3176823556423187E-2</v>
      </c>
      <c r="CK203" s="79">
        <v>-0.13313382863998413</v>
      </c>
      <c r="CL203" s="79">
        <v>-0.13281197845935822</v>
      </c>
      <c r="CM203" s="79">
        <v>-0.13045260310173035</v>
      </c>
      <c r="CN203" s="79">
        <v>-0.17734722793102264</v>
      </c>
      <c r="CO203" s="79">
        <v>-0.25882792472839355</v>
      </c>
      <c r="CP203" s="79">
        <v>-0.14906018972396851</v>
      </c>
      <c r="CQ203" s="79">
        <v>-0.11211348325014114</v>
      </c>
      <c r="CR203" s="79">
        <v>-8.7177842855453491E-2</v>
      </c>
      <c r="CS203" s="79">
        <v>2.3963863030076027E-2</v>
      </c>
      <c r="CT203" s="79">
        <v>0.15950192511081696</v>
      </c>
      <c r="CU203" s="79">
        <v>9.6070349216461182E-2</v>
      </c>
      <c r="CV203" s="79">
        <v>6.4676932990550995E-2</v>
      </c>
      <c r="CW203" s="79">
        <v>-6.873638927936554E-2</v>
      </c>
      <c r="CX203" s="79">
        <v>-0.21328990161418915</v>
      </c>
      <c r="CY203" s="79">
        <v>-0.23085363209247589</v>
      </c>
      <c r="CZ203" s="79">
        <v>-0.22158178687095642</v>
      </c>
      <c r="DA203" s="79">
        <v>-0.22319296002388</v>
      </c>
      <c r="DB203" s="79">
        <v>-0.12616075575351715</v>
      </c>
      <c r="DC203" s="79">
        <v>-0.10153724253177643</v>
      </c>
      <c r="DD203" s="79">
        <v>-9.6594840288162231E-2</v>
      </c>
      <c r="DE203" s="79">
        <v>-3.1147418543696404E-2</v>
      </c>
      <c r="DF203" s="79">
        <v>-2.2867411375045776E-2</v>
      </c>
      <c r="DG203" s="79">
        <v>-7.5292855501174927E-2</v>
      </c>
      <c r="DH203" s="79">
        <v>-3.6542832851409912E-2</v>
      </c>
      <c r="DI203" s="79">
        <v>-9.1092802584171295E-2</v>
      </c>
      <c r="DJ203" s="79">
        <v>-8.7334863841533661E-2</v>
      </c>
      <c r="DK203" s="79">
        <v>-8.1978343427181244E-2</v>
      </c>
      <c r="DL203" s="79">
        <v>-0.12354664504528046</v>
      </c>
      <c r="DM203" s="79">
        <v>-0.20002137124538422</v>
      </c>
      <c r="DN203" s="79">
        <v>-8.6942993104457855E-2</v>
      </c>
      <c r="DO203" s="79">
        <v>-4.8874381929636002E-2</v>
      </c>
      <c r="DP203" s="79">
        <v>-2.2714734077453613E-2</v>
      </c>
      <c r="DQ203" s="79">
        <v>8.8820882141590118E-2</v>
      </c>
      <c r="DR203" s="79">
        <v>0.22523534297943115</v>
      </c>
      <c r="DS203" s="79">
        <v>0.16347357630729675</v>
      </c>
      <c r="DT203" s="79">
        <v>0.12930925190448761</v>
      </c>
      <c r="DU203" s="79">
        <v>-6.4435000531375408E-3</v>
      </c>
      <c r="DV203" s="79">
        <v>-0.14941582083702087</v>
      </c>
      <c r="DW203" s="79">
        <v>-0.16903926432132721</v>
      </c>
      <c r="DX203" s="79">
        <v>-0.17053946852684021</v>
      </c>
      <c r="DY203" s="79">
        <v>-0.15898387134075165</v>
      </c>
      <c r="DZ203" s="79">
        <v>-6.707792729139328E-2</v>
      </c>
      <c r="EA203" s="79">
        <v>-4.5259583741426468E-2</v>
      </c>
      <c r="EB203" s="79">
        <v>-4.3220113962888718E-2</v>
      </c>
      <c r="EC203" s="79">
        <v>1.52388671413064E-2</v>
      </c>
      <c r="ED203" s="79">
        <v>2.2219633683562279E-2</v>
      </c>
      <c r="EE203" s="79">
        <v>-2.7223324403166771E-2</v>
      </c>
      <c r="EF203" s="79">
        <v>1.6350831836462021E-2</v>
      </c>
      <c r="EG203" s="79">
        <v>-3.0392229557037354E-2</v>
      </c>
      <c r="EH203" s="79">
        <v>-2.1673122420907021E-2</v>
      </c>
      <c r="EI203" s="79">
        <v>-1.1989200487732887E-2</v>
      </c>
      <c r="EJ203" s="79">
        <v>-4.5867159962654114E-2</v>
      </c>
      <c r="EK203" s="79">
        <v>-0.11511403322219849</v>
      </c>
      <c r="EL203" s="79">
        <v>2.7443708386272192E-3</v>
      </c>
      <c r="EM203" s="79">
        <v>4.2432837188243866E-2</v>
      </c>
      <c r="EN203" s="79">
        <v>7.0359751582145691E-2</v>
      </c>
      <c r="EO203" s="79">
        <v>0.1824641227722168</v>
      </c>
      <c r="EP203" s="79">
        <v>0.3201439380645752</v>
      </c>
      <c r="EQ203" s="79">
        <v>0.26079314947128296</v>
      </c>
      <c r="ER203" s="79">
        <v>0.22262804210186005</v>
      </c>
      <c r="ES203" s="79">
        <v>8.3497539162635803E-2</v>
      </c>
      <c r="ET203" s="79">
        <v>-5.7191818952560425E-2</v>
      </c>
      <c r="EU203" s="79">
        <v>-7.9789139330387115E-2</v>
      </c>
      <c r="EV203" s="79">
        <v>-9.6842490136623383E-2</v>
      </c>
      <c r="EW203" s="79">
        <v>74.781631469726563</v>
      </c>
      <c r="EX203" s="79">
        <v>73.958511352539063</v>
      </c>
      <c r="EY203" s="79">
        <v>72.751724243164063</v>
      </c>
      <c r="EZ203" s="79">
        <v>72.563697814941406</v>
      </c>
      <c r="FA203" s="79">
        <v>71.653221130371094</v>
      </c>
      <c r="FB203" s="79">
        <v>71.583992004394531</v>
      </c>
      <c r="FC203" s="79">
        <v>71.450088500976563</v>
      </c>
      <c r="FD203" s="79">
        <v>72.451683044433594</v>
      </c>
      <c r="FE203" s="79">
        <v>75.309135437011719</v>
      </c>
      <c r="FF203" s="79">
        <v>79.787925720214844</v>
      </c>
      <c r="FG203" s="79">
        <v>83.731132507324219</v>
      </c>
      <c r="FH203" s="79">
        <v>88.31512451171875</v>
      </c>
      <c r="FI203" s="79">
        <v>92.241485595703125</v>
      </c>
      <c r="FJ203" s="79">
        <v>96.482864379882813</v>
      </c>
      <c r="FK203" s="79">
        <v>99.8831787109375</v>
      </c>
      <c r="FL203" s="79">
        <v>101.97520446777344</v>
      </c>
      <c r="FM203" s="79">
        <v>101.74118804931641</v>
      </c>
      <c r="FN203" s="79">
        <v>100.99742889404297</v>
      </c>
      <c r="FO203" s="79">
        <v>98.877708435058594</v>
      </c>
      <c r="FP203" s="79">
        <v>95.453315734863281</v>
      </c>
      <c r="FQ203" s="79">
        <v>89.592758178710938</v>
      </c>
      <c r="FR203" s="79">
        <v>86.161781311035156</v>
      </c>
      <c r="FS203" s="79">
        <v>83.295913696289063</v>
      </c>
      <c r="FT203" s="79">
        <v>80.644126892089844</v>
      </c>
      <c r="FU203" s="79">
        <v>4.2986128479242325E-2</v>
      </c>
      <c r="FV203" s="79">
        <v>8.95657017827034E-2</v>
      </c>
      <c r="FW203" s="79">
        <v>4.0867187082767487E-2</v>
      </c>
      <c r="FX203" s="79">
        <v>0</v>
      </c>
      <c r="FY203" s="79">
        <v>1019</v>
      </c>
      <c r="FZ203" s="79">
        <v>1</v>
      </c>
    </row>
    <row r="204" spans="1:182" x14ac:dyDescent="0.2">
      <c r="A204" t="s">
        <v>186</v>
      </c>
      <c r="B204" t="s">
        <v>245</v>
      </c>
      <c r="C204" t="s">
        <v>194</v>
      </c>
      <c r="D204" t="s">
        <v>203</v>
      </c>
      <c r="E204" t="s">
        <v>209</v>
      </c>
      <c r="F204" t="s">
        <v>179</v>
      </c>
      <c r="G204" t="s">
        <v>1</v>
      </c>
      <c r="H204" s="79">
        <v>702</v>
      </c>
      <c r="I204" s="79">
        <v>2.5638813972473145</v>
      </c>
      <c r="J204" s="79">
        <v>2.3541648387908936</v>
      </c>
      <c r="K204" s="79">
        <v>2.2235393524169922</v>
      </c>
      <c r="L204" s="79">
        <v>2.0112235546112061</v>
      </c>
      <c r="M204" s="79">
        <v>1.9724339246749878</v>
      </c>
      <c r="N204" s="79">
        <v>1.9703621864318848</v>
      </c>
      <c r="O204" s="79">
        <v>1.9960063695907593</v>
      </c>
      <c r="P204" s="79">
        <v>1.9759582281112671</v>
      </c>
      <c r="Q204" s="79">
        <v>1.8830274343490601</v>
      </c>
      <c r="R204" s="79">
        <v>2.4591789245605469</v>
      </c>
      <c r="S204" s="79">
        <v>2.725609302520752</v>
      </c>
      <c r="T204" s="79">
        <v>3.5474262237548828</v>
      </c>
      <c r="U204" s="79">
        <v>4.2325634956359863</v>
      </c>
      <c r="V204" s="79">
        <v>4.2572364807128906</v>
      </c>
      <c r="W204" s="79">
        <v>4.5509023666381836</v>
      </c>
      <c r="X204" s="79">
        <v>4.7321090698242188</v>
      </c>
      <c r="Y204" s="79">
        <v>4.8735389709472656</v>
      </c>
      <c r="Z204" s="79">
        <v>4.7928910255432129</v>
      </c>
      <c r="AA204" s="79">
        <v>4.721214771270752</v>
      </c>
      <c r="AB204" s="79">
        <v>4.8931221961975098</v>
      </c>
      <c r="AC204" s="79">
        <v>4.6328954696655273</v>
      </c>
      <c r="AD204" s="79">
        <v>4.267817497253418</v>
      </c>
      <c r="AE204" s="79">
        <v>4.0076589584350586</v>
      </c>
      <c r="AF204" s="79">
        <v>3.4375441074371338</v>
      </c>
      <c r="AG204" s="79">
        <v>-0.67516797780990601</v>
      </c>
      <c r="AH204" s="79">
        <v>-0.5984492301940918</v>
      </c>
      <c r="AI204" s="79">
        <v>-0.53215336799621582</v>
      </c>
      <c r="AJ204" s="79">
        <v>-0.58019024133682251</v>
      </c>
      <c r="AK204" s="79">
        <v>-0.5459975004196167</v>
      </c>
      <c r="AL204" s="79">
        <v>-0.47853758931159973</v>
      </c>
      <c r="AM204" s="79">
        <v>-0.53543174266815186</v>
      </c>
      <c r="AN204" s="79">
        <v>-0.53047448396682739</v>
      </c>
      <c r="AO204" s="79">
        <v>-1.134070873260498</v>
      </c>
      <c r="AP204" s="79">
        <v>-0.8559226393699646</v>
      </c>
      <c r="AQ204" s="79">
        <v>-0.85788542032241821</v>
      </c>
      <c r="AR204" s="79">
        <v>-0.55446141958236694</v>
      </c>
      <c r="AS204" s="79">
        <v>-0.19614943861961365</v>
      </c>
      <c r="AT204" s="79">
        <v>-0.67502748966217041</v>
      </c>
      <c r="AU204" s="79">
        <v>-0.98638772964477539</v>
      </c>
      <c r="AV204" s="79">
        <v>-1.0382936000823975</v>
      </c>
      <c r="AW204" s="79">
        <v>-1.1325405836105347</v>
      </c>
      <c r="AX204" s="79">
        <v>-1.0907890796661377</v>
      </c>
      <c r="AY204" s="79">
        <v>-1.0908372402191162</v>
      </c>
      <c r="AZ204" s="79">
        <v>-0.66063398122787476</v>
      </c>
      <c r="BA204" s="79">
        <v>-0.99162161350250244</v>
      </c>
      <c r="BB204" s="79">
        <v>-0.96521896123886108</v>
      </c>
      <c r="BC204" s="79">
        <v>-0.79616522789001465</v>
      </c>
      <c r="BD204" s="79">
        <v>-0.73373210430145264</v>
      </c>
      <c r="BE204" s="79">
        <v>-0.45398139953613281</v>
      </c>
      <c r="BF204" s="79">
        <v>-0.38841205835342407</v>
      </c>
      <c r="BG204" s="79">
        <v>-0.34283116459846497</v>
      </c>
      <c r="BH204" s="79">
        <v>-0.39850860834121704</v>
      </c>
      <c r="BI204" s="79">
        <v>-0.34352856874465942</v>
      </c>
      <c r="BJ204" s="79">
        <v>-0.29809382557868958</v>
      </c>
      <c r="BK204" s="79">
        <v>-0.34656661748886108</v>
      </c>
      <c r="BL204" s="79">
        <v>-0.34938573837280273</v>
      </c>
      <c r="BM204" s="79">
        <v>-0.93710440397262573</v>
      </c>
      <c r="BN204" s="79">
        <v>-0.61140882968902588</v>
      </c>
      <c r="BO204" s="79">
        <v>-0.59234559535980225</v>
      </c>
      <c r="BP204" s="79">
        <v>-0.26485487818717957</v>
      </c>
      <c r="BQ204" s="79">
        <v>0.13624505698680878</v>
      </c>
      <c r="BR204" s="79">
        <v>-0.36490258574485779</v>
      </c>
      <c r="BS204" s="79">
        <v>-0.6585802435874939</v>
      </c>
      <c r="BT204" s="79">
        <v>-0.70366722345352173</v>
      </c>
      <c r="BU204" s="79">
        <v>-0.81402337551116943</v>
      </c>
      <c r="BV204" s="79">
        <v>-0.77967709302902222</v>
      </c>
      <c r="BW204" s="79">
        <v>-0.77742451429367065</v>
      </c>
      <c r="BX204" s="79">
        <v>-0.34777426719665527</v>
      </c>
      <c r="BY204" s="79">
        <v>-0.68171900510787964</v>
      </c>
      <c r="BZ204" s="79">
        <v>-0.6621558666229248</v>
      </c>
      <c r="CA204" s="79">
        <v>-0.52260172367095947</v>
      </c>
      <c r="CB204" s="79">
        <v>-0.48642054200172424</v>
      </c>
      <c r="CC204" s="79">
        <v>-0.30078825354576111</v>
      </c>
      <c r="CD204" s="79">
        <v>-0.24294090270996094</v>
      </c>
      <c r="CE204" s="79">
        <v>-0.21170718967914581</v>
      </c>
      <c r="CF204" s="79">
        <v>-0.2726764976978302</v>
      </c>
      <c r="CG204" s="79">
        <v>-0.20329917967319489</v>
      </c>
      <c r="CH204" s="79">
        <v>-0.17311902344226837</v>
      </c>
      <c r="CI204" s="79">
        <v>-0.21575921773910522</v>
      </c>
      <c r="CJ204" s="79">
        <v>-0.22396422922611237</v>
      </c>
      <c r="CK204" s="79">
        <v>-0.80068600177764893</v>
      </c>
      <c r="CL204" s="79">
        <v>-0.44205930829048157</v>
      </c>
      <c r="CM204" s="79">
        <v>-0.40843358635902405</v>
      </c>
      <c r="CN204" s="79">
        <v>-6.4274236559867859E-2</v>
      </c>
      <c r="CO204" s="79">
        <v>0.36646047234535217</v>
      </c>
      <c r="CP204" s="79">
        <v>-0.15011094510555267</v>
      </c>
      <c r="CQ204" s="79">
        <v>-0.43154171109199524</v>
      </c>
      <c r="CR204" s="79">
        <v>-0.47190609574317932</v>
      </c>
      <c r="CS204" s="79">
        <v>-0.59341925382614136</v>
      </c>
      <c r="CT204" s="79">
        <v>-0.56420177221298218</v>
      </c>
      <c r="CU204" s="79">
        <v>-0.56035560369491577</v>
      </c>
      <c r="CV204" s="79">
        <v>-0.13108859956264496</v>
      </c>
      <c r="CW204" s="79">
        <v>-0.46708142757415771</v>
      </c>
      <c r="CX204" s="79">
        <v>-0.45225533843040466</v>
      </c>
      <c r="CY204" s="79">
        <v>-0.33313241600990295</v>
      </c>
      <c r="CZ204" s="79">
        <v>-0.31513324379920959</v>
      </c>
      <c r="DA204" s="79">
        <v>-0.14759509265422821</v>
      </c>
      <c r="DB204" s="79">
        <v>-9.7469769418239594E-2</v>
      </c>
      <c r="DC204" s="79">
        <v>-8.0583199858665466E-2</v>
      </c>
      <c r="DD204" s="79">
        <v>-0.14684438705444336</v>
      </c>
      <c r="DE204" s="79">
        <v>-6.306978315114975E-2</v>
      </c>
      <c r="DF204" s="79">
        <v>-4.8144228756427765E-2</v>
      </c>
      <c r="DG204" s="79">
        <v>-8.4951810538768768E-2</v>
      </c>
      <c r="DH204" s="79">
        <v>-9.8542742431163788E-2</v>
      </c>
      <c r="DI204" s="79">
        <v>-0.66426765918731689</v>
      </c>
      <c r="DJ204" s="79">
        <v>-0.27270978689193726</v>
      </c>
      <c r="DK204" s="79">
        <v>-0.22452153265476227</v>
      </c>
      <c r="DL204" s="79">
        <v>0.13630639016628265</v>
      </c>
      <c r="DM204" s="79">
        <v>0.59667593240737915</v>
      </c>
      <c r="DN204" s="79">
        <v>6.4680635929107666E-2</v>
      </c>
      <c r="DO204" s="79">
        <v>-0.20450320839881897</v>
      </c>
      <c r="DP204" s="79">
        <v>-0.24014493823051453</v>
      </c>
      <c r="DQ204" s="79">
        <v>-0.37281519174575806</v>
      </c>
      <c r="DR204" s="79">
        <v>-0.3487265408039093</v>
      </c>
      <c r="DS204" s="79">
        <v>-0.34328678250312805</v>
      </c>
      <c r="DT204" s="79">
        <v>8.559708297252655E-2</v>
      </c>
      <c r="DU204" s="79">
        <v>-0.25244385004043579</v>
      </c>
      <c r="DV204" s="79">
        <v>-0.24235479533672333</v>
      </c>
      <c r="DW204" s="79">
        <v>-0.1436631828546524</v>
      </c>
      <c r="DX204" s="79">
        <v>-0.14384596049785614</v>
      </c>
      <c r="DY204" s="79">
        <v>7.3591478168964386E-2</v>
      </c>
      <c r="DZ204" s="79">
        <v>0.11256746202707291</v>
      </c>
      <c r="EA204" s="79">
        <v>0.10873900353908539</v>
      </c>
      <c r="EB204" s="79">
        <v>3.4837234765291214E-2</v>
      </c>
      <c r="EC204" s="79">
        <v>0.13939918577671051</v>
      </c>
      <c r="ED204" s="79">
        <v>0.13229952752590179</v>
      </c>
      <c r="EE204" s="79">
        <v>0.103913314640522</v>
      </c>
      <c r="EF204" s="79">
        <v>8.2545988261699677E-2</v>
      </c>
      <c r="EG204" s="79">
        <v>-0.46730107069015503</v>
      </c>
      <c r="EH204" s="79">
        <v>-2.8195977210998535E-2</v>
      </c>
      <c r="EI204" s="79">
        <v>4.1018228977918625E-2</v>
      </c>
      <c r="EJ204" s="79">
        <v>0.42591297626495361</v>
      </c>
      <c r="EK204" s="79">
        <v>0.92907041311264038</v>
      </c>
      <c r="EL204" s="79">
        <v>0.37480559945106506</v>
      </c>
      <c r="EM204" s="79">
        <v>0.1233043447136879</v>
      </c>
      <c r="EN204" s="79">
        <v>9.4481386244297028E-2</v>
      </c>
      <c r="EO204" s="79">
        <v>-5.4297879338264465E-2</v>
      </c>
      <c r="EP204" s="79">
        <v>-3.7614487111568451E-2</v>
      </c>
      <c r="EQ204" s="79">
        <v>-2.9873860999941826E-2</v>
      </c>
      <c r="ER204" s="79">
        <v>0.39845678210258484</v>
      </c>
      <c r="ES204" s="79">
        <v>5.7458691298961639E-2</v>
      </c>
      <c r="ET204" s="79">
        <v>6.0708228498697281E-2</v>
      </c>
      <c r="EU204" s="79">
        <v>0.12990030646324158</v>
      </c>
      <c r="EV204" s="79">
        <v>0.10346568375825882</v>
      </c>
      <c r="EW204" s="79">
        <v>83.557510375976563</v>
      </c>
      <c r="EX204" s="79">
        <v>83.515556335449219</v>
      </c>
      <c r="EY204" s="79">
        <v>81.834030151367188</v>
      </c>
      <c r="EZ204" s="79">
        <v>81.015594482421875</v>
      </c>
      <c r="FA204" s="79">
        <v>80.109779357910156</v>
      </c>
      <c r="FB204" s="79">
        <v>79.18988037109375</v>
      </c>
      <c r="FC204" s="79">
        <v>78.132583618164063</v>
      </c>
      <c r="FD204" s="79">
        <v>78.2203369140625</v>
      </c>
      <c r="FE204" s="79">
        <v>82</v>
      </c>
      <c r="FF204" s="79">
        <v>84.965301513671875</v>
      </c>
      <c r="FG204" s="79">
        <v>88.66729736328125</v>
      </c>
      <c r="FH204" s="79">
        <v>92.854866027832031</v>
      </c>
      <c r="FI204" s="79">
        <v>94.947776794433594</v>
      </c>
      <c r="FJ204" s="79">
        <v>97.767967224121094</v>
      </c>
      <c r="FK204" s="79">
        <v>101.45536041259766</v>
      </c>
      <c r="FL204" s="79">
        <v>103.57813262939453</v>
      </c>
      <c r="FM204" s="79">
        <v>105.53489685058594</v>
      </c>
      <c r="FN204" s="79">
        <v>105.68165588378906</v>
      </c>
      <c r="FO204" s="79">
        <v>104.79842376708984</v>
      </c>
      <c r="FP204" s="79">
        <v>102.77497863769531</v>
      </c>
      <c r="FQ204" s="79">
        <v>100.58348083496094</v>
      </c>
      <c r="FR204" s="79">
        <v>97.440841674804688</v>
      </c>
      <c r="FS204" s="79">
        <v>95.327178955078125</v>
      </c>
      <c r="FT204" s="79">
        <v>93.24005126953125</v>
      </c>
      <c r="FU204" s="79">
        <v>0.16901467740535736</v>
      </c>
      <c r="FV204" s="79">
        <v>0.29979699850082397</v>
      </c>
      <c r="FW204" s="79">
        <v>0.16247229278087616</v>
      </c>
      <c r="FX204" s="79">
        <v>0</v>
      </c>
      <c r="FY204" s="79">
        <v>112</v>
      </c>
      <c r="FZ204" s="79">
        <v>1</v>
      </c>
    </row>
    <row r="205" spans="1:182" x14ac:dyDescent="0.2">
      <c r="A205" t="s">
        <v>186</v>
      </c>
      <c r="B205" t="s">
        <v>245</v>
      </c>
      <c r="C205" t="s">
        <v>194</v>
      </c>
      <c r="D205" t="s">
        <v>203</v>
      </c>
      <c r="E205" t="s">
        <v>209</v>
      </c>
      <c r="F205" t="s">
        <v>180</v>
      </c>
      <c r="G205" t="s">
        <v>1</v>
      </c>
      <c r="H205" s="79">
        <v>123</v>
      </c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79"/>
      <c r="AD205" s="79"/>
      <c r="AE205" s="79"/>
      <c r="AF205" s="79"/>
      <c r="AG205" s="79"/>
      <c r="AH205" s="79"/>
      <c r="AI205" s="79"/>
      <c r="AJ205" s="79"/>
      <c r="AK205" s="79"/>
      <c r="AL205" s="79"/>
      <c r="AM205" s="79"/>
      <c r="AN205" s="79"/>
      <c r="AO205" s="79"/>
      <c r="AP205" s="79"/>
      <c r="AQ205" s="79"/>
      <c r="AR205" s="79"/>
      <c r="AS205" s="79"/>
      <c r="AT205" s="79"/>
      <c r="AU205" s="79"/>
      <c r="AV205" s="79"/>
      <c r="AW205" s="79"/>
      <c r="AX205" s="79"/>
      <c r="AY205" s="79"/>
      <c r="AZ205" s="79"/>
      <c r="BA205" s="79"/>
      <c r="BB205" s="79"/>
      <c r="BC205" s="79"/>
      <c r="BD205" s="79"/>
      <c r="BE205" s="79"/>
      <c r="BF205" s="79"/>
      <c r="BG205" s="79"/>
      <c r="BH205" s="79"/>
      <c r="BI205" s="79"/>
      <c r="BJ205" s="79"/>
      <c r="BK205" s="79"/>
      <c r="BL205" s="79"/>
      <c r="BM205" s="79"/>
      <c r="BN205" s="79"/>
      <c r="BO205" s="79"/>
      <c r="BP205" s="79"/>
      <c r="BQ205" s="79"/>
      <c r="BR205" s="79"/>
      <c r="BS205" s="79"/>
      <c r="BT205" s="79"/>
      <c r="BU205" s="79"/>
      <c r="BV205" s="79"/>
      <c r="BW205" s="79"/>
      <c r="BX205" s="79"/>
      <c r="BY205" s="79"/>
      <c r="BZ205" s="79"/>
      <c r="CA205" s="79"/>
      <c r="CB205" s="79"/>
      <c r="CC205" s="79"/>
      <c r="CD205" s="79"/>
      <c r="CE205" s="79"/>
      <c r="CF205" s="79"/>
      <c r="CG205" s="79"/>
      <c r="CH205" s="79"/>
      <c r="CI205" s="79"/>
      <c r="CJ205" s="79"/>
      <c r="CK205" s="79"/>
      <c r="CL205" s="79"/>
      <c r="CM205" s="79"/>
      <c r="CN205" s="79"/>
      <c r="CO205" s="79"/>
      <c r="CP205" s="79"/>
      <c r="CQ205" s="79"/>
      <c r="CR205" s="79"/>
      <c r="CS205" s="79"/>
      <c r="CT205" s="79"/>
      <c r="CU205" s="79"/>
      <c r="CV205" s="79"/>
      <c r="CW205" s="79"/>
      <c r="CX205" s="79"/>
      <c r="CY205" s="79"/>
      <c r="CZ205" s="79"/>
      <c r="DA205" s="79"/>
      <c r="DB205" s="79"/>
      <c r="DC205" s="79"/>
      <c r="DD205" s="79"/>
      <c r="DE205" s="79"/>
      <c r="DF205" s="79"/>
      <c r="DG205" s="79"/>
      <c r="DH205" s="79"/>
      <c r="DI205" s="79"/>
      <c r="DJ205" s="79"/>
      <c r="DK205" s="79"/>
      <c r="DL205" s="79"/>
      <c r="DM205" s="79"/>
      <c r="DN205" s="79"/>
      <c r="DO205" s="79"/>
      <c r="DP205" s="79"/>
      <c r="DQ205" s="79"/>
      <c r="DR205" s="79"/>
      <c r="DS205" s="79"/>
      <c r="DT205" s="79"/>
      <c r="DU205" s="79"/>
      <c r="DV205" s="79"/>
      <c r="DW205" s="79"/>
      <c r="DX205" s="79"/>
      <c r="DY205" s="79"/>
      <c r="DZ205" s="79"/>
      <c r="EA205" s="79"/>
      <c r="EB205" s="79"/>
      <c r="EC205" s="79"/>
      <c r="ED205" s="79"/>
      <c r="EE205" s="79"/>
      <c r="EF205" s="79"/>
      <c r="EG205" s="79"/>
      <c r="EH205" s="79"/>
      <c r="EI205" s="79"/>
      <c r="EJ205" s="79"/>
      <c r="EK205" s="79"/>
      <c r="EL205" s="79"/>
      <c r="EM205" s="79"/>
      <c r="EN205" s="79"/>
      <c r="EO205" s="79"/>
      <c r="EP205" s="79"/>
      <c r="EQ205" s="79"/>
      <c r="ER205" s="79"/>
      <c r="ES205" s="79"/>
      <c r="ET205" s="79"/>
      <c r="EU205" s="79"/>
      <c r="EV205" s="79"/>
      <c r="EW205" s="79"/>
      <c r="EX205" s="79"/>
      <c r="EY205" s="79"/>
      <c r="EZ205" s="79"/>
      <c r="FA205" s="79"/>
      <c r="FB205" s="79"/>
      <c r="FC205" s="79"/>
      <c r="FD205" s="79"/>
      <c r="FE205" s="79"/>
      <c r="FF205" s="79"/>
      <c r="FG205" s="79"/>
      <c r="FH205" s="79"/>
      <c r="FI205" s="79"/>
      <c r="FJ205" s="79"/>
      <c r="FK205" s="79"/>
      <c r="FL205" s="79"/>
      <c r="FM205" s="79"/>
      <c r="FN205" s="79"/>
      <c r="FO205" s="79"/>
      <c r="FP205" s="79"/>
      <c r="FQ205" s="79"/>
      <c r="FR205" s="79"/>
      <c r="FS205" s="79"/>
      <c r="FT205" s="79"/>
      <c r="FU205" s="79"/>
      <c r="FV205" s="79"/>
      <c r="FW205" s="79"/>
      <c r="FX205" s="79">
        <v>0</v>
      </c>
      <c r="FY205" s="79">
        <v>18</v>
      </c>
      <c r="FZ205" s="79">
        <v>0</v>
      </c>
    </row>
    <row r="206" spans="1:182" x14ac:dyDescent="0.2">
      <c r="A206" t="s">
        <v>186</v>
      </c>
      <c r="B206" t="s">
        <v>245</v>
      </c>
      <c r="C206" t="s">
        <v>194</v>
      </c>
      <c r="D206" t="s">
        <v>203</v>
      </c>
      <c r="E206" t="s">
        <v>209</v>
      </c>
      <c r="F206" t="s">
        <v>181</v>
      </c>
      <c r="G206" t="s">
        <v>1</v>
      </c>
      <c r="H206" s="79">
        <v>246</v>
      </c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  <c r="BB206" s="79"/>
      <c r="BC206" s="79"/>
      <c r="BD206" s="79"/>
      <c r="BE206" s="79"/>
      <c r="BF206" s="79"/>
      <c r="BG206" s="79"/>
      <c r="BH206" s="79"/>
      <c r="BI206" s="79"/>
      <c r="BJ206" s="79"/>
      <c r="BK206" s="79"/>
      <c r="BL206" s="79"/>
      <c r="BM206" s="79"/>
      <c r="BN206" s="79"/>
      <c r="BO206" s="79"/>
      <c r="BP206" s="79"/>
      <c r="BQ206" s="79"/>
      <c r="BR206" s="79"/>
      <c r="BS206" s="79"/>
      <c r="BT206" s="79"/>
      <c r="BU206" s="79"/>
      <c r="BV206" s="79"/>
      <c r="BW206" s="79"/>
      <c r="BX206" s="79"/>
      <c r="BY206" s="79"/>
      <c r="BZ206" s="79"/>
      <c r="CA206" s="79"/>
      <c r="CB206" s="79"/>
      <c r="CC206" s="79"/>
      <c r="CD206" s="79"/>
      <c r="CE206" s="79"/>
      <c r="CF206" s="79"/>
      <c r="CG206" s="79"/>
      <c r="CH206" s="79"/>
      <c r="CI206" s="79"/>
      <c r="CJ206" s="79"/>
      <c r="CK206" s="79"/>
      <c r="CL206" s="79"/>
      <c r="CM206" s="79"/>
      <c r="CN206" s="79"/>
      <c r="CO206" s="79"/>
      <c r="CP206" s="79"/>
      <c r="CQ206" s="79"/>
      <c r="CR206" s="79"/>
      <c r="CS206" s="79"/>
      <c r="CT206" s="79"/>
      <c r="CU206" s="79"/>
      <c r="CV206" s="79"/>
      <c r="CW206" s="79"/>
      <c r="CX206" s="79"/>
      <c r="CY206" s="79"/>
      <c r="CZ206" s="79"/>
      <c r="DA206" s="79"/>
      <c r="DB206" s="79"/>
      <c r="DC206" s="79"/>
      <c r="DD206" s="79"/>
      <c r="DE206" s="79"/>
      <c r="DF206" s="79"/>
      <c r="DG206" s="79"/>
      <c r="DH206" s="79"/>
      <c r="DI206" s="79"/>
      <c r="DJ206" s="79"/>
      <c r="DK206" s="79"/>
      <c r="DL206" s="79"/>
      <c r="DM206" s="79"/>
      <c r="DN206" s="79"/>
      <c r="DO206" s="79"/>
      <c r="DP206" s="79"/>
      <c r="DQ206" s="79"/>
      <c r="DR206" s="79"/>
      <c r="DS206" s="79"/>
      <c r="DT206" s="79"/>
      <c r="DU206" s="79"/>
      <c r="DV206" s="79"/>
      <c r="DW206" s="79"/>
      <c r="DX206" s="79"/>
      <c r="DY206" s="79"/>
      <c r="DZ206" s="79"/>
      <c r="EA206" s="79"/>
      <c r="EB206" s="79"/>
      <c r="EC206" s="79"/>
      <c r="ED206" s="79"/>
      <c r="EE206" s="79"/>
      <c r="EF206" s="79"/>
      <c r="EG206" s="79"/>
      <c r="EH206" s="79"/>
      <c r="EI206" s="79"/>
      <c r="EJ206" s="79"/>
      <c r="EK206" s="79"/>
      <c r="EL206" s="79"/>
      <c r="EM206" s="79"/>
      <c r="EN206" s="79"/>
      <c r="EO206" s="79"/>
      <c r="EP206" s="79"/>
      <c r="EQ206" s="79"/>
      <c r="ER206" s="79"/>
      <c r="ES206" s="79"/>
      <c r="ET206" s="79"/>
      <c r="EU206" s="79"/>
      <c r="EV206" s="79"/>
      <c r="EW206" s="79"/>
      <c r="EX206" s="79"/>
      <c r="EY206" s="79"/>
      <c r="EZ206" s="79"/>
      <c r="FA206" s="79"/>
      <c r="FB206" s="79"/>
      <c r="FC206" s="79"/>
      <c r="FD206" s="79"/>
      <c r="FE206" s="79"/>
      <c r="FF206" s="79"/>
      <c r="FG206" s="79"/>
      <c r="FH206" s="79"/>
      <c r="FI206" s="79"/>
      <c r="FJ206" s="79"/>
      <c r="FK206" s="79"/>
      <c r="FL206" s="79"/>
      <c r="FM206" s="79"/>
      <c r="FN206" s="79"/>
      <c r="FO206" s="79"/>
      <c r="FP206" s="79"/>
      <c r="FQ206" s="79"/>
      <c r="FR206" s="79"/>
      <c r="FS206" s="79"/>
      <c r="FT206" s="79"/>
      <c r="FU206" s="79"/>
      <c r="FV206" s="79"/>
      <c r="FW206" s="79"/>
      <c r="FX206" s="79">
        <v>0</v>
      </c>
      <c r="FY206" s="79">
        <v>34</v>
      </c>
      <c r="FZ206" s="79">
        <v>0</v>
      </c>
    </row>
    <row r="207" spans="1:182" x14ac:dyDescent="0.2">
      <c r="A207" t="s">
        <v>186</v>
      </c>
      <c r="B207" t="s">
        <v>245</v>
      </c>
      <c r="C207" t="s">
        <v>194</v>
      </c>
      <c r="D207" t="s">
        <v>203</v>
      </c>
      <c r="E207" t="s">
        <v>209</v>
      </c>
      <c r="F207" t="s">
        <v>182</v>
      </c>
      <c r="G207" t="s">
        <v>1</v>
      </c>
      <c r="H207" s="79">
        <v>711</v>
      </c>
      <c r="I207" s="79">
        <v>1.8167511224746704</v>
      </c>
      <c r="J207" s="79">
        <v>1.5718643665313721</v>
      </c>
      <c r="K207" s="79">
        <v>1.5160371065139771</v>
      </c>
      <c r="L207" s="79">
        <v>1.5625709295272827</v>
      </c>
      <c r="M207" s="79">
        <v>1.4426242113113403</v>
      </c>
      <c r="N207" s="79">
        <v>1.5338102579116821</v>
      </c>
      <c r="O207" s="79">
        <v>1.7150636911392212</v>
      </c>
      <c r="P207" s="79">
        <v>1.7351906299591064</v>
      </c>
      <c r="Q207" s="79">
        <v>1.875051736831665</v>
      </c>
      <c r="R207" s="79">
        <v>2.08872389793396</v>
      </c>
      <c r="S207" s="79">
        <v>2.3373165130615234</v>
      </c>
      <c r="T207" s="79">
        <v>2.7192785739898682</v>
      </c>
      <c r="U207" s="79">
        <v>3.1228582859039307</v>
      </c>
      <c r="V207" s="79">
        <v>3.2870767116546631</v>
      </c>
      <c r="W207" s="79">
        <v>3.6814408302307129</v>
      </c>
      <c r="X207" s="79">
        <v>3.7153909206390381</v>
      </c>
      <c r="Y207" s="79">
        <v>3.9095766544342041</v>
      </c>
      <c r="Z207" s="79">
        <v>4.101773738861084</v>
      </c>
      <c r="AA207" s="79">
        <v>3.6389560699462891</v>
      </c>
      <c r="AB207" s="79">
        <v>3.5642249584197998</v>
      </c>
      <c r="AC207" s="79">
        <v>3.2590830326080322</v>
      </c>
      <c r="AD207" s="79">
        <v>3.1719412803649902</v>
      </c>
      <c r="AE207" s="79">
        <v>3.1727311611175537</v>
      </c>
      <c r="AF207" s="79">
        <v>2.7057583332061768</v>
      </c>
      <c r="AG207" s="79">
        <v>-0.24881647527217865</v>
      </c>
      <c r="AH207" s="79">
        <v>-0.36749449372291565</v>
      </c>
      <c r="AI207" s="79">
        <v>-0.30625191330909729</v>
      </c>
      <c r="AJ207" s="79">
        <v>-0.14913204312324524</v>
      </c>
      <c r="AK207" s="79">
        <v>-0.33294740319252014</v>
      </c>
      <c r="AL207" s="79">
        <v>-0.23956206440925598</v>
      </c>
      <c r="AM207" s="79">
        <v>-0.10579190403223038</v>
      </c>
      <c r="AN207" s="79">
        <v>-0.38473466038703918</v>
      </c>
      <c r="AO207" s="79">
        <v>-0.38559091091156006</v>
      </c>
      <c r="AP207" s="79">
        <v>-0.4604688286781311</v>
      </c>
      <c r="AQ207" s="79">
        <v>-0.61660933494567871</v>
      </c>
      <c r="AR207" s="79">
        <v>-0.68111193180084229</v>
      </c>
      <c r="AS207" s="79">
        <v>-0.63119590282440186</v>
      </c>
      <c r="AT207" s="79">
        <v>-0.60280627012252808</v>
      </c>
      <c r="AU207" s="79">
        <v>-0.43485254049301147</v>
      </c>
      <c r="AV207" s="79">
        <v>-0.56389707326889038</v>
      </c>
      <c r="AW207" s="79">
        <v>-0.542899489402771</v>
      </c>
      <c r="AX207" s="79">
        <v>-0.11958841234445572</v>
      </c>
      <c r="AY207" s="79">
        <v>-0.11163202673196793</v>
      </c>
      <c r="AZ207" s="79">
        <v>-0.12882918119430542</v>
      </c>
      <c r="BA207" s="79">
        <v>-0.40999075770378113</v>
      </c>
      <c r="BB207" s="79">
        <v>-0.41652697324752808</v>
      </c>
      <c r="BC207" s="79">
        <v>-0.4887356162071228</v>
      </c>
      <c r="BD207" s="79">
        <v>-0.42102667689323425</v>
      </c>
      <c r="BE207" s="79">
        <v>-0.10944163054227829</v>
      </c>
      <c r="BF207" s="79">
        <v>-0.23335584998130798</v>
      </c>
      <c r="BG207" s="79">
        <v>-0.18085324764251709</v>
      </c>
      <c r="BH207" s="79">
        <v>-2.5301268324255943E-2</v>
      </c>
      <c r="BI207" s="79">
        <v>-0.20902891457080841</v>
      </c>
      <c r="BJ207" s="79">
        <v>-0.11703430861234665</v>
      </c>
      <c r="BK207" s="79">
        <v>1.7755938693881035E-2</v>
      </c>
      <c r="BL207" s="79">
        <v>-0.25548011064529419</v>
      </c>
      <c r="BM207" s="79">
        <v>-0.25027763843536377</v>
      </c>
      <c r="BN207" s="79">
        <v>-0.30610272288322449</v>
      </c>
      <c r="BO207" s="79">
        <v>-0.43728473782539368</v>
      </c>
      <c r="BP207" s="79">
        <v>-0.48882287740707397</v>
      </c>
      <c r="BQ207" s="79">
        <v>-0.42740368843078613</v>
      </c>
      <c r="BR207" s="79">
        <v>-0.40655690431594849</v>
      </c>
      <c r="BS207" s="79">
        <v>-0.24480962753295898</v>
      </c>
      <c r="BT207" s="79">
        <v>-0.37233689427375793</v>
      </c>
      <c r="BU207" s="79">
        <v>-0.33448648452758789</v>
      </c>
      <c r="BV207" s="79">
        <v>9.0682148933410645E-2</v>
      </c>
      <c r="BW207" s="79">
        <v>0.11454702913761139</v>
      </c>
      <c r="BX207" s="79">
        <v>9.7491376101970673E-2</v>
      </c>
      <c r="BY207" s="79">
        <v>-0.20387165248394012</v>
      </c>
      <c r="BZ207" s="79">
        <v>-0.22067251801490784</v>
      </c>
      <c r="CA207" s="79">
        <v>-0.31377962231636047</v>
      </c>
      <c r="CB207" s="79">
        <v>-0.25379040837287903</v>
      </c>
      <c r="CC207" s="79">
        <v>-1.291101798415184E-2</v>
      </c>
      <c r="CD207" s="79">
        <v>-0.14045184850692749</v>
      </c>
      <c r="CE207" s="79">
        <v>-9.4002507627010345E-2</v>
      </c>
      <c r="CF207" s="79">
        <v>6.0463547706604004E-2</v>
      </c>
      <c r="CG207" s="79">
        <v>-0.1232033371925354</v>
      </c>
      <c r="CH207" s="79">
        <v>-3.2171964645385742E-2</v>
      </c>
      <c r="CI207" s="79">
        <v>0.10332480072975159</v>
      </c>
      <c r="CJ207" s="79">
        <v>-0.16595882177352905</v>
      </c>
      <c r="CK207" s="79">
        <v>-0.15656006336212158</v>
      </c>
      <c r="CL207" s="79">
        <v>-0.1991892009973526</v>
      </c>
      <c r="CM207" s="79">
        <v>-0.31308504939079285</v>
      </c>
      <c r="CN207" s="79">
        <v>-0.35564404726028442</v>
      </c>
      <c r="CO207" s="79">
        <v>-0.28625789284706116</v>
      </c>
      <c r="CP207" s="79">
        <v>-0.27063518762588501</v>
      </c>
      <c r="CQ207" s="79">
        <v>-0.11318648606538773</v>
      </c>
      <c r="CR207" s="79">
        <v>-0.23966291546821594</v>
      </c>
      <c r="CS207" s="79">
        <v>-0.1901402622461319</v>
      </c>
      <c r="CT207" s="79">
        <v>0.23631489276885986</v>
      </c>
      <c r="CU207" s="79">
        <v>0.27119797468185425</v>
      </c>
      <c r="CV207" s="79">
        <v>0.25424033403396606</v>
      </c>
      <c r="CW207" s="79">
        <v>-6.1114195734262466E-2</v>
      </c>
      <c r="CX207" s="79">
        <v>-8.502429723739624E-2</v>
      </c>
      <c r="CY207" s="79">
        <v>-0.19260568916797638</v>
      </c>
      <c r="CZ207" s="79">
        <v>-0.13796305656433105</v>
      </c>
      <c r="DA207" s="79">
        <v>8.3619587123394012E-2</v>
      </c>
      <c r="DB207" s="79">
        <v>-4.7547858208417892E-2</v>
      </c>
      <c r="DC207" s="79">
        <v>-7.1517662145197392E-3</v>
      </c>
      <c r="DD207" s="79">
        <v>0.1462283730506897</v>
      </c>
      <c r="DE207" s="79">
        <v>-3.737775981426239E-2</v>
      </c>
      <c r="DF207" s="79">
        <v>5.2690386772155762E-2</v>
      </c>
      <c r="DG207" s="79">
        <v>0.1888936460018158</v>
      </c>
      <c r="DH207" s="79">
        <v>-7.6437525451183319E-2</v>
      </c>
      <c r="DI207" s="79">
        <v>-6.2842488288879395E-2</v>
      </c>
      <c r="DJ207" s="79">
        <v>-9.2275708913803101E-2</v>
      </c>
      <c r="DK207" s="79">
        <v>-0.18888534605503082</v>
      </c>
      <c r="DL207" s="79">
        <v>-0.22246518731117249</v>
      </c>
      <c r="DM207" s="79">
        <v>-0.14511206746101379</v>
      </c>
      <c r="DN207" s="79">
        <v>-0.13471347093582153</v>
      </c>
      <c r="DO207" s="79">
        <v>1.8436664715409279E-2</v>
      </c>
      <c r="DP207" s="79">
        <v>-0.10698893666267395</v>
      </c>
      <c r="DQ207" s="79">
        <v>-4.5794043689966202E-2</v>
      </c>
      <c r="DR207" s="79">
        <v>0.38194763660430908</v>
      </c>
      <c r="DS207" s="79">
        <v>0.42784890532493591</v>
      </c>
      <c r="DT207" s="79">
        <v>0.41098925471305847</v>
      </c>
      <c r="DU207" s="79">
        <v>8.1643268465995789E-2</v>
      </c>
      <c r="DV207" s="79">
        <v>5.0623923540115356E-2</v>
      </c>
      <c r="DW207" s="79">
        <v>-7.1431711316108704E-2</v>
      </c>
      <c r="DX207" s="79">
        <v>-2.2135734558105469E-2</v>
      </c>
      <c r="DY207" s="79">
        <v>0.22299444675445557</v>
      </c>
      <c r="DZ207" s="79">
        <v>8.6590752005577087E-2</v>
      </c>
      <c r="EA207" s="79">
        <v>0.1182469055056572</v>
      </c>
      <c r="EB207" s="79">
        <v>0.27005913853645325</v>
      </c>
      <c r="EC207" s="79">
        <v>8.6540751159191132E-2</v>
      </c>
      <c r="ED207" s="79">
        <v>0.1752181202173233</v>
      </c>
      <c r="EE207" s="79">
        <v>0.31244149804115295</v>
      </c>
      <c r="EF207" s="79">
        <v>5.2817024290561676E-2</v>
      </c>
      <c r="EG207" s="79">
        <v>7.2470791637897491E-2</v>
      </c>
      <c r="EH207" s="79">
        <v>6.2090396881103516E-2</v>
      </c>
      <c r="EI207" s="79">
        <v>-9.5607051625847816E-3</v>
      </c>
      <c r="EJ207" s="79">
        <v>-3.0176065862178802E-2</v>
      </c>
      <c r="EK207" s="79">
        <v>5.8680105954408646E-2</v>
      </c>
      <c r="EL207" s="79">
        <v>6.1535894870758057E-2</v>
      </c>
      <c r="EM207" s="79">
        <v>0.20847958326339722</v>
      </c>
      <c r="EN207" s="79">
        <v>8.4571227431297302E-2</v>
      </c>
      <c r="EO207" s="79">
        <v>0.1626189649105072</v>
      </c>
      <c r="EP207" s="79">
        <v>0.59221816062927246</v>
      </c>
      <c r="EQ207" s="79">
        <v>0.65402793884277344</v>
      </c>
      <c r="ER207" s="79">
        <v>0.63730984926223755</v>
      </c>
      <c r="ES207" s="79">
        <v>0.2877623438835144</v>
      </c>
      <c r="ET207" s="79">
        <v>0.24647842347621918</v>
      </c>
      <c r="EU207" s="79">
        <v>0.10352424532175064</v>
      </c>
      <c r="EV207" s="79">
        <v>0.14510051906108856</v>
      </c>
      <c r="EW207" s="79">
        <v>68.490623474121094</v>
      </c>
      <c r="EX207" s="79">
        <v>67.689079284667969</v>
      </c>
      <c r="EY207" s="79">
        <v>66.217041015625</v>
      </c>
      <c r="EZ207" s="79">
        <v>65.886726379394531</v>
      </c>
      <c r="FA207" s="79">
        <v>65.671745300292969</v>
      </c>
      <c r="FB207" s="79">
        <v>66.502548217773438</v>
      </c>
      <c r="FC207" s="79">
        <v>64.876411437988281</v>
      </c>
      <c r="FD207" s="79">
        <v>65.883064270019531</v>
      </c>
      <c r="FE207" s="79">
        <v>69.579299926757813</v>
      </c>
      <c r="FF207" s="79">
        <v>75.981330871582031</v>
      </c>
      <c r="FG207" s="79">
        <v>81.571235656738281</v>
      </c>
      <c r="FH207" s="79">
        <v>88.006446838378906</v>
      </c>
      <c r="FI207" s="79">
        <v>93.947761535644531</v>
      </c>
      <c r="FJ207" s="79">
        <v>99.617141723632813</v>
      </c>
      <c r="FK207" s="79">
        <v>101.98787689208984</v>
      </c>
      <c r="FL207" s="79">
        <v>104.01187133789063</v>
      </c>
      <c r="FM207" s="79">
        <v>105.72069549560547</v>
      </c>
      <c r="FN207" s="79">
        <v>103.04480743408203</v>
      </c>
      <c r="FO207" s="79">
        <v>100.44224548339844</v>
      </c>
      <c r="FP207" s="79">
        <v>97.462501525878906</v>
      </c>
      <c r="FQ207" s="79">
        <v>91.124443054199219</v>
      </c>
      <c r="FR207" s="79">
        <v>86.679634094238281</v>
      </c>
      <c r="FS207" s="79">
        <v>82.712448120117188</v>
      </c>
      <c r="FT207" s="79">
        <v>79.719558715820313</v>
      </c>
      <c r="FU207" s="79">
        <v>0.10624010115861893</v>
      </c>
      <c r="FV207" s="79">
        <v>0.20944482088088989</v>
      </c>
      <c r="FW207" s="79">
        <v>0.10173039883375168</v>
      </c>
      <c r="FX207" s="79">
        <v>0</v>
      </c>
      <c r="FY207" s="79">
        <v>250</v>
      </c>
      <c r="FZ207" s="79">
        <v>1</v>
      </c>
    </row>
    <row r="208" spans="1:182" x14ac:dyDescent="0.2">
      <c r="A208" t="s">
        <v>186</v>
      </c>
      <c r="B208" t="s">
        <v>245</v>
      </c>
      <c r="C208" t="s">
        <v>194</v>
      </c>
      <c r="D208" t="s">
        <v>203</v>
      </c>
      <c r="E208" t="s">
        <v>209</v>
      </c>
      <c r="F208" t="s">
        <v>183</v>
      </c>
      <c r="G208" t="s">
        <v>1</v>
      </c>
      <c r="H208" s="79">
        <v>1132</v>
      </c>
      <c r="I208" s="79">
        <v>2.3114197254180908</v>
      </c>
      <c r="J208" s="79">
        <v>2.1891615390777588</v>
      </c>
      <c r="K208" s="79">
        <v>2.05332350730896</v>
      </c>
      <c r="L208" s="79">
        <v>1.8914511203765869</v>
      </c>
      <c r="M208" s="79">
        <v>1.8513861894607544</v>
      </c>
      <c r="N208" s="79">
        <v>1.8888731002807617</v>
      </c>
      <c r="O208" s="79">
        <v>2.0617945194244385</v>
      </c>
      <c r="P208" s="79">
        <v>2.2949895858764648</v>
      </c>
      <c r="Q208" s="79">
        <v>2.5936601161956787</v>
      </c>
      <c r="R208" s="79">
        <v>2.6985876560211182</v>
      </c>
      <c r="S208" s="79">
        <v>3.196725606918335</v>
      </c>
      <c r="T208" s="79">
        <v>3.635014533996582</v>
      </c>
      <c r="U208" s="79">
        <v>3.9869482517242432</v>
      </c>
      <c r="V208" s="79">
        <v>4.4879913330078125</v>
      </c>
      <c r="W208" s="79">
        <v>4.5969333648681641</v>
      </c>
      <c r="X208" s="79">
        <v>4.9933462142944336</v>
      </c>
      <c r="Y208" s="79">
        <v>5.0858898162841797</v>
      </c>
      <c r="Z208" s="79">
        <v>5.0597453117370605</v>
      </c>
      <c r="AA208" s="79">
        <v>4.9766368865966797</v>
      </c>
      <c r="AB208" s="79">
        <v>4.8881087303161621</v>
      </c>
      <c r="AC208" s="79">
        <v>4.5083560943603516</v>
      </c>
      <c r="AD208" s="79">
        <v>4.4559087753295898</v>
      </c>
      <c r="AE208" s="79">
        <v>3.7446720600128174</v>
      </c>
      <c r="AF208" s="79">
        <v>3.358701229095459</v>
      </c>
      <c r="AG208" s="79">
        <v>-0.31018602848052979</v>
      </c>
      <c r="AH208" s="79">
        <v>-0.2559293806552887</v>
      </c>
      <c r="AI208" s="79">
        <v>-0.21161298453807831</v>
      </c>
      <c r="AJ208" s="79">
        <v>-0.25255894660949707</v>
      </c>
      <c r="AK208" s="79">
        <v>-0.30004063248634338</v>
      </c>
      <c r="AL208" s="79">
        <v>-0.22804321348667145</v>
      </c>
      <c r="AM208" s="79">
        <v>-0.17261774837970734</v>
      </c>
      <c r="AN208" s="79">
        <v>-0.16830979287624359</v>
      </c>
      <c r="AO208" s="79">
        <v>-0.12621018290519714</v>
      </c>
      <c r="AP208" s="79">
        <v>-0.38024401664733887</v>
      </c>
      <c r="AQ208" s="79">
        <v>-0.36778131127357483</v>
      </c>
      <c r="AR208" s="79">
        <v>-0.3690178394317627</v>
      </c>
      <c r="AS208" s="79">
        <v>-0.26968741416931152</v>
      </c>
      <c r="AT208" s="79">
        <v>-4.2917307466268539E-2</v>
      </c>
      <c r="AU208" s="79">
        <v>-0.12126101553440094</v>
      </c>
      <c r="AV208" s="79">
        <v>-1.5471285209059715E-2</v>
      </c>
      <c r="AW208" s="79">
        <v>-5.9187427163124084E-2</v>
      </c>
      <c r="AX208" s="79">
        <v>-8.708990179002285E-3</v>
      </c>
      <c r="AY208" s="79">
        <v>-2.8204318135976791E-2</v>
      </c>
      <c r="AZ208" s="79">
        <v>-0.22312508523464203</v>
      </c>
      <c r="BA208" s="79">
        <v>-0.52047139406204224</v>
      </c>
      <c r="BB208" s="79">
        <v>-0.33435472846031189</v>
      </c>
      <c r="BC208" s="79">
        <v>-0.44905573129653931</v>
      </c>
      <c r="BD208" s="79">
        <v>-0.35570722818374634</v>
      </c>
      <c r="BE208" s="79">
        <v>-0.12528085708618164</v>
      </c>
      <c r="BF208" s="79">
        <v>-7.5336024165153503E-2</v>
      </c>
      <c r="BG208" s="79">
        <v>-3.5313542932271957E-2</v>
      </c>
      <c r="BH208" s="79">
        <v>-8.7970554828643799E-2</v>
      </c>
      <c r="BI208" s="79">
        <v>-0.13489906489849091</v>
      </c>
      <c r="BJ208" s="79">
        <v>-4.9446225166320801E-2</v>
      </c>
      <c r="BK208" s="79">
        <v>4.4234078377485275E-3</v>
      </c>
      <c r="BL208" s="79">
        <v>4.3101456016302109E-2</v>
      </c>
      <c r="BM208" s="79">
        <v>8.519456535577774E-2</v>
      </c>
      <c r="BN208" s="79">
        <v>-0.16277128458023071</v>
      </c>
      <c r="BO208" s="79">
        <v>-0.11505619436502457</v>
      </c>
      <c r="BP208" s="79">
        <v>-0.12699052691459656</v>
      </c>
      <c r="BQ208" s="79">
        <v>-1.683991402387619E-2</v>
      </c>
      <c r="BR208" s="79">
        <v>0.2242463082075119</v>
      </c>
      <c r="BS208" s="79">
        <v>0.14047372341156006</v>
      </c>
      <c r="BT208" s="79">
        <v>0.26458749175071716</v>
      </c>
      <c r="BU208" s="79">
        <v>0.21941192448139191</v>
      </c>
      <c r="BV208" s="79">
        <v>0.25881528854370117</v>
      </c>
      <c r="BW208" s="79">
        <v>0.23934893310070038</v>
      </c>
      <c r="BX208" s="79">
        <v>7.5574755668640137E-2</v>
      </c>
      <c r="BY208" s="79">
        <v>-0.24607990682125092</v>
      </c>
      <c r="BZ208" s="79">
        <v>-3.9460837841033936E-2</v>
      </c>
      <c r="CA208" s="79">
        <v>-0.19234319031238556</v>
      </c>
      <c r="CB208" s="79">
        <v>-0.12305448949337006</v>
      </c>
      <c r="CC208" s="79">
        <v>2.7839133981615305E-3</v>
      </c>
      <c r="CD208" s="79">
        <v>4.9742400646209717E-2</v>
      </c>
      <c r="CE208" s="79">
        <v>8.6790919303894043E-2</v>
      </c>
      <c r="CF208" s="79">
        <v>2.6022840291261673E-2</v>
      </c>
      <c r="CG208" s="79">
        <v>-2.0522518083453178E-2</v>
      </c>
      <c r="CH208" s="79">
        <v>7.4249498546123505E-2</v>
      </c>
      <c r="CI208" s="79">
        <v>0.12704157829284668</v>
      </c>
      <c r="CJ208" s="79">
        <v>0.18952424824237823</v>
      </c>
      <c r="CK208" s="79">
        <v>0.23161284625530243</v>
      </c>
      <c r="CL208" s="79">
        <v>-1.2150323018431664E-2</v>
      </c>
      <c r="CM208" s="79">
        <v>5.9980452060699463E-2</v>
      </c>
      <c r="CN208" s="79">
        <v>4.0636837482452393E-2</v>
      </c>
      <c r="CO208" s="79">
        <v>0.15828149020671844</v>
      </c>
      <c r="CP208" s="79">
        <v>0.40928304195404053</v>
      </c>
      <c r="CQ208" s="79">
        <v>0.32175040245056152</v>
      </c>
      <c r="CR208" s="79">
        <v>0.45855531096458435</v>
      </c>
      <c r="CS208" s="79">
        <v>0.4123690128326416</v>
      </c>
      <c r="CT208" s="79">
        <v>0.44410178065299988</v>
      </c>
      <c r="CU208" s="79">
        <v>0.42465546727180481</v>
      </c>
      <c r="CV208" s="79">
        <v>0.28245335817337036</v>
      </c>
      <c r="CW208" s="79">
        <v>-5.6037183851003647E-2</v>
      </c>
      <c r="CX208" s="79">
        <v>0.16478176414966583</v>
      </c>
      <c r="CY208" s="79">
        <v>-1.4544877223670483E-2</v>
      </c>
      <c r="CZ208" s="79">
        <v>3.8080088794231415E-2</v>
      </c>
      <c r="DA208" s="79">
        <v>0.13084867596626282</v>
      </c>
      <c r="DB208" s="79">
        <v>0.17482081055641174</v>
      </c>
      <c r="DC208" s="79">
        <v>0.20889537036418915</v>
      </c>
      <c r="DD208" s="79">
        <v>0.14001624286174774</v>
      </c>
      <c r="DE208" s="79">
        <v>9.3854032456874847E-2</v>
      </c>
      <c r="DF208" s="79">
        <v>0.19794522225856781</v>
      </c>
      <c r="DG208" s="79">
        <v>0.24965973198413849</v>
      </c>
      <c r="DH208" s="79">
        <v>0.33594706654548645</v>
      </c>
      <c r="DI208" s="79">
        <v>0.37803113460540771</v>
      </c>
      <c r="DJ208" s="79">
        <v>0.13847061991691589</v>
      </c>
      <c r="DK208" s="79">
        <v>0.23501710593700409</v>
      </c>
      <c r="DL208" s="79">
        <v>0.20826421678066254</v>
      </c>
      <c r="DM208" s="79">
        <v>0.33340290188789368</v>
      </c>
      <c r="DN208" s="79">
        <v>0.59431976079940796</v>
      </c>
      <c r="DO208" s="79">
        <v>0.50302714109420776</v>
      </c>
      <c r="DP208" s="79">
        <v>0.65252315998077393</v>
      </c>
      <c r="DQ208" s="79">
        <v>0.60532611608505249</v>
      </c>
      <c r="DR208" s="79">
        <v>0.62938833236694336</v>
      </c>
      <c r="DS208" s="79">
        <v>0.60996204614639282</v>
      </c>
      <c r="DT208" s="79">
        <v>0.48933196067810059</v>
      </c>
      <c r="DU208" s="79">
        <v>0.13400553166866302</v>
      </c>
      <c r="DV208" s="79">
        <v>0.36902433633804321</v>
      </c>
      <c r="DW208" s="79">
        <v>0.16325342655181885</v>
      </c>
      <c r="DX208" s="79">
        <v>0.19921465218067169</v>
      </c>
      <c r="DY208" s="79">
        <v>0.31575384736061096</v>
      </c>
      <c r="DZ208" s="79">
        <v>0.35541418194770813</v>
      </c>
      <c r="EA208" s="79">
        <v>0.38519483804702759</v>
      </c>
      <c r="EB208" s="79">
        <v>0.30460461974143982</v>
      </c>
      <c r="EC208" s="79">
        <v>0.25899559259414673</v>
      </c>
      <c r="ED208" s="79">
        <v>0.37654221057891846</v>
      </c>
      <c r="EE208" s="79">
        <v>0.4267008900642395</v>
      </c>
      <c r="EF208" s="79">
        <v>0.54735827445983887</v>
      </c>
      <c r="EG208" s="79">
        <v>0.58943593502044678</v>
      </c>
      <c r="EH208" s="79">
        <v>0.35594338178634644</v>
      </c>
      <c r="EI208" s="79">
        <v>0.48774221539497375</v>
      </c>
      <c r="EJ208" s="79">
        <v>0.45029148459434509</v>
      </c>
      <c r="EK208" s="79">
        <v>0.58625036478042603</v>
      </c>
      <c r="EL208" s="79">
        <v>0.86148333549499512</v>
      </c>
      <c r="EM208" s="79">
        <v>0.76476186513900757</v>
      </c>
      <c r="EN208" s="79">
        <v>0.93258196115493774</v>
      </c>
      <c r="EO208" s="79">
        <v>0.88392543792724609</v>
      </c>
      <c r="EP208" s="79">
        <v>0.89691257476806641</v>
      </c>
      <c r="EQ208" s="79">
        <v>0.87751531600952148</v>
      </c>
      <c r="ER208" s="79">
        <v>0.78803175687789917</v>
      </c>
      <c r="ES208" s="79">
        <v>0.40839704871177673</v>
      </c>
      <c r="ET208" s="79">
        <v>0.66391819715499878</v>
      </c>
      <c r="EU208" s="79">
        <v>0.4199659526348114</v>
      </c>
      <c r="EV208" s="79">
        <v>0.43186739087104797</v>
      </c>
      <c r="EW208" s="79">
        <v>77.762542724609375</v>
      </c>
      <c r="EX208" s="79">
        <v>76.740959167480469</v>
      </c>
      <c r="EY208" s="79">
        <v>75.788528442382813</v>
      </c>
      <c r="EZ208" s="79">
        <v>75.0560302734375</v>
      </c>
      <c r="FA208" s="79">
        <v>74.237892150878906</v>
      </c>
      <c r="FB208" s="79">
        <v>73.704254150390625</v>
      </c>
      <c r="FC208" s="79">
        <v>73.083869934082031</v>
      </c>
      <c r="FD208" s="79">
        <v>74.61395263671875</v>
      </c>
      <c r="FE208" s="79">
        <v>78.075645446777344</v>
      </c>
      <c r="FF208" s="79">
        <v>81.928497314453125</v>
      </c>
      <c r="FG208" s="79">
        <v>86.046455383300781</v>
      </c>
      <c r="FH208" s="79">
        <v>90.620429992675781</v>
      </c>
      <c r="FI208" s="79">
        <v>95.036674499511719</v>
      </c>
      <c r="FJ208" s="79">
        <v>98.200431823730469</v>
      </c>
      <c r="FK208" s="79">
        <v>100.5604248046875</v>
      </c>
      <c r="FL208" s="79">
        <v>101.98858642578125</v>
      </c>
      <c r="FM208" s="79">
        <v>102.35033416748047</v>
      </c>
      <c r="FN208" s="79">
        <v>101.65705871582031</v>
      </c>
      <c r="FO208" s="79">
        <v>100.29667663574219</v>
      </c>
      <c r="FP208" s="79">
        <v>97.118148803710938</v>
      </c>
      <c r="FQ208" s="79">
        <v>93.260810852050781</v>
      </c>
      <c r="FR208" s="79">
        <v>89.58251953125</v>
      </c>
      <c r="FS208" s="79">
        <v>86.597862243652344</v>
      </c>
      <c r="FT208" s="79">
        <v>84.196701049804688</v>
      </c>
      <c r="FU208" s="79">
        <v>0.15766988694667816</v>
      </c>
      <c r="FV208" s="79">
        <v>0.25546732544898987</v>
      </c>
      <c r="FW208" s="79">
        <v>0.15443220734596252</v>
      </c>
      <c r="FX208" s="79">
        <v>0</v>
      </c>
      <c r="FY208" s="79">
        <v>152</v>
      </c>
      <c r="FZ208" s="79">
        <v>1</v>
      </c>
    </row>
    <row r="209" spans="1:182" x14ac:dyDescent="0.2">
      <c r="A209" t="s">
        <v>186</v>
      </c>
      <c r="B209" t="s">
        <v>245</v>
      </c>
      <c r="C209" t="s">
        <v>194</v>
      </c>
      <c r="D209" t="s">
        <v>203</v>
      </c>
      <c r="E209" t="s">
        <v>209</v>
      </c>
      <c r="F209" t="s">
        <v>184</v>
      </c>
      <c r="G209" t="s">
        <v>1</v>
      </c>
      <c r="H209" s="79">
        <v>642</v>
      </c>
      <c r="I209" s="79">
        <v>2.8192260265350342</v>
      </c>
      <c r="J209" s="79">
        <v>2.5915389060974121</v>
      </c>
      <c r="K209" s="79">
        <v>2.3730041980743408</v>
      </c>
      <c r="L209" s="79">
        <v>2.2606844902038574</v>
      </c>
      <c r="M209" s="79">
        <v>2.1633358001708984</v>
      </c>
      <c r="N209" s="79">
        <v>2.0666139125823975</v>
      </c>
      <c r="O209" s="79">
        <v>2.0626332759857178</v>
      </c>
      <c r="P209" s="79">
        <v>2.1911258697509766</v>
      </c>
      <c r="Q209" s="79">
        <v>2.5535509586334229</v>
      </c>
      <c r="R209" s="79">
        <v>2.6986367702484131</v>
      </c>
      <c r="S209" s="79">
        <v>3.2778260707855225</v>
      </c>
      <c r="T209" s="79">
        <v>4.0282669067382813</v>
      </c>
      <c r="U209" s="79">
        <v>4.3671450614929199</v>
      </c>
      <c r="V209" s="79">
        <v>4.8108878135681152</v>
      </c>
      <c r="W209" s="79">
        <v>5.1400375366210938</v>
      </c>
      <c r="X209" s="79">
        <v>5.0774188041687012</v>
      </c>
      <c r="Y209" s="79">
        <v>4.9518632888793945</v>
      </c>
      <c r="Z209" s="79">
        <v>5.0284175872802734</v>
      </c>
      <c r="AA209" s="79">
        <v>4.1509714126586914</v>
      </c>
      <c r="AB209" s="79">
        <v>3.8968124389648438</v>
      </c>
      <c r="AC209" s="79">
        <v>3.8525824546813965</v>
      </c>
      <c r="AD209" s="79">
        <v>4.0251040458679199</v>
      </c>
      <c r="AE209" s="79">
        <v>3.5576319694519043</v>
      </c>
      <c r="AF209" s="79">
        <v>3.2680068016052246</v>
      </c>
      <c r="AG209" s="79">
        <v>-0.3994123637676239</v>
      </c>
      <c r="AH209" s="79">
        <v>-0.51529794931411743</v>
      </c>
      <c r="AI209" s="79">
        <v>-0.50150454044342041</v>
      </c>
      <c r="AJ209" s="79">
        <v>-0.31776663661003113</v>
      </c>
      <c r="AK209" s="79">
        <v>-0.39220121502876282</v>
      </c>
      <c r="AL209" s="79">
        <v>-0.49720758199691772</v>
      </c>
      <c r="AM209" s="79">
        <v>-0.49035188555717468</v>
      </c>
      <c r="AN209" s="79">
        <v>-0.44917172193527222</v>
      </c>
      <c r="AO209" s="79">
        <v>-0.34287571907043457</v>
      </c>
      <c r="AP209" s="79">
        <v>-0.4692610502243042</v>
      </c>
      <c r="AQ209" s="79">
        <v>-0.35636624693870544</v>
      </c>
      <c r="AR209" s="79">
        <v>-0.14359495043754578</v>
      </c>
      <c r="AS209" s="79">
        <v>-0.4458235502243042</v>
      </c>
      <c r="AT209" s="79">
        <v>-0.36460545659065247</v>
      </c>
      <c r="AU209" s="79">
        <v>-4.6461019665002823E-2</v>
      </c>
      <c r="AV209" s="79">
        <v>-0.44512638449668884</v>
      </c>
      <c r="AW209" s="79">
        <v>-0.70293962955474854</v>
      </c>
      <c r="AX209" s="79">
        <v>-0.36749821901321411</v>
      </c>
      <c r="AY209" s="79">
        <v>-0.25357344746589661</v>
      </c>
      <c r="AZ209" s="79">
        <v>-0.55164074897766113</v>
      </c>
      <c r="BA209" s="79">
        <v>-1.2987716197967529</v>
      </c>
      <c r="BB209" s="79">
        <v>-1.7521100044250488</v>
      </c>
      <c r="BC209" s="79">
        <v>-1.7635353803634644</v>
      </c>
      <c r="BD209" s="79">
        <v>-1.2382962703704834</v>
      </c>
      <c r="BE209" s="79">
        <v>-0.16307413578033447</v>
      </c>
      <c r="BF209" s="79">
        <v>-0.29019993543624878</v>
      </c>
      <c r="BG209" s="79">
        <v>-0.28423500061035156</v>
      </c>
      <c r="BH209" s="79">
        <v>-0.10209906846284866</v>
      </c>
      <c r="BI209" s="79">
        <v>-0.17886529862880707</v>
      </c>
      <c r="BJ209" s="79">
        <v>-0.29384493827819824</v>
      </c>
      <c r="BK209" s="79">
        <v>-0.31309637427330017</v>
      </c>
      <c r="BL209" s="79">
        <v>-0.26110881567001343</v>
      </c>
      <c r="BM209" s="79">
        <v>-0.14203286170959473</v>
      </c>
      <c r="BN209" s="79">
        <v>-0.24298679828643799</v>
      </c>
      <c r="BO209" s="79">
        <v>-0.10281118750572205</v>
      </c>
      <c r="BP209" s="79">
        <v>0.12150779366493225</v>
      </c>
      <c r="BQ209" s="79">
        <v>-0.15524961054325104</v>
      </c>
      <c r="BR209" s="79">
        <v>-0.10128326714038849</v>
      </c>
      <c r="BS209" s="79">
        <v>0.22031004726886749</v>
      </c>
      <c r="BT209" s="79">
        <v>-0.17170153558254242</v>
      </c>
      <c r="BU209" s="79">
        <v>-0.42373991012573242</v>
      </c>
      <c r="BV209" s="79">
        <v>-4.6432197093963623E-2</v>
      </c>
      <c r="BW209" s="79">
        <v>7.2879970073699951E-2</v>
      </c>
      <c r="BX209" s="79">
        <v>-0.17015853524208069</v>
      </c>
      <c r="BY209" s="79">
        <v>-0.85710000991821289</v>
      </c>
      <c r="BZ209" s="79">
        <v>-1.2586240768432617</v>
      </c>
      <c r="CA209" s="79">
        <v>-1.2839924097061157</v>
      </c>
      <c r="CB209" s="79">
        <v>-0.85629278421401978</v>
      </c>
      <c r="CC209" s="79">
        <v>6.1298382934182882E-4</v>
      </c>
      <c r="CD209" s="79">
        <v>-0.13429775834083557</v>
      </c>
      <c r="CE209" s="79">
        <v>-0.13375476002693176</v>
      </c>
      <c r="CF209" s="79">
        <v>4.7271635383367538E-2</v>
      </c>
      <c r="CG209" s="79">
        <v>-3.110949881374836E-2</v>
      </c>
      <c r="CH209" s="79">
        <v>-0.15299659967422485</v>
      </c>
      <c r="CI209" s="79">
        <v>-0.19032974541187286</v>
      </c>
      <c r="CJ209" s="79">
        <v>-0.13085703551769257</v>
      </c>
      <c r="CK209" s="79">
        <v>-2.9297200962901115E-3</v>
      </c>
      <c r="CL209" s="79">
        <v>-8.6269944906234741E-2</v>
      </c>
      <c r="CM209" s="79">
        <v>7.2800278663635254E-2</v>
      </c>
      <c r="CN209" s="79">
        <v>0.30511713027954102</v>
      </c>
      <c r="CO209" s="79">
        <v>4.6001043170690536E-2</v>
      </c>
      <c r="CP209" s="79">
        <v>8.1092864274978638E-2</v>
      </c>
      <c r="CQ209" s="79">
        <v>0.40507489442825317</v>
      </c>
      <c r="CR209" s="79">
        <v>1.7671674489974976E-2</v>
      </c>
      <c r="CS209" s="79">
        <v>-0.23036707937717438</v>
      </c>
      <c r="CT209" s="79">
        <v>0.17593716084957123</v>
      </c>
      <c r="CU209" s="79">
        <v>0.29898062348365784</v>
      </c>
      <c r="CV209" s="79">
        <v>9.4054870307445526E-2</v>
      </c>
      <c r="CW209" s="79">
        <v>-0.55119967460632324</v>
      </c>
      <c r="CX209" s="79">
        <v>-0.91683715581893921</v>
      </c>
      <c r="CY209" s="79">
        <v>-0.95186245441436768</v>
      </c>
      <c r="CZ209" s="79">
        <v>-0.59171837568283081</v>
      </c>
      <c r="DA209" s="79">
        <v>0.1643000990152359</v>
      </c>
      <c r="DB209" s="79">
        <v>2.1604422479867935E-2</v>
      </c>
      <c r="DC209" s="79">
        <v>1.6725456342101097E-2</v>
      </c>
      <c r="DD209" s="79">
        <v>0.19664233922958374</v>
      </c>
      <c r="DE209" s="79">
        <v>0.11664630472660065</v>
      </c>
      <c r="DF209" s="79">
        <v>-1.2148255482316017E-2</v>
      </c>
      <c r="DG209" s="79">
        <v>-6.7563124001026154E-2</v>
      </c>
      <c r="DH209" s="79">
        <v>-6.0523644788190722E-4</v>
      </c>
      <c r="DI209" s="79">
        <v>0.13617342710494995</v>
      </c>
      <c r="DJ209" s="79">
        <v>7.0446915924549103E-2</v>
      </c>
      <c r="DK209" s="79">
        <v>0.24841175973415375</v>
      </c>
      <c r="DL209" s="79">
        <v>0.48872652649879456</v>
      </c>
      <c r="DM209" s="79">
        <v>0.24725170433521271</v>
      </c>
      <c r="DN209" s="79">
        <v>0.26346898078918457</v>
      </c>
      <c r="DO209" s="79">
        <v>0.58983969688415527</v>
      </c>
      <c r="DP209" s="79">
        <v>0.20704488456249237</v>
      </c>
      <c r="DQ209" s="79">
        <v>-3.6994226276874542E-2</v>
      </c>
      <c r="DR209" s="79">
        <v>0.39830648899078369</v>
      </c>
      <c r="DS209" s="79">
        <v>0.52508127689361572</v>
      </c>
      <c r="DT209" s="79">
        <v>0.35826826095581055</v>
      </c>
      <c r="DU209" s="79">
        <v>-0.24529930949211121</v>
      </c>
      <c r="DV209" s="79">
        <v>-0.57505029439926147</v>
      </c>
      <c r="DW209" s="79">
        <v>-0.6197323203086853</v>
      </c>
      <c r="DX209" s="79">
        <v>-0.32714390754699707</v>
      </c>
      <c r="DY209" s="79">
        <v>0.40063828229904175</v>
      </c>
      <c r="DZ209" s="79">
        <v>0.24670243263244629</v>
      </c>
      <c r="EA209" s="79">
        <v>0.23399500548839569</v>
      </c>
      <c r="EB209" s="79">
        <v>0.4123099148273468</v>
      </c>
      <c r="EC209" s="79">
        <v>0.32998219132423401</v>
      </c>
      <c r="ED209" s="79">
        <v>0.19121438264846802</v>
      </c>
      <c r="EE209" s="79">
        <v>0.10969237983226776</v>
      </c>
      <c r="EF209" s="79">
        <v>0.18745766580104828</v>
      </c>
      <c r="EG209" s="79">
        <v>0.33701628446578979</v>
      </c>
      <c r="EH209" s="79">
        <v>0.29672116041183472</v>
      </c>
      <c r="EI209" s="79">
        <v>0.50196677446365356</v>
      </c>
      <c r="EJ209" s="79">
        <v>0.7538292407989502</v>
      </c>
      <c r="EK209" s="79">
        <v>0.53782570362091064</v>
      </c>
      <c r="EL209" s="79">
        <v>0.52679115533828735</v>
      </c>
      <c r="EM209" s="79">
        <v>0.85661077499389648</v>
      </c>
      <c r="EN209" s="79">
        <v>0.48046976327896118</v>
      </c>
      <c r="EO209" s="79">
        <v>0.24220547080039978</v>
      </c>
      <c r="EP209" s="79">
        <v>0.71937251091003418</v>
      </c>
      <c r="EQ209" s="79">
        <v>0.85153472423553467</v>
      </c>
      <c r="ER209" s="79">
        <v>0.73975050449371338</v>
      </c>
      <c r="ES209" s="79">
        <v>0.19637228548526764</v>
      </c>
      <c r="ET209" s="79">
        <v>-8.1564389169216156E-2</v>
      </c>
      <c r="EU209" s="79">
        <v>-0.14018929004669189</v>
      </c>
      <c r="EV209" s="79">
        <v>5.485955998301506E-2</v>
      </c>
      <c r="EW209" s="79">
        <v>76.099258422851563</v>
      </c>
      <c r="EX209" s="79">
        <v>74.5921630859375</v>
      </c>
      <c r="EY209" s="79">
        <v>73.681732177734375</v>
      </c>
      <c r="EZ209" s="79">
        <v>71.524688720703125</v>
      </c>
      <c r="FA209" s="79">
        <v>71.282096862792969</v>
      </c>
      <c r="FB209" s="79">
        <v>69.723335266113281</v>
      </c>
      <c r="FC209" s="79">
        <v>70.229339599609375</v>
      </c>
      <c r="FD209" s="79">
        <v>72.6591796875</v>
      </c>
      <c r="FE209" s="79">
        <v>77.679283142089844</v>
      </c>
      <c r="FF209" s="79">
        <v>83.822830200195313</v>
      </c>
      <c r="FG209" s="79">
        <v>89.324020385742188</v>
      </c>
      <c r="FH209" s="79">
        <v>92.320587158203125</v>
      </c>
      <c r="FI209" s="79">
        <v>96.515731811523438</v>
      </c>
      <c r="FJ209" s="79">
        <v>99.178443908691406</v>
      </c>
      <c r="FK209" s="79">
        <v>100.77324676513672</v>
      </c>
      <c r="FL209" s="79">
        <v>101.53684997558594</v>
      </c>
      <c r="FM209" s="79">
        <v>102.50818634033203</v>
      </c>
      <c r="FN209" s="79">
        <v>102.39110565185547</v>
      </c>
      <c r="FO209" s="79">
        <v>101.4486083984375</v>
      </c>
      <c r="FP209" s="79">
        <v>98.615638732910156</v>
      </c>
      <c r="FQ209" s="79">
        <v>90.934852600097656</v>
      </c>
      <c r="FR209" s="79">
        <v>85.830009460449219</v>
      </c>
      <c r="FS209" s="79">
        <v>82.5640869140625</v>
      </c>
      <c r="FT209" s="79">
        <v>80.948310852050781</v>
      </c>
      <c r="FU209" s="79">
        <v>0.14554235339164734</v>
      </c>
      <c r="FV209" s="79">
        <v>0.28935787081718445</v>
      </c>
      <c r="FW209" s="79">
        <v>0.14584365487098694</v>
      </c>
      <c r="FX209" s="79">
        <v>0</v>
      </c>
      <c r="FY209" s="79">
        <v>107</v>
      </c>
      <c r="FZ209" s="79">
        <v>1</v>
      </c>
    </row>
    <row r="210" spans="1:182" x14ac:dyDescent="0.2">
      <c r="A210" t="s">
        <v>186</v>
      </c>
      <c r="B210" t="s">
        <v>245</v>
      </c>
      <c r="C210" t="s">
        <v>194</v>
      </c>
      <c r="D210" t="s">
        <v>203</v>
      </c>
      <c r="E210" t="s">
        <v>209</v>
      </c>
      <c r="F210" t="s">
        <v>185</v>
      </c>
      <c r="G210" t="s">
        <v>1</v>
      </c>
      <c r="H210" s="79">
        <v>273</v>
      </c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Q210" s="79"/>
      <c r="AR210" s="79"/>
      <c r="AS210" s="79"/>
      <c r="AT210" s="79"/>
      <c r="AU210" s="79"/>
      <c r="AV210" s="79"/>
      <c r="AW210" s="79"/>
      <c r="AX210" s="79"/>
      <c r="AY210" s="79"/>
      <c r="AZ210" s="79"/>
      <c r="BA210" s="79"/>
      <c r="BB210" s="79"/>
      <c r="BC210" s="79"/>
      <c r="BD210" s="79"/>
      <c r="BE210" s="79"/>
      <c r="BF210" s="79"/>
      <c r="BG210" s="79"/>
      <c r="BH210" s="79"/>
      <c r="BI210" s="79"/>
      <c r="BJ210" s="79"/>
      <c r="BK210" s="79"/>
      <c r="BL210" s="79"/>
      <c r="BM210" s="79"/>
      <c r="BN210" s="79"/>
      <c r="BO210" s="79"/>
      <c r="BP210" s="79"/>
      <c r="BQ210" s="79"/>
      <c r="BR210" s="79"/>
      <c r="BS210" s="79"/>
      <c r="BT210" s="79"/>
      <c r="BU210" s="79"/>
      <c r="BV210" s="79"/>
      <c r="BW210" s="79"/>
      <c r="BX210" s="79"/>
      <c r="BY210" s="79"/>
      <c r="BZ210" s="79"/>
      <c r="CA210" s="79"/>
      <c r="CB210" s="79"/>
      <c r="CC210" s="79"/>
      <c r="CD210" s="79"/>
      <c r="CE210" s="79"/>
      <c r="CF210" s="79"/>
      <c r="CG210" s="79"/>
      <c r="CH210" s="79"/>
      <c r="CI210" s="79"/>
      <c r="CJ210" s="79"/>
      <c r="CK210" s="79"/>
      <c r="CL210" s="79"/>
      <c r="CM210" s="79"/>
      <c r="CN210" s="79"/>
      <c r="CO210" s="79"/>
      <c r="CP210" s="79"/>
      <c r="CQ210" s="79"/>
      <c r="CR210" s="79"/>
      <c r="CS210" s="79"/>
      <c r="CT210" s="79"/>
      <c r="CU210" s="79"/>
      <c r="CV210" s="79"/>
      <c r="CW210" s="79"/>
      <c r="CX210" s="79"/>
      <c r="CY210" s="79"/>
      <c r="CZ210" s="79"/>
      <c r="DA210" s="79"/>
      <c r="DB210" s="79"/>
      <c r="DC210" s="79"/>
      <c r="DD210" s="79"/>
      <c r="DE210" s="79"/>
      <c r="DF210" s="79"/>
      <c r="DG210" s="79"/>
      <c r="DH210" s="79"/>
      <c r="DI210" s="79"/>
      <c r="DJ210" s="79"/>
      <c r="DK210" s="79"/>
      <c r="DL210" s="79"/>
      <c r="DM210" s="79"/>
      <c r="DN210" s="79"/>
      <c r="DO210" s="79"/>
      <c r="DP210" s="79"/>
      <c r="DQ210" s="79"/>
      <c r="DR210" s="79"/>
      <c r="DS210" s="79"/>
      <c r="DT210" s="79"/>
      <c r="DU210" s="79"/>
      <c r="DV210" s="79"/>
      <c r="DW210" s="79"/>
      <c r="DX210" s="79"/>
      <c r="DY210" s="79"/>
      <c r="DZ210" s="79"/>
      <c r="EA210" s="79"/>
      <c r="EB210" s="79"/>
      <c r="EC210" s="79"/>
      <c r="ED210" s="79"/>
      <c r="EE210" s="79"/>
      <c r="EF210" s="79"/>
      <c r="EG210" s="79"/>
      <c r="EH210" s="79"/>
      <c r="EI210" s="79"/>
      <c r="EJ210" s="79"/>
      <c r="EK210" s="79"/>
      <c r="EL210" s="79"/>
      <c r="EM210" s="79"/>
      <c r="EN210" s="79"/>
      <c r="EO210" s="79"/>
      <c r="EP210" s="79"/>
      <c r="EQ210" s="79"/>
      <c r="ER210" s="79"/>
      <c r="ES210" s="79"/>
      <c r="ET210" s="79"/>
      <c r="EU210" s="79"/>
      <c r="EV210" s="79"/>
      <c r="EW210" s="79"/>
      <c r="EX210" s="79"/>
      <c r="EY210" s="79"/>
      <c r="EZ210" s="79"/>
      <c r="FA210" s="79"/>
      <c r="FB210" s="79"/>
      <c r="FC210" s="79"/>
      <c r="FD210" s="79"/>
      <c r="FE210" s="79"/>
      <c r="FF210" s="79"/>
      <c r="FG210" s="79"/>
      <c r="FH210" s="79"/>
      <c r="FI210" s="79"/>
      <c r="FJ210" s="79"/>
      <c r="FK210" s="79"/>
      <c r="FL210" s="79"/>
      <c r="FM210" s="79"/>
      <c r="FN210" s="79"/>
      <c r="FO210" s="79"/>
      <c r="FP210" s="79"/>
      <c r="FQ210" s="79"/>
      <c r="FR210" s="79"/>
      <c r="FS210" s="79"/>
      <c r="FT210" s="79"/>
      <c r="FU210" s="79"/>
      <c r="FV210" s="79"/>
      <c r="FW210" s="79"/>
      <c r="FX210" s="79">
        <v>0</v>
      </c>
      <c r="FY210" s="79">
        <v>56</v>
      </c>
      <c r="FZ210" s="79">
        <v>0</v>
      </c>
    </row>
    <row r="211" spans="1:182" x14ac:dyDescent="0.2">
      <c r="A211" t="s">
        <v>186</v>
      </c>
      <c r="B211" t="s">
        <v>245</v>
      </c>
      <c r="C211" t="s">
        <v>194</v>
      </c>
      <c r="D211" t="s">
        <v>203</v>
      </c>
      <c r="E211" t="s">
        <v>210</v>
      </c>
      <c r="F211" t="s">
        <v>1</v>
      </c>
      <c r="G211" t="s">
        <v>198</v>
      </c>
      <c r="H211" s="79">
        <v>7815</v>
      </c>
      <c r="I211" s="79">
        <v>2.5220770835876465</v>
      </c>
      <c r="J211" s="79">
        <v>2.2473676204681396</v>
      </c>
      <c r="K211" s="79">
        <v>2.0452733039855957</v>
      </c>
      <c r="L211" s="79">
        <v>1.9186949729919434</v>
      </c>
      <c r="M211" s="79">
        <v>1.8021080493927002</v>
      </c>
      <c r="N211" s="79">
        <v>1.7386637926101685</v>
      </c>
      <c r="O211" s="79">
        <v>1.7263710498809814</v>
      </c>
      <c r="P211" s="79">
        <v>1.8657307624816895</v>
      </c>
      <c r="Q211" s="79">
        <v>2.0865809917449951</v>
      </c>
      <c r="R211" s="79">
        <v>2.4054100513458252</v>
      </c>
      <c r="S211" s="79">
        <v>2.7871732711791992</v>
      </c>
      <c r="T211" s="79">
        <v>3.2457728385925293</v>
      </c>
      <c r="U211" s="79">
        <v>3.6755971908569336</v>
      </c>
      <c r="V211" s="79">
        <v>3.9808354377746582</v>
      </c>
      <c r="W211" s="79">
        <v>4.1504340171813965</v>
      </c>
      <c r="X211" s="79">
        <v>4.2957644462585449</v>
      </c>
      <c r="Y211" s="79">
        <v>4.360781192779541</v>
      </c>
      <c r="Z211" s="79">
        <v>4.2638692855834961</v>
      </c>
      <c r="AA211" s="79">
        <v>4.1830625534057617</v>
      </c>
      <c r="AB211" s="79">
        <v>4.0912370681762695</v>
      </c>
      <c r="AC211" s="79">
        <v>3.9170072078704834</v>
      </c>
      <c r="AD211" s="79">
        <v>3.5579845905303955</v>
      </c>
      <c r="AE211" s="79">
        <v>3.0701804161071777</v>
      </c>
      <c r="AF211" s="79">
        <v>2.6361110210418701</v>
      </c>
      <c r="AG211" s="79">
        <v>-0.35808998346328735</v>
      </c>
      <c r="AH211" s="79">
        <v>-0.33575403690338135</v>
      </c>
      <c r="AI211" s="79">
        <v>-0.29682630300521851</v>
      </c>
      <c r="AJ211" s="79">
        <v>-0.22992287576198578</v>
      </c>
      <c r="AK211" s="79">
        <v>-0.2410629540681839</v>
      </c>
      <c r="AL211" s="79">
        <v>-0.2754005491733551</v>
      </c>
      <c r="AM211" s="79">
        <v>-0.24580119550228119</v>
      </c>
      <c r="AN211" s="79">
        <v>-0.23236145079135895</v>
      </c>
      <c r="AO211" s="79">
        <v>-0.32395714521408081</v>
      </c>
      <c r="AP211" s="79">
        <v>-0.3780491054058075</v>
      </c>
      <c r="AQ211" s="79">
        <v>-0.45598813891410828</v>
      </c>
      <c r="AR211" s="79">
        <v>-0.41678100824356079</v>
      </c>
      <c r="AS211" s="79">
        <v>-0.45055454969406128</v>
      </c>
      <c r="AT211" s="79">
        <v>-0.46303334832191467</v>
      </c>
      <c r="AU211" s="79">
        <v>-0.50389993190765381</v>
      </c>
      <c r="AV211" s="79">
        <v>-0.50489199161529541</v>
      </c>
      <c r="AW211" s="79">
        <v>-0.36155045032501221</v>
      </c>
      <c r="AX211" s="79">
        <v>-0.21247142553329468</v>
      </c>
      <c r="AY211" s="79">
        <v>-0.11613287776708603</v>
      </c>
      <c r="AZ211" s="79">
        <v>-9.5895476639270782E-2</v>
      </c>
      <c r="BA211" s="79">
        <v>-0.22714683413505554</v>
      </c>
      <c r="BB211" s="79">
        <v>-0.29493182897567749</v>
      </c>
      <c r="BC211" s="79">
        <v>-0.26064631342887878</v>
      </c>
      <c r="BD211" s="79">
        <v>-0.30700019001960754</v>
      </c>
      <c r="BE211" s="79">
        <v>-0.29044440388679504</v>
      </c>
      <c r="BF211" s="79">
        <v>-0.27253624796867371</v>
      </c>
      <c r="BG211" s="79">
        <v>-0.23465229570865631</v>
      </c>
      <c r="BH211" s="79">
        <v>-0.16973988711833954</v>
      </c>
      <c r="BI211" s="79">
        <v>-0.18220558762550354</v>
      </c>
      <c r="BJ211" s="79">
        <v>-0.21662530303001404</v>
      </c>
      <c r="BK211" s="79">
        <v>-0.18824762105941772</v>
      </c>
      <c r="BL211" s="79">
        <v>-0.1701652854681015</v>
      </c>
      <c r="BM211" s="79">
        <v>-0.25733405351638794</v>
      </c>
      <c r="BN211" s="79">
        <v>-0.30777585506439209</v>
      </c>
      <c r="BO211" s="79">
        <v>-0.37802296876907349</v>
      </c>
      <c r="BP211" s="79">
        <v>-0.33320212364196777</v>
      </c>
      <c r="BQ211" s="79">
        <v>-0.35826763510704041</v>
      </c>
      <c r="BR211" s="79">
        <v>-0.37156179547309875</v>
      </c>
      <c r="BS211" s="79">
        <v>-0.4109649658203125</v>
      </c>
      <c r="BT211" s="79">
        <v>-0.41294476389884949</v>
      </c>
      <c r="BU211" s="79">
        <v>-0.27197891473770142</v>
      </c>
      <c r="BV211" s="79">
        <v>-0.1233145147562027</v>
      </c>
      <c r="BW211" s="79">
        <v>-3.0253371223807335E-2</v>
      </c>
      <c r="BX211" s="79">
        <v>-1.1749486438930035E-2</v>
      </c>
      <c r="BY211" s="79">
        <v>-0.14625419676303864</v>
      </c>
      <c r="BZ211" s="79">
        <v>-0.21896976232528687</v>
      </c>
      <c r="CA211" s="79">
        <v>-0.18818022310733795</v>
      </c>
      <c r="CB211" s="79">
        <v>-0.24002890288829803</v>
      </c>
      <c r="CC211" s="79">
        <v>-0.24359329044818878</v>
      </c>
      <c r="CD211" s="79">
        <v>-0.2287517637014389</v>
      </c>
      <c r="CE211" s="79">
        <v>-0.19159075617790222</v>
      </c>
      <c r="CF211" s="79">
        <v>-0.1280573308467865</v>
      </c>
      <c r="CG211" s="79">
        <v>-0.14144115149974823</v>
      </c>
      <c r="CH211" s="79">
        <v>-0.17591771483421326</v>
      </c>
      <c r="CI211" s="79">
        <v>-0.14838616549968719</v>
      </c>
      <c r="CJ211" s="79">
        <v>-0.12708839774131775</v>
      </c>
      <c r="CK211" s="79">
        <v>-0.21119113266468048</v>
      </c>
      <c r="CL211" s="79">
        <v>-0.25910481810569763</v>
      </c>
      <c r="CM211" s="79">
        <v>-0.32402452826499939</v>
      </c>
      <c r="CN211" s="79">
        <v>-0.27531564235687256</v>
      </c>
      <c r="CO211" s="79">
        <v>-0.29434996843338013</v>
      </c>
      <c r="CP211" s="79">
        <v>-0.3082088828086853</v>
      </c>
      <c r="CQ211" s="79">
        <v>-0.34659850597381592</v>
      </c>
      <c r="CR211" s="79">
        <v>-0.34926238656044006</v>
      </c>
      <c r="CS211" s="79">
        <v>-0.20994192361831665</v>
      </c>
      <c r="CT211" s="79">
        <v>-6.1564713716506958E-2</v>
      </c>
      <c r="CU211" s="79">
        <v>2.9226509854197502E-2</v>
      </c>
      <c r="CV211" s="79">
        <v>4.6529769897460938E-2</v>
      </c>
      <c r="CW211" s="79">
        <v>-9.0228177607059479E-2</v>
      </c>
      <c r="CX211" s="79">
        <v>-0.16635869443416595</v>
      </c>
      <c r="CY211" s="79">
        <v>-0.13799041509628296</v>
      </c>
      <c r="CZ211" s="79">
        <v>-0.19364480674266815</v>
      </c>
      <c r="DA211" s="79">
        <v>-0.19674217700958252</v>
      </c>
      <c r="DB211" s="79">
        <v>-0.1849672943353653</v>
      </c>
      <c r="DC211" s="79">
        <v>-0.14852921664714813</v>
      </c>
      <c r="DD211" s="79">
        <v>-8.6374767124652863E-2</v>
      </c>
      <c r="DE211" s="79">
        <v>-0.10067673027515411</v>
      </c>
      <c r="DF211" s="79">
        <v>-0.13521012663841248</v>
      </c>
      <c r="DG211" s="79">
        <v>-0.10852472484111786</v>
      </c>
      <c r="DH211" s="79">
        <v>-8.401152491569519E-2</v>
      </c>
      <c r="DI211" s="79">
        <v>-0.16504818201065063</v>
      </c>
      <c r="DJ211" s="79">
        <v>-0.21043381094932556</v>
      </c>
      <c r="DK211" s="79">
        <v>-0.27002605795860291</v>
      </c>
      <c r="DL211" s="79">
        <v>-0.21742913126945496</v>
      </c>
      <c r="DM211" s="79">
        <v>-0.23043231666088104</v>
      </c>
      <c r="DN211" s="79">
        <v>-0.24485599994659424</v>
      </c>
      <c r="DO211" s="79">
        <v>-0.28223201632499695</v>
      </c>
      <c r="DP211" s="79">
        <v>-0.28558000922203064</v>
      </c>
      <c r="DQ211" s="79">
        <v>-0.14790493249893188</v>
      </c>
      <c r="DR211" s="79">
        <v>1.850831467891112E-4</v>
      </c>
      <c r="DS211" s="79">
        <v>8.8706396520137787E-2</v>
      </c>
      <c r="DT211" s="79">
        <v>0.10480902343988419</v>
      </c>
      <c r="DU211" s="79">
        <v>-3.4202165901660919E-2</v>
      </c>
      <c r="DV211" s="79">
        <v>-0.11374761164188385</v>
      </c>
      <c r="DW211" s="79">
        <v>-8.780062198638916E-2</v>
      </c>
      <c r="DX211" s="79">
        <v>-0.14726071059703827</v>
      </c>
      <c r="DY211" s="79">
        <v>-0.12909659743309021</v>
      </c>
      <c r="DZ211" s="79">
        <v>-0.12174949795007706</v>
      </c>
      <c r="EA211" s="79">
        <v>-8.6355216801166534E-2</v>
      </c>
      <c r="EB211" s="79">
        <v>-2.6191778481006622E-2</v>
      </c>
      <c r="EC211" s="79">
        <v>-4.1819363832473755E-2</v>
      </c>
      <c r="ED211" s="79">
        <v>-7.6434843242168427E-2</v>
      </c>
      <c r="EE211" s="79">
        <v>-5.0971128046512604E-2</v>
      </c>
      <c r="EF211" s="79">
        <v>-2.18153465539217E-2</v>
      </c>
      <c r="EG211" s="79">
        <v>-9.8425105214118958E-2</v>
      </c>
      <c r="EH211" s="79">
        <v>-0.14016059041023254</v>
      </c>
      <c r="EI211" s="79">
        <v>-0.19206088781356812</v>
      </c>
      <c r="EJ211" s="79">
        <v>-0.13385021686553955</v>
      </c>
      <c r="EK211" s="79">
        <v>-0.13814537227153778</v>
      </c>
      <c r="EL211" s="79">
        <v>-0.15338446199893951</v>
      </c>
      <c r="EM211" s="79">
        <v>-0.18929705023765564</v>
      </c>
      <c r="EN211" s="79">
        <v>-0.19363278150558472</v>
      </c>
      <c r="EO211" s="79">
        <v>-5.8333400636911392E-2</v>
      </c>
      <c r="EP211" s="79">
        <v>8.9341990649700165E-2</v>
      </c>
      <c r="EQ211" s="79">
        <v>0.17458589375019073</v>
      </c>
      <c r="ER211" s="79">
        <v>0.18895500898361206</v>
      </c>
      <c r="ES211" s="79">
        <v>4.6690493822097778E-2</v>
      </c>
      <c r="ET211" s="79">
        <v>-3.7785574793815613E-2</v>
      </c>
      <c r="EU211" s="79">
        <v>-1.5334535390138626E-2</v>
      </c>
      <c r="EV211" s="79">
        <v>-8.0289430916309357E-2</v>
      </c>
      <c r="EW211" s="79">
        <v>76.889541625976563</v>
      </c>
      <c r="EX211" s="79">
        <v>72.995307922363281</v>
      </c>
      <c r="EY211" s="79">
        <v>72.430381774902344</v>
      </c>
      <c r="EZ211" s="79">
        <v>71.568984985351563</v>
      </c>
      <c r="FA211" s="79">
        <v>70.455757141113281</v>
      </c>
      <c r="FB211" s="79">
        <v>69.387351989746094</v>
      </c>
      <c r="FC211" s="79">
        <v>68.065597534179688</v>
      </c>
      <c r="FD211" s="79">
        <v>67.6903076171875</v>
      </c>
      <c r="FE211" s="79">
        <v>73.589942932128906</v>
      </c>
      <c r="FF211" s="79">
        <v>81.170303344726563</v>
      </c>
      <c r="FG211" s="79">
        <v>86.4041748046875</v>
      </c>
      <c r="FH211" s="79">
        <v>93.489051818847656</v>
      </c>
      <c r="FI211" s="79">
        <v>97.756568908691406</v>
      </c>
      <c r="FJ211" s="79">
        <v>101.23921966552734</v>
      </c>
      <c r="FK211" s="79">
        <v>103.44266510009766</v>
      </c>
      <c r="FL211" s="79">
        <v>104.15531158447266</v>
      </c>
      <c r="FM211" s="79">
        <v>103.31218719482422</v>
      </c>
      <c r="FN211" s="79">
        <v>100.98213195800781</v>
      </c>
      <c r="FO211" s="79">
        <v>96.807373046875</v>
      </c>
      <c r="FP211" s="79">
        <v>87.788475036621094</v>
      </c>
      <c r="FQ211" s="79">
        <v>82.843299865722656</v>
      </c>
      <c r="FR211" s="79">
        <v>78.952102661132813</v>
      </c>
      <c r="FS211" s="79">
        <v>76.43878173828125</v>
      </c>
      <c r="FT211" s="79">
        <v>74.642646789550781</v>
      </c>
      <c r="FU211" s="79">
        <v>4.763428121805191E-2</v>
      </c>
      <c r="FV211" s="79">
        <v>7.973887026309967E-2</v>
      </c>
      <c r="FW211" s="79">
        <v>4.7513056546449661E-2</v>
      </c>
      <c r="FX211" s="79">
        <v>0</v>
      </c>
      <c r="FY211" s="79">
        <v>1877</v>
      </c>
      <c r="FZ211" s="79">
        <v>1</v>
      </c>
    </row>
    <row r="212" spans="1:182" x14ac:dyDescent="0.2">
      <c r="A212" t="s">
        <v>186</v>
      </c>
      <c r="B212" t="s">
        <v>245</v>
      </c>
      <c r="C212" t="s">
        <v>194</v>
      </c>
      <c r="D212" t="s">
        <v>203</v>
      </c>
      <c r="E212" t="s">
        <v>210</v>
      </c>
      <c r="F212" t="s">
        <v>1</v>
      </c>
      <c r="G212" t="s">
        <v>200</v>
      </c>
      <c r="H212" s="79">
        <v>1869</v>
      </c>
      <c r="I212" s="79">
        <v>2.4928600788116455</v>
      </c>
      <c r="J212" s="79">
        <v>2.3084735870361328</v>
      </c>
      <c r="K212" s="79">
        <v>2.0837686061859131</v>
      </c>
      <c r="L212" s="79">
        <v>1.8943922519683838</v>
      </c>
      <c r="M212" s="79">
        <v>1.7578859329223633</v>
      </c>
      <c r="N212" s="79">
        <v>1.6338886022567749</v>
      </c>
      <c r="O212" s="79">
        <v>1.6661280393600464</v>
      </c>
      <c r="P212" s="79">
        <v>1.7742980718612671</v>
      </c>
      <c r="Q212" s="79">
        <v>1.9551231861114502</v>
      </c>
      <c r="R212" s="79">
        <v>2.1977343559265137</v>
      </c>
      <c r="S212" s="79">
        <v>2.5536236763000488</v>
      </c>
      <c r="T212" s="79">
        <v>2.9610540866851807</v>
      </c>
      <c r="U212" s="79">
        <v>3.3688561916351318</v>
      </c>
      <c r="V212" s="79">
        <v>3.7065601348876953</v>
      </c>
      <c r="W212" s="79">
        <v>4.010673999786377</v>
      </c>
      <c r="X212" s="79">
        <v>4.019381046295166</v>
      </c>
      <c r="Y212" s="79">
        <v>3.9517562389373779</v>
      </c>
      <c r="Z212" s="79">
        <v>3.9782562255859375</v>
      </c>
      <c r="AA212" s="79">
        <v>3.9341700077056885</v>
      </c>
      <c r="AB212" s="79">
        <v>3.8889966011047363</v>
      </c>
      <c r="AC212" s="79">
        <v>3.6843957901000977</v>
      </c>
      <c r="AD212" s="79">
        <v>3.5286355018615723</v>
      </c>
      <c r="AE212" s="79">
        <v>2.9027588367462158</v>
      </c>
      <c r="AF212" s="79">
        <v>2.6943087577819824</v>
      </c>
      <c r="AG212" s="79">
        <v>-0.54236221313476563</v>
      </c>
      <c r="AH212" s="79">
        <v>-0.40121564269065857</v>
      </c>
      <c r="AI212" s="79">
        <v>-0.44062605500221252</v>
      </c>
      <c r="AJ212" s="79">
        <v>-0.47772237658500671</v>
      </c>
      <c r="AK212" s="79">
        <v>-0.46110588312149048</v>
      </c>
      <c r="AL212" s="79">
        <v>-0.47435307502746582</v>
      </c>
      <c r="AM212" s="79">
        <v>-0.4003138542175293</v>
      </c>
      <c r="AN212" s="79">
        <v>-0.33171179890632629</v>
      </c>
      <c r="AO212" s="79">
        <v>-0.26009324193000793</v>
      </c>
      <c r="AP212" s="79">
        <v>-0.38874801993370056</v>
      </c>
      <c r="AQ212" s="79">
        <v>-0.44101914763450623</v>
      </c>
      <c r="AR212" s="79">
        <v>-0.5335279107093811</v>
      </c>
      <c r="AS212" s="79">
        <v>-0.52873748540878296</v>
      </c>
      <c r="AT212" s="79">
        <v>-0.59152013063430786</v>
      </c>
      <c r="AU212" s="79">
        <v>-0.45275393128395081</v>
      </c>
      <c r="AV212" s="79">
        <v>-0.50823283195495605</v>
      </c>
      <c r="AW212" s="79">
        <v>-0.62724208831787109</v>
      </c>
      <c r="AX212" s="79">
        <v>-0.44483679533004761</v>
      </c>
      <c r="AY212" s="79">
        <v>-0.35446006059646606</v>
      </c>
      <c r="AZ212" s="79">
        <v>-0.28056985139846802</v>
      </c>
      <c r="BA212" s="79">
        <v>-0.50505542755126953</v>
      </c>
      <c r="BB212" s="79">
        <v>-0.28805768489837646</v>
      </c>
      <c r="BC212" s="79">
        <v>-0.51737481355667114</v>
      </c>
      <c r="BD212" s="79">
        <v>-0.28612899780273438</v>
      </c>
      <c r="BE212" s="79">
        <v>-0.42539775371551514</v>
      </c>
      <c r="BF212" s="79">
        <v>-0.29303061962127686</v>
      </c>
      <c r="BG212" s="79">
        <v>-0.33873665332794189</v>
      </c>
      <c r="BH212" s="79">
        <v>-0.36680376529693604</v>
      </c>
      <c r="BI212" s="79">
        <v>-0.35983827710151672</v>
      </c>
      <c r="BJ212" s="79">
        <v>-0.37669599056243896</v>
      </c>
      <c r="BK212" s="79">
        <v>-0.29361096024513245</v>
      </c>
      <c r="BL212" s="79">
        <v>-0.22846235334873199</v>
      </c>
      <c r="BM212" s="79">
        <v>-0.16177003085613251</v>
      </c>
      <c r="BN212" s="79">
        <v>-0.285899817943573</v>
      </c>
      <c r="BO212" s="79">
        <v>-0.32183608412742615</v>
      </c>
      <c r="BP212" s="79">
        <v>-0.39977025985717773</v>
      </c>
      <c r="BQ212" s="79">
        <v>-0.38233259320259094</v>
      </c>
      <c r="BR212" s="79">
        <v>-0.43978467583656311</v>
      </c>
      <c r="BS212" s="79">
        <v>-0.29990559816360474</v>
      </c>
      <c r="BT212" s="79">
        <v>-0.3497886061668396</v>
      </c>
      <c r="BU212" s="79">
        <v>-0.47467616200447083</v>
      </c>
      <c r="BV212" s="79">
        <v>-0.29333150386810303</v>
      </c>
      <c r="BW212" s="79">
        <v>-0.20890232920646667</v>
      </c>
      <c r="BX212" s="79">
        <v>-0.1431855708360672</v>
      </c>
      <c r="BY212" s="79">
        <v>-0.36168959736824036</v>
      </c>
      <c r="BZ212" s="79">
        <v>-0.15239423513412476</v>
      </c>
      <c r="CA212" s="79">
        <v>-0.38562634587287903</v>
      </c>
      <c r="CB212" s="79">
        <v>-0.16382169723510742</v>
      </c>
      <c r="CC212" s="79">
        <v>-0.34438860416412354</v>
      </c>
      <c r="CD212" s="79">
        <v>-0.21810193359851837</v>
      </c>
      <c r="CE212" s="79">
        <v>-0.26816838979721069</v>
      </c>
      <c r="CF212" s="79">
        <v>-0.28998187184333801</v>
      </c>
      <c r="CG212" s="79">
        <v>-0.28970059752464294</v>
      </c>
      <c r="CH212" s="79">
        <v>-0.30905899405479431</v>
      </c>
      <c r="CI212" s="79">
        <v>-0.2197088897228241</v>
      </c>
      <c r="CJ212" s="79">
        <v>-0.15695208311080933</v>
      </c>
      <c r="CK212" s="79">
        <v>-9.3671679496765137E-2</v>
      </c>
      <c r="CL212" s="79">
        <v>-0.21466748416423798</v>
      </c>
      <c r="CM212" s="79">
        <v>-0.2392902672290802</v>
      </c>
      <c r="CN212" s="79">
        <v>-0.30713009834289551</v>
      </c>
      <c r="CO212" s="79">
        <v>-0.28093305230140686</v>
      </c>
      <c r="CP212" s="79">
        <v>-0.33469313383102417</v>
      </c>
      <c r="CQ212" s="79">
        <v>-0.19404327869415283</v>
      </c>
      <c r="CR212" s="79">
        <v>-0.24005056917667389</v>
      </c>
      <c r="CS212" s="79">
        <v>-0.36900946497917175</v>
      </c>
      <c r="CT212" s="79">
        <v>-0.18839941918849945</v>
      </c>
      <c r="CU212" s="79">
        <v>-0.10808949917554855</v>
      </c>
      <c r="CV212" s="79">
        <v>-4.8033609986305237E-2</v>
      </c>
      <c r="CW212" s="79">
        <v>-0.26239484548568726</v>
      </c>
      <c r="CX212" s="79">
        <v>-5.8434125036001205E-2</v>
      </c>
      <c r="CY212" s="79">
        <v>-0.29437771439552307</v>
      </c>
      <c r="CZ212" s="79">
        <v>-7.9112023115158081E-2</v>
      </c>
      <c r="DA212" s="79">
        <v>-0.26337939500808716</v>
      </c>
      <c r="DB212" s="79">
        <v>-0.14317329227924347</v>
      </c>
      <c r="DC212" s="79">
        <v>-0.19760015606880188</v>
      </c>
      <c r="DD212" s="79">
        <v>-0.2131599634885788</v>
      </c>
      <c r="DE212" s="79">
        <v>-0.21956296265125275</v>
      </c>
      <c r="DF212" s="79">
        <v>-0.24142196774482727</v>
      </c>
      <c r="DG212" s="79">
        <v>-0.14580681920051575</v>
      </c>
      <c r="DH212" s="79">
        <v>-8.5441827774047852E-2</v>
      </c>
      <c r="DI212" s="79">
        <v>-2.5573330000042915E-2</v>
      </c>
      <c r="DJ212" s="79">
        <v>-0.14343515038490295</v>
      </c>
      <c r="DK212" s="79">
        <v>-0.15674442052841187</v>
      </c>
      <c r="DL212" s="79">
        <v>-0.21448995172977448</v>
      </c>
      <c r="DM212" s="79">
        <v>-0.17953348159790039</v>
      </c>
      <c r="DN212" s="79">
        <v>-0.22960159182548523</v>
      </c>
      <c r="DO212" s="79">
        <v>-8.8180989027023315E-2</v>
      </c>
      <c r="DP212" s="79">
        <v>-0.13031256198883057</v>
      </c>
      <c r="DQ212" s="79">
        <v>-0.26334276795387268</v>
      </c>
      <c r="DR212" s="79">
        <v>-8.3467304706573486E-2</v>
      </c>
      <c r="DS212" s="79">
        <v>-7.2766649536788464E-3</v>
      </c>
      <c r="DT212" s="79">
        <v>4.7118339687585831E-2</v>
      </c>
      <c r="DU212" s="79">
        <v>-0.16310007870197296</v>
      </c>
      <c r="DV212" s="79">
        <v>3.5525977611541748E-2</v>
      </c>
      <c r="DW212" s="79">
        <v>-0.20312909781932831</v>
      </c>
      <c r="DX212" s="79">
        <v>5.5976342409849167E-3</v>
      </c>
      <c r="DY212" s="79">
        <v>-0.14641498029232025</v>
      </c>
      <c r="DZ212" s="79">
        <v>-3.4988213330507278E-2</v>
      </c>
      <c r="EA212" s="79">
        <v>-9.5710776746273041E-2</v>
      </c>
      <c r="EB212" s="79">
        <v>-0.10224131494760513</v>
      </c>
      <c r="EC212" s="79">
        <v>-0.11829531192779541</v>
      </c>
      <c r="ED212" s="79">
        <v>-0.14376485347747803</v>
      </c>
      <c r="EE212" s="79">
        <v>-3.9103943854570389E-2</v>
      </c>
      <c r="EF212" s="79">
        <v>1.7807632684707642E-2</v>
      </c>
      <c r="EG212" s="79">
        <v>7.2749875485897064E-2</v>
      </c>
      <c r="EH212" s="79">
        <v>-4.0586959570646286E-2</v>
      </c>
      <c r="EI212" s="79">
        <v>-3.7561368197202682E-2</v>
      </c>
      <c r="EJ212" s="79">
        <v>-8.0732271075248718E-2</v>
      </c>
      <c r="EK212" s="79">
        <v>-3.3128619194030762E-2</v>
      </c>
      <c r="EL212" s="79">
        <v>-7.7866122126579285E-2</v>
      </c>
      <c r="EM212" s="79">
        <v>6.4667358994483948E-2</v>
      </c>
      <c r="EN212" s="79">
        <v>2.8131688013672829E-2</v>
      </c>
      <c r="EO212" s="79">
        <v>-0.11077684909105301</v>
      </c>
      <c r="EP212" s="79">
        <v>6.8037979304790497E-2</v>
      </c>
      <c r="EQ212" s="79">
        <v>0.13828106224536896</v>
      </c>
      <c r="ER212" s="79">
        <v>0.18450266122817993</v>
      </c>
      <c r="ES212" s="79">
        <v>-1.9734207540750504E-2</v>
      </c>
      <c r="ET212" s="79">
        <v>0.17118942737579346</v>
      </c>
      <c r="EU212" s="79">
        <v>-7.1380570530891418E-2</v>
      </c>
      <c r="EV212" s="79">
        <v>0.12790493667125702</v>
      </c>
      <c r="EW212" s="79">
        <v>79.57000732421875</v>
      </c>
      <c r="EX212" s="79">
        <v>76.737068176269531</v>
      </c>
      <c r="EY212" s="79">
        <v>75.670280456542969</v>
      </c>
      <c r="EZ212" s="79">
        <v>74.704154968261719</v>
      </c>
      <c r="FA212" s="79">
        <v>73.706878662109375</v>
      </c>
      <c r="FB212" s="79">
        <v>72.394599914550781</v>
      </c>
      <c r="FC212" s="79">
        <v>71.386672973632813</v>
      </c>
      <c r="FD212" s="79">
        <v>70.796318054199219</v>
      </c>
      <c r="FE212" s="79">
        <v>74.832160949707031</v>
      </c>
      <c r="FF212" s="79">
        <v>80.721641540527344</v>
      </c>
      <c r="FG212" s="79">
        <v>85.821800231933594</v>
      </c>
      <c r="FH212" s="79">
        <v>92.964462280273438</v>
      </c>
      <c r="FI212" s="79">
        <v>96.860015869140625</v>
      </c>
      <c r="FJ212" s="79">
        <v>100.00735473632813</v>
      </c>
      <c r="FK212" s="79">
        <v>102.12179565429688</v>
      </c>
      <c r="FL212" s="79">
        <v>103.20481109619141</v>
      </c>
      <c r="FM212" s="79">
        <v>103.22676086425781</v>
      </c>
      <c r="FN212" s="79">
        <v>101.59320068359375</v>
      </c>
      <c r="FO212" s="79">
        <v>97.342079162597656</v>
      </c>
      <c r="FP212" s="79">
        <v>91.103805541992188</v>
      </c>
      <c r="FQ212" s="79">
        <v>87.317222595214844</v>
      </c>
      <c r="FR212" s="79">
        <v>83.813514709472656</v>
      </c>
      <c r="FS212" s="79">
        <v>81.752059936523438</v>
      </c>
      <c r="FT212" s="79">
        <v>79.945533752441406</v>
      </c>
      <c r="FU212" s="79">
        <v>7.5905635952949524E-2</v>
      </c>
      <c r="FV212" s="79">
        <v>0.13225044310092926</v>
      </c>
      <c r="FW212" s="79">
        <v>7.4617549777030945E-2</v>
      </c>
      <c r="FX212" s="79">
        <v>0</v>
      </c>
      <c r="FY212" s="79">
        <v>478</v>
      </c>
      <c r="FZ212" s="79">
        <v>1</v>
      </c>
    </row>
    <row r="213" spans="1:182" x14ac:dyDescent="0.2">
      <c r="A213" t="s">
        <v>186</v>
      </c>
      <c r="B213" t="s">
        <v>245</v>
      </c>
      <c r="C213" t="s">
        <v>194</v>
      </c>
      <c r="D213" t="s">
        <v>203</v>
      </c>
      <c r="E213" t="s">
        <v>210</v>
      </c>
      <c r="F213" t="s">
        <v>1</v>
      </c>
      <c r="G213" t="s">
        <v>1</v>
      </c>
      <c r="H213" s="79">
        <v>9684</v>
      </c>
      <c r="I213" s="79">
        <v>2.5164384841918945</v>
      </c>
      <c r="J213" s="79">
        <v>2.2591607570648193</v>
      </c>
      <c r="K213" s="79">
        <v>2.0527026653289795</v>
      </c>
      <c r="L213" s="79">
        <v>1.9140046834945679</v>
      </c>
      <c r="M213" s="79">
        <v>1.793573260307312</v>
      </c>
      <c r="N213" s="79">
        <v>1.7184422016143799</v>
      </c>
      <c r="O213" s="79">
        <v>1.7147442102432251</v>
      </c>
      <c r="P213" s="79">
        <v>1.8480843305587769</v>
      </c>
      <c r="Q213" s="79">
        <v>2.0612099170684814</v>
      </c>
      <c r="R213" s="79">
        <v>2.3653287887573242</v>
      </c>
      <c r="S213" s="79">
        <v>2.742098331451416</v>
      </c>
      <c r="T213" s="79">
        <v>3.1908223628997803</v>
      </c>
      <c r="U213" s="79">
        <v>3.616396427154541</v>
      </c>
      <c r="V213" s="79">
        <v>3.9279005527496338</v>
      </c>
      <c r="W213" s="79">
        <v>4.1234602928161621</v>
      </c>
      <c r="X213" s="79">
        <v>4.2424225807189941</v>
      </c>
      <c r="Y213" s="79">
        <v>4.2818398475646973</v>
      </c>
      <c r="Z213" s="79">
        <v>4.2087464332580566</v>
      </c>
      <c r="AA213" s="79">
        <v>4.1350264549255371</v>
      </c>
      <c r="AB213" s="79">
        <v>4.0522050857543945</v>
      </c>
      <c r="AC213" s="79">
        <v>3.8721134662628174</v>
      </c>
      <c r="AD213" s="79">
        <v>3.5523202419281006</v>
      </c>
      <c r="AE213" s="79">
        <v>3.0378682613372803</v>
      </c>
      <c r="AF213" s="79">
        <v>2.6473431587219238</v>
      </c>
      <c r="AG213" s="79">
        <v>-0.36303398013114929</v>
      </c>
      <c r="AH213" s="79">
        <v>-0.31999936699867249</v>
      </c>
      <c r="AI213" s="79">
        <v>-0.29758486151695251</v>
      </c>
      <c r="AJ213" s="79">
        <v>-0.24914534389972687</v>
      </c>
      <c r="AK213" s="79">
        <v>-0.25699004530906677</v>
      </c>
      <c r="AL213" s="79">
        <v>-0.28800269961357117</v>
      </c>
      <c r="AM213" s="79">
        <v>-0.24814638495445251</v>
      </c>
      <c r="AN213" s="79">
        <v>-0.22425796091556549</v>
      </c>
      <c r="AO213" s="79">
        <v>-0.28501424193382263</v>
      </c>
      <c r="AP213" s="79">
        <v>-0.3522266149520874</v>
      </c>
      <c r="AQ213" s="79">
        <v>-0.42105942964553833</v>
      </c>
      <c r="AR213" s="79">
        <v>-0.40369465947151184</v>
      </c>
      <c r="AS213" s="79">
        <v>-0.42658543586730957</v>
      </c>
      <c r="AT213" s="79">
        <v>-0.44773685932159424</v>
      </c>
      <c r="AU213" s="79">
        <v>-0.45356473326683044</v>
      </c>
      <c r="AV213" s="79">
        <v>-0.46402519941329956</v>
      </c>
      <c r="AW213" s="79">
        <v>-0.37275153398513794</v>
      </c>
      <c r="AX213" s="79">
        <v>-0.21749821305274963</v>
      </c>
      <c r="AY213" s="79">
        <v>-0.12385113537311554</v>
      </c>
      <c r="AZ213" s="79">
        <v>-9.5109410583972931E-2</v>
      </c>
      <c r="BA213" s="79">
        <v>-0.24346518516540527</v>
      </c>
      <c r="BB213" s="79">
        <v>-0.25835606455802917</v>
      </c>
      <c r="BC213" s="79">
        <v>-0.27610817551612854</v>
      </c>
      <c r="BD213" s="79">
        <v>-0.27136263251304626</v>
      </c>
      <c r="BE213" s="79">
        <v>-0.30396068096160889</v>
      </c>
      <c r="BF213" s="79">
        <v>-0.26487520337104797</v>
      </c>
      <c r="BG213" s="79">
        <v>-0.24369446933269501</v>
      </c>
      <c r="BH213" s="79">
        <v>-0.19606904685497284</v>
      </c>
      <c r="BI213" s="79">
        <v>-0.2056281566619873</v>
      </c>
      <c r="BJ213" s="79">
        <v>-0.2369634211063385</v>
      </c>
      <c r="BK213" s="79">
        <v>-0.19733983278274536</v>
      </c>
      <c r="BL213" s="79">
        <v>-0.17025461792945862</v>
      </c>
      <c r="BM213" s="79">
        <v>-0.2279987633228302</v>
      </c>
      <c r="BN213" s="79">
        <v>-0.29214251041412354</v>
      </c>
      <c r="BO213" s="79">
        <v>-0.3540685772895813</v>
      </c>
      <c r="BP213" s="79">
        <v>-0.33147493004798889</v>
      </c>
      <c r="BQ213" s="79">
        <v>-0.34692975878715515</v>
      </c>
      <c r="BR213" s="79">
        <v>-0.3683224618434906</v>
      </c>
      <c r="BS213" s="79">
        <v>-0.37297305464744568</v>
      </c>
      <c r="BT213" s="79">
        <v>-0.3837694525718689</v>
      </c>
      <c r="BU213" s="79">
        <v>-0.29469999670982361</v>
      </c>
      <c r="BV213" s="79">
        <v>-0.13983379304409027</v>
      </c>
      <c r="BW213" s="79">
        <v>-4.9069110304117203E-2</v>
      </c>
      <c r="BX213" s="79">
        <v>-2.2210447117686272E-2</v>
      </c>
      <c r="BY213" s="79">
        <v>-0.1725628525018692</v>
      </c>
      <c r="BZ213" s="79">
        <v>-0.1916971355676651</v>
      </c>
      <c r="CA213" s="79">
        <v>-0.21233919262886047</v>
      </c>
      <c r="CB213" s="79">
        <v>-0.21238668262958527</v>
      </c>
      <c r="CC213" s="79">
        <v>-0.26304665207862854</v>
      </c>
      <c r="CD213" s="79">
        <v>-0.22669635713100433</v>
      </c>
      <c r="CE213" s="79">
        <v>-0.20637015998363495</v>
      </c>
      <c r="CF213" s="79">
        <v>-0.15930856764316559</v>
      </c>
      <c r="CG213" s="79">
        <v>-0.17005504667758942</v>
      </c>
      <c r="CH213" s="79">
        <v>-0.20161379873752594</v>
      </c>
      <c r="CI213" s="79">
        <v>-0.16215136647224426</v>
      </c>
      <c r="CJ213" s="79">
        <v>-0.13285206258296967</v>
      </c>
      <c r="CK213" s="79">
        <v>-0.18851003050804138</v>
      </c>
      <c r="CL213" s="79">
        <v>-0.250528484582901</v>
      </c>
      <c r="CM213" s="79">
        <v>-0.30767092108726501</v>
      </c>
      <c r="CN213" s="79">
        <v>-0.28145578503608704</v>
      </c>
      <c r="CO213" s="79">
        <v>-0.29176047444343567</v>
      </c>
      <c r="CP213" s="79">
        <v>-0.31332030892372131</v>
      </c>
      <c r="CQ213" s="79">
        <v>-0.31715553998947144</v>
      </c>
      <c r="CR213" s="79">
        <v>-0.32818463444709778</v>
      </c>
      <c r="CS213" s="79">
        <v>-0.24064177274703979</v>
      </c>
      <c r="CT213" s="79">
        <v>-8.6043655872344971E-2</v>
      </c>
      <c r="CU213" s="79">
        <v>2.7246903628110886E-3</v>
      </c>
      <c r="CV213" s="79">
        <v>2.8279153630137444E-2</v>
      </c>
      <c r="CW213" s="79">
        <v>-0.12345612049102783</v>
      </c>
      <c r="CX213" s="79">
        <v>-0.14552938938140869</v>
      </c>
      <c r="CY213" s="79">
        <v>-0.16817297041416168</v>
      </c>
      <c r="CZ213" s="79">
        <v>-0.17154012620449066</v>
      </c>
      <c r="DA213" s="79">
        <v>-0.22213262319564819</v>
      </c>
      <c r="DB213" s="79">
        <v>-0.18851751089096069</v>
      </c>
      <c r="DC213" s="79">
        <v>-0.1690458357334137</v>
      </c>
      <c r="DD213" s="79">
        <v>-0.12254808098077774</v>
      </c>
      <c r="DE213" s="79">
        <v>-0.13448195159435272</v>
      </c>
      <c r="DF213" s="79">
        <v>-0.16626419126987457</v>
      </c>
      <c r="DG213" s="79">
        <v>-0.12696288526058197</v>
      </c>
      <c r="DH213" s="79">
        <v>-9.5449507236480713E-2</v>
      </c>
      <c r="DI213" s="79">
        <v>-0.14902128279209137</v>
      </c>
      <c r="DJ213" s="79">
        <v>-0.20891442894935608</v>
      </c>
      <c r="DK213" s="79">
        <v>-0.26127323508262634</v>
      </c>
      <c r="DL213" s="79">
        <v>-0.23143661022186279</v>
      </c>
      <c r="DM213" s="79">
        <v>-0.23659124970436096</v>
      </c>
      <c r="DN213" s="79">
        <v>-0.25831818580627441</v>
      </c>
      <c r="DO213" s="79">
        <v>-0.2613379955291748</v>
      </c>
      <c r="DP213" s="79">
        <v>-0.27259978652000427</v>
      </c>
      <c r="DQ213" s="79">
        <v>-0.18658353388309479</v>
      </c>
      <c r="DR213" s="79">
        <v>-3.225351870059967E-2</v>
      </c>
      <c r="DS213" s="79">
        <v>5.451849102973938E-2</v>
      </c>
      <c r="DT213" s="79">
        <v>7.876875251531601E-2</v>
      </c>
      <c r="DU213" s="79">
        <v>-7.4349403381347656E-2</v>
      </c>
      <c r="DV213" s="79">
        <v>-9.9361613392829895E-2</v>
      </c>
      <c r="DW213" s="79">
        <v>-0.12400677800178528</v>
      </c>
      <c r="DX213" s="79">
        <v>-0.13069355487823486</v>
      </c>
      <c r="DY213" s="79">
        <v>-0.1630592942237854</v>
      </c>
      <c r="DZ213" s="79">
        <v>-0.13339331746101379</v>
      </c>
      <c r="EA213" s="79">
        <v>-0.115155428647995</v>
      </c>
      <c r="EB213" s="79">
        <v>-6.9471791386604309E-2</v>
      </c>
      <c r="EC213" s="79">
        <v>-8.3120055496692657E-2</v>
      </c>
      <c r="ED213" s="79">
        <v>-0.11522494256496429</v>
      </c>
      <c r="EE213" s="79">
        <v>-7.6156303286552429E-2</v>
      </c>
      <c r="EF213" s="79">
        <v>-4.1446149349212646E-2</v>
      </c>
      <c r="EG213" s="79">
        <v>-9.2005819082260132E-2</v>
      </c>
      <c r="EH213" s="79">
        <v>-0.1488303542137146</v>
      </c>
      <c r="EI213" s="79">
        <v>-0.19428236782550812</v>
      </c>
      <c r="EJ213" s="79">
        <v>-0.15921689569950104</v>
      </c>
      <c r="EK213" s="79">
        <v>-0.15693557262420654</v>
      </c>
      <c r="EL213" s="79">
        <v>-0.17890380322933197</v>
      </c>
      <c r="EM213" s="79">
        <v>-0.18074630200862885</v>
      </c>
      <c r="EN213" s="79">
        <v>-0.192344069480896</v>
      </c>
      <c r="EO213" s="79">
        <v>-0.10853203386068344</v>
      </c>
      <c r="EP213" s="79">
        <v>4.5410897582769394E-2</v>
      </c>
      <c r="EQ213" s="79">
        <v>0.12930050492286682</v>
      </c>
      <c r="ER213" s="79">
        <v>0.15166772902011871</v>
      </c>
      <c r="ES213" s="79">
        <v>-3.4470849204808474E-3</v>
      </c>
      <c r="ET213" s="79">
        <v>-3.2702691853046417E-2</v>
      </c>
      <c r="EU213" s="79">
        <v>-6.0237772762775421E-2</v>
      </c>
      <c r="EV213" s="79">
        <v>-7.1717604994773865E-2</v>
      </c>
      <c r="EW213" s="79">
        <v>77.417617797851563</v>
      </c>
      <c r="EX213" s="79">
        <v>73.729293823242188</v>
      </c>
      <c r="EY213" s="79">
        <v>73.081382751464844</v>
      </c>
      <c r="EZ213" s="79">
        <v>72.20648193359375</v>
      </c>
      <c r="FA213" s="79">
        <v>71.11004638671875</v>
      </c>
      <c r="FB213" s="79">
        <v>69.97467041015625</v>
      </c>
      <c r="FC213" s="79">
        <v>68.709617614746094</v>
      </c>
      <c r="FD213" s="79">
        <v>68.274726867675781</v>
      </c>
      <c r="FE213" s="79">
        <v>73.808273315429688</v>
      </c>
      <c r="FF213" s="79">
        <v>81.090446472167969</v>
      </c>
      <c r="FG213" s="79">
        <v>86.301246643066406</v>
      </c>
      <c r="FH213" s="79">
        <v>93.393753051757813</v>
      </c>
      <c r="FI213" s="79">
        <v>97.594978332519531</v>
      </c>
      <c r="FJ213" s="79">
        <v>101.01268005371094</v>
      </c>
      <c r="FK213" s="79">
        <v>103.20127868652344</v>
      </c>
      <c r="FL213" s="79">
        <v>103.98435211181641</v>
      </c>
      <c r="FM213" s="79">
        <v>103.29644012451172</v>
      </c>
      <c r="FN213" s="79">
        <v>101.09654998779297</v>
      </c>
      <c r="FO213" s="79">
        <v>96.908317565917969</v>
      </c>
      <c r="FP213" s="79">
        <v>88.414512634277344</v>
      </c>
      <c r="FQ213" s="79">
        <v>83.696220397949219</v>
      </c>
      <c r="FR213" s="79">
        <v>79.86224365234375</v>
      </c>
      <c r="FS213" s="79">
        <v>77.461395263671875</v>
      </c>
      <c r="FT213" s="79">
        <v>75.649589538574219</v>
      </c>
      <c r="FU213" s="79">
        <v>4.1137795895338058E-2</v>
      </c>
      <c r="FV213" s="79">
        <v>6.9226615130901337E-2</v>
      </c>
      <c r="FW213" s="79">
        <v>4.0958326309919357E-2</v>
      </c>
      <c r="FX213" s="79">
        <v>0</v>
      </c>
      <c r="FY213" s="79">
        <v>2355</v>
      </c>
      <c r="FZ213" s="79">
        <v>1</v>
      </c>
    </row>
    <row r="214" spans="1:182" x14ac:dyDescent="0.2">
      <c r="A214" t="s">
        <v>186</v>
      </c>
      <c r="B214" t="s">
        <v>245</v>
      </c>
      <c r="C214" t="s">
        <v>194</v>
      </c>
      <c r="D214" t="s">
        <v>203</v>
      </c>
      <c r="E214" t="s">
        <v>210</v>
      </c>
      <c r="F214" t="s">
        <v>178</v>
      </c>
      <c r="G214" t="s">
        <v>1</v>
      </c>
      <c r="H214" s="79">
        <v>4671</v>
      </c>
      <c r="I214" s="79">
        <v>2.2916603088378906</v>
      </c>
      <c r="J214" s="79">
        <v>2.017836332321167</v>
      </c>
      <c r="K214" s="79">
        <v>1.8215128183364868</v>
      </c>
      <c r="L214" s="79">
        <v>1.6865513324737549</v>
      </c>
      <c r="M214" s="79">
        <v>1.5381674766540527</v>
      </c>
      <c r="N214" s="79">
        <v>1.4687294960021973</v>
      </c>
      <c r="O214" s="79">
        <v>1.4394044876098633</v>
      </c>
      <c r="P214" s="79">
        <v>1.5560696125030518</v>
      </c>
      <c r="Q214" s="79">
        <v>1.8226070404052734</v>
      </c>
      <c r="R214" s="79">
        <v>2.1077911853790283</v>
      </c>
      <c r="S214" s="79">
        <v>2.4766526222229004</v>
      </c>
      <c r="T214" s="79">
        <v>2.9222617149353027</v>
      </c>
      <c r="U214" s="79">
        <v>3.3076541423797607</v>
      </c>
      <c r="V214" s="79">
        <v>3.5868268013000488</v>
      </c>
      <c r="W214" s="79">
        <v>3.7974531650543213</v>
      </c>
      <c r="X214" s="79">
        <v>3.8993935585021973</v>
      </c>
      <c r="Y214" s="79">
        <v>3.9067072868347168</v>
      </c>
      <c r="Z214" s="79">
        <v>3.8103387355804443</v>
      </c>
      <c r="AA214" s="79">
        <v>3.7866096496582031</v>
      </c>
      <c r="AB214" s="79">
        <v>3.707120418548584</v>
      </c>
      <c r="AC214" s="79">
        <v>3.4983894824981689</v>
      </c>
      <c r="AD214" s="79">
        <v>3.244727611541748</v>
      </c>
      <c r="AE214" s="79">
        <v>2.8062534332275391</v>
      </c>
      <c r="AF214" s="79">
        <v>2.4440102577209473</v>
      </c>
      <c r="AG214" s="79">
        <v>-0.25935354828834534</v>
      </c>
      <c r="AH214" s="79">
        <v>-0.27520334720611572</v>
      </c>
      <c r="AI214" s="79">
        <v>-0.22173519432544708</v>
      </c>
      <c r="AJ214" s="79">
        <v>-0.15397801995277405</v>
      </c>
      <c r="AK214" s="79">
        <v>-0.17449992895126343</v>
      </c>
      <c r="AL214" s="79">
        <v>-0.15952958166599274</v>
      </c>
      <c r="AM214" s="79">
        <v>-0.17081093788146973</v>
      </c>
      <c r="AN214" s="79">
        <v>-0.15369905531406403</v>
      </c>
      <c r="AO214" s="79">
        <v>-0.13709846138954163</v>
      </c>
      <c r="AP214" s="79">
        <v>-0.25545844435691833</v>
      </c>
      <c r="AQ214" s="79">
        <v>-0.3485543429851532</v>
      </c>
      <c r="AR214" s="79">
        <v>-0.39101138710975647</v>
      </c>
      <c r="AS214" s="79">
        <v>-0.45788589119911194</v>
      </c>
      <c r="AT214" s="79">
        <v>-0.46504312753677368</v>
      </c>
      <c r="AU214" s="79">
        <v>-0.46270757913589478</v>
      </c>
      <c r="AV214" s="79">
        <v>-0.43188992142677307</v>
      </c>
      <c r="AW214" s="79">
        <v>-0.39094716310501099</v>
      </c>
      <c r="AX214" s="79">
        <v>-0.24987518787384033</v>
      </c>
      <c r="AY214" s="79">
        <v>-0.16533370316028595</v>
      </c>
      <c r="AZ214" s="79">
        <v>-0.11689393222332001</v>
      </c>
      <c r="BA214" s="79">
        <v>-0.32066914439201355</v>
      </c>
      <c r="BB214" s="79">
        <v>-0.2630138099193573</v>
      </c>
      <c r="BC214" s="79">
        <v>-0.21989735960960388</v>
      </c>
      <c r="BD214" s="79">
        <v>-0.18944311141967773</v>
      </c>
      <c r="BE214" s="79">
        <v>-0.19386722147464752</v>
      </c>
      <c r="BF214" s="79">
        <v>-0.21650741994380951</v>
      </c>
      <c r="BG214" s="79">
        <v>-0.16775822639465332</v>
      </c>
      <c r="BH214" s="79">
        <v>-0.10437848418951035</v>
      </c>
      <c r="BI214" s="79">
        <v>-0.12660197913646698</v>
      </c>
      <c r="BJ214" s="79">
        <v>-0.11429187655448914</v>
      </c>
      <c r="BK214" s="79">
        <v>-0.12607869505882263</v>
      </c>
      <c r="BL214" s="79">
        <v>-0.10643504559993744</v>
      </c>
      <c r="BM214" s="79">
        <v>-8.4666505455970764E-2</v>
      </c>
      <c r="BN214" s="79">
        <v>-0.19436042010784149</v>
      </c>
      <c r="BO214" s="79">
        <v>-0.27865481376647949</v>
      </c>
      <c r="BP214" s="79">
        <v>-0.31303974986076355</v>
      </c>
      <c r="BQ214" s="79">
        <v>-0.37235051393508911</v>
      </c>
      <c r="BR214" s="79">
        <v>-0.37562981247901917</v>
      </c>
      <c r="BS214" s="79">
        <v>-0.36960813403129578</v>
      </c>
      <c r="BT214" s="79">
        <v>-0.34030905365943909</v>
      </c>
      <c r="BU214" s="79">
        <v>-0.30166658759117126</v>
      </c>
      <c r="BV214" s="79">
        <v>-0.16191072762012482</v>
      </c>
      <c r="BW214" s="79">
        <v>-8.2867257297039032E-2</v>
      </c>
      <c r="BX214" s="79">
        <v>-3.618239238858223E-2</v>
      </c>
      <c r="BY214" s="79">
        <v>-0.24227263033390045</v>
      </c>
      <c r="BZ214" s="79">
        <v>-0.18827930092811584</v>
      </c>
      <c r="CA214" s="79">
        <v>-0.15210543572902679</v>
      </c>
      <c r="CB214" s="79">
        <v>-0.12661364674568176</v>
      </c>
      <c r="CC214" s="79">
        <v>-0.14851157367229462</v>
      </c>
      <c r="CD214" s="79">
        <v>-0.17585481703281403</v>
      </c>
      <c r="CE214" s="79">
        <v>-0.13037396967411041</v>
      </c>
      <c r="CF214" s="79">
        <v>-7.0025995373725891E-2</v>
      </c>
      <c r="CG214" s="79">
        <v>-9.3427985906600952E-2</v>
      </c>
      <c r="CH214" s="79">
        <v>-8.2960382103919983E-2</v>
      </c>
      <c r="CI214" s="79">
        <v>-9.5097273588180542E-2</v>
      </c>
      <c r="CJ214" s="79">
        <v>-7.3700129985809326E-2</v>
      </c>
      <c r="CK214" s="79">
        <v>-4.8352286219596863E-2</v>
      </c>
      <c r="CL214" s="79">
        <v>-0.15204410254955292</v>
      </c>
      <c r="CM214" s="79">
        <v>-0.23024259507656097</v>
      </c>
      <c r="CN214" s="79">
        <v>-0.25903680920600891</v>
      </c>
      <c r="CO214" s="79">
        <v>-0.31310898065567017</v>
      </c>
      <c r="CP214" s="79">
        <v>-0.31370246410369873</v>
      </c>
      <c r="CQ214" s="79">
        <v>-0.30512776970863342</v>
      </c>
      <c r="CR214" s="79">
        <v>-0.2768804132938385</v>
      </c>
      <c r="CS214" s="79">
        <v>-0.23983117938041687</v>
      </c>
      <c r="CT214" s="79">
        <v>-0.1009867787361145</v>
      </c>
      <c r="CU214" s="79">
        <v>-2.5751234963536263E-2</v>
      </c>
      <c r="CV214" s="79">
        <v>1.9718179479241371E-2</v>
      </c>
      <c r="CW214" s="79">
        <v>-0.1879754364490509</v>
      </c>
      <c r="CX214" s="79">
        <v>-0.13651843369007111</v>
      </c>
      <c r="CY214" s="79">
        <v>-0.10515295714139938</v>
      </c>
      <c r="CZ214" s="79">
        <v>-8.3098143339157104E-2</v>
      </c>
      <c r="DA214" s="79">
        <v>-0.10315594077110291</v>
      </c>
      <c r="DB214" s="79">
        <v>-0.13520222902297974</v>
      </c>
      <c r="DC214" s="79">
        <v>-9.2989690601825714E-2</v>
      </c>
      <c r="DD214" s="79">
        <v>-3.567349910736084E-2</v>
      </c>
      <c r="DE214" s="79">
        <v>-6.0254011303186417E-2</v>
      </c>
      <c r="DF214" s="79">
        <v>-5.162888765335083E-2</v>
      </c>
      <c r="DG214" s="79">
        <v>-6.4115859568119049E-2</v>
      </c>
      <c r="DH214" s="79">
        <v>-4.0965225547552109E-2</v>
      </c>
      <c r="DI214" s="79">
        <v>-1.2038067914545536E-2</v>
      </c>
      <c r="DJ214" s="79">
        <v>-0.10972778499126434</v>
      </c>
      <c r="DK214" s="79">
        <v>-0.18183040618896484</v>
      </c>
      <c r="DL214" s="79">
        <v>-0.20503388345241547</v>
      </c>
      <c r="DM214" s="79">
        <v>-0.253867506980896</v>
      </c>
      <c r="DN214" s="79">
        <v>-0.2517751157283783</v>
      </c>
      <c r="DO214" s="79">
        <v>-0.24064736068248749</v>
      </c>
      <c r="DP214" s="79">
        <v>-0.2134518027305603</v>
      </c>
      <c r="DQ214" s="79">
        <v>-0.17799574136734009</v>
      </c>
      <c r="DR214" s="79">
        <v>-4.0062852203845978E-2</v>
      </c>
      <c r="DS214" s="79">
        <v>3.1364787369966507E-2</v>
      </c>
      <c r="DT214" s="79">
        <v>7.5618743896484375E-2</v>
      </c>
      <c r="DU214" s="79">
        <v>-0.13367824256420135</v>
      </c>
      <c r="DV214" s="79">
        <v>-8.4757529199123383E-2</v>
      </c>
      <c r="DW214" s="79">
        <v>-5.8200471103191376E-2</v>
      </c>
      <c r="DX214" s="79">
        <v>-3.9582639932632446E-2</v>
      </c>
      <c r="DY214" s="79">
        <v>-3.7669610232114792E-2</v>
      </c>
      <c r="DZ214" s="79">
        <v>-7.6506316661834717E-2</v>
      </c>
      <c r="EA214" s="79">
        <v>-3.9012737572193146E-2</v>
      </c>
      <c r="EB214" s="79">
        <v>1.3926041312515736E-2</v>
      </c>
      <c r="EC214" s="79">
        <v>-1.2356054037809372E-2</v>
      </c>
      <c r="ED214" s="79">
        <v>-6.3911890611052513E-3</v>
      </c>
      <c r="EE214" s="79">
        <v>-1.9383622333407402E-2</v>
      </c>
      <c r="EF214" s="79">
        <v>6.2987841665744781E-3</v>
      </c>
      <c r="EG214" s="79">
        <v>4.0393896400928497E-2</v>
      </c>
      <c r="EH214" s="79">
        <v>-4.8629749566316605E-2</v>
      </c>
      <c r="EI214" s="79">
        <v>-0.11193084716796875</v>
      </c>
      <c r="EJ214" s="79">
        <v>-0.12706221640110016</v>
      </c>
      <c r="EK214" s="79">
        <v>-0.16833215951919556</v>
      </c>
      <c r="EL214" s="79">
        <v>-0.16236184537410736</v>
      </c>
      <c r="EM214" s="79">
        <v>-0.14754794538021088</v>
      </c>
      <c r="EN214" s="79">
        <v>-0.12187091261148453</v>
      </c>
      <c r="EO214" s="79">
        <v>-8.8715203106403351E-2</v>
      </c>
      <c r="EP214" s="79">
        <v>4.790162667632103E-2</v>
      </c>
      <c r="EQ214" s="79">
        <v>0.11383124440908432</v>
      </c>
      <c r="ER214" s="79">
        <v>0.15633027255535126</v>
      </c>
      <c r="ES214" s="79">
        <v>-5.5281717330217361E-2</v>
      </c>
      <c r="ET214" s="79">
        <v>-1.0023023933172226E-2</v>
      </c>
      <c r="EU214" s="79">
        <v>9.591459296643734E-3</v>
      </c>
      <c r="EV214" s="79">
        <v>2.324683777987957E-2</v>
      </c>
      <c r="EW214" s="79">
        <v>74.166557312011719</v>
      </c>
      <c r="EX214" s="79">
        <v>68.41845703125</v>
      </c>
      <c r="EY214" s="79">
        <v>67.924705505371094</v>
      </c>
      <c r="EZ214" s="79">
        <v>66.706657409667969</v>
      </c>
      <c r="FA214" s="79">
        <v>65.335823059082031</v>
      </c>
      <c r="FB214" s="79">
        <v>64.170989990234375</v>
      </c>
      <c r="FC214" s="79">
        <v>62.792980194091797</v>
      </c>
      <c r="FD214" s="79">
        <v>63.238361358642578</v>
      </c>
      <c r="FE214" s="79">
        <v>71.8165283203125</v>
      </c>
      <c r="FF214" s="79">
        <v>83.085517883300781</v>
      </c>
      <c r="FG214" s="79">
        <v>88.935615539550781</v>
      </c>
      <c r="FH214" s="79">
        <v>94.439132690429688</v>
      </c>
      <c r="FI214" s="79">
        <v>98.858009338378906</v>
      </c>
      <c r="FJ214" s="79">
        <v>101.70892333984375</v>
      </c>
      <c r="FK214" s="79">
        <v>103.79771423339844</v>
      </c>
      <c r="FL214" s="79">
        <v>104.42076110839844</v>
      </c>
      <c r="FM214" s="79">
        <v>102.15557861328125</v>
      </c>
      <c r="FN214" s="79">
        <v>98.924942016601563</v>
      </c>
      <c r="FO214" s="79">
        <v>95.528732299804688</v>
      </c>
      <c r="FP214" s="79">
        <v>81.943359375</v>
      </c>
      <c r="FQ214" s="79">
        <v>77.679718017578125</v>
      </c>
      <c r="FR214" s="79">
        <v>73.61834716796875</v>
      </c>
      <c r="FS214" s="79">
        <v>70.938613891601563</v>
      </c>
      <c r="FT214" s="79">
        <v>69.332817077636719</v>
      </c>
      <c r="FU214" s="79">
        <v>3.9959382265806198E-2</v>
      </c>
      <c r="FV214" s="79">
        <v>7.6244227588176727E-2</v>
      </c>
      <c r="FW214" s="79">
        <v>3.9145544171333313E-2</v>
      </c>
      <c r="FX214" s="79">
        <v>0</v>
      </c>
      <c r="FY214" s="79">
        <v>1375</v>
      </c>
      <c r="FZ214" s="79">
        <v>1</v>
      </c>
    </row>
    <row r="215" spans="1:182" x14ac:dyDescent="0.2">
      <c r="A215" t="s">
        <v>186</v>
      </c>
      <c r="B215" t="s">
        <v>245</v>
      </c>
      <c r="C215" t="s">
        <v>194</v>
      </c>
      <c r="D215" t="s">
        <v>203</v>
      </c>
      <c r="E215" t="s">
        <v>210</v>
      </c>
      <c r="F215" t="s">
        <v>179</v>
      </c>
      <c r="G215" t="s">
        <v>1</v>
      </c>
      <c r="H215" s="79">
        <v>927</v>
      </c>
      <c r="I215" s="79">
        <v>2.943068265914917</v>
      </c>
      <c r="J215" s="79">
        <v>2.696237325668335</v>
      </c>
      <c r="K215" s="79">
        <v>2.289576530456543</v>
      </c>
      <c r="L215" s="79">
        <v>2.1855182647705078</v>
      </c>
      <c r="M215" s="79">
        <v>2.1379449367523193</v>
      </c>
      <c r="N215" s="79">
        <v>2.0166740417480469</v>
      </c>
      <c r="O215" s="79">
        <v>1.9975370168685913</v>
      </c>
      <c r="P215" s="79">
        <v>2.1394288539886475</v>
      </c>
      <c r="Q215" s="79">
        <v>2.2712695598602295</v>
      </c>
      <c r="R215" s="79">
        <v>2.531402587890625</v>
      </c>
      <c r="S215" s="79">
        <v>3.0496213436126709</v>
      </c>
      <c r="T215" s="79">
        <v>3.3562901020050049</v>
      </c>
      <c r="U215" s="79">
        <v>3.9073643684387207</v>
      </c>
      <c r="V215" s="79">
        <v>4.5323076248168945</v>
      </c>
      <c r="W215" s="79">
        <v>4.671175479888916</v>
      </c>
      <c r="X215" s="79">
        <v>4.9475588798522949</v>
      </c>
      <c r="Y215" s="79">
        <v>4.9494538307189941</v>
      </c>
      <c r="Z215" s="79">
        <v>4.657008171081543</v>
      </c>
      <c r="AA215" s="79">
        <v>4.7591757774353027</v>
      </c>
      <c r="AB215" s="79">
        <v>4.632875919342041</v>
      </c>
      <c r="AC215" s="79">
        <v>4.5973825454711914</v>
      </c>
      <c r="AD215" s="79">
        <v>4.1278581619262695</v>
      </c>
      <c r="AE215" s="79">
        <v>3.420551061630249</v>
      </c>
      <c r="AF215" s="79">
        <v>3.1412868499755859</v>
      </c>
      <c r="AG215" s="79">
        <v>-0.91767698526382446</v>
      </c>
      <c r="AH215" s="79">
        <v>-0.69263756275177002</v>
      </c>
      <c r="AI215" s="79">
        <v>-0.72607159614562988</v>
      </c>
      <c r="AJ215" s="79">
        <v>-0.58607703447341919</v>
      </c>
      <c r="AK215" s="79">
        <v>-0.51742219924926758</v>
      </c>
      <c r="AL215" s="79">
        <v>-0.61426067352294922</v>
      </c>
      <c r="AM215" s="79">
        <v>-0.58476686477661133</v>
      </c>
      <c r="AN215" s="79">
        <v>-0.44907572865486145</v>
      </c>
      <c r="AO215" s="79">
        <v>-0.47446325421333313</v>
      </c>
      <c r="AP215" s="79">
        <v>-0.66086137294769287</v>
      </c>
      <c r="AQ215" s="79">
        <v>-0.74407386779785156</v>
      </c>
      <c r="AR215" s="79">
        <v>-0.91115409135818481</v>
      </c>
      <c r="AS215" s="79">
        <v>-1.015117883682251</v>
      </c>
      <c r="AT215" s="79">
        <v>-0.75696170330047607</v>
      </c>
      <c r="AU215" s="79">
        <v>-0.98284870386123657</v>
      </c>
      <c r="AV215" s="79">
        <v>-0.92721205949783325</v>
      </c>
      <c r="AW215" s="79">
        <v>-0.95499277114868164</v>
      </c>
      <c r="AX215" s="79">
        <v>-1.0329842567443848</v>
      </c>
      <c r="AY215" s="79">
        <v>-0.86765086650848389</v>
      </c>
      <c r="AZ215" s="79">
        <v>-0.84162443876266479</v>
      </c>
      <c r="BA215" s="79">
        <v>-0.52955478429794312</v>
      </c>
      <c r="BB215" s="79">
        <v>-0.67438852787017822</v>
      </c>
      <c r="BC215" s="79">
        <v>-0.89778041839599609</v>
      </c>
      <c r="BD215" s="79">
        <v>-0.88478285074234009</v>
      </c>
      <c r="BE215" s="79">
        <v>-0.70721215009689331</v>
      </c>
      <c r="BF215" s="79">
        <v>-0.50996613502502441</v>
      </c>
      <c r="BG215" s="79">
        <v>-0.56057882308959961</v>
      </c>
      <c r="BH215" s="79">
        <v>-0.42474949359893799</v>
      </c>
      <c r="BI215" s="79">
        <v>-0.36302155256271362</v>
      </c>
      <c r="BJ215" s="79">
        <v>-0.45672768354415894</v>
      </c>
      <c r="BK215" s="79">
        <v>-0.42335385084152222</v>
      </c>
      <c r="BL215" s="79">
        <v>-0.28690385818481445</v>
      </c>
      <c r="BM215" s="79">
        <v>-0.29883041977882385</v>
      </c>
      <c r="BN215" s="79">
        <v>-0.45431128144264221</v>
      </c>
      <c r="BO215" s="79">
        <v>-0.4983292818069458</v>
      </c>
      <c r="BP215" s="79">
        <v>-0.67280358076095581</v>
      </c>
      <c r="BQ215" s="79">
        <v>-0.74911463260650635</v>
      </c>
      <c r="BR215" s="79">
        <v>-0.46950173377990723</v>
      </c>
      <c r="BS215" s="79">
        <v>-0.69748485088348389</v>
      </c>
      <c r="BT215" s="79">
        <v>-0.65214419364929199</v>
      </c>
      <c r="BU215" s="79">
        <v>-0.68724769353866577</v>
      </c>
      <c r="BV215" s="79">
        <v>-0.77142149209976196</v>
      </c>
      <c r="BW215" s="79">
        <v>-0.60452985763549805</v>
      </c>
      <c r="BX215" s="79">
        <v>-0.58806079626083374</v>
      </c>
      <c r="BY215" s="79">
        <v>-0.26749467849731445</v>
      </c>
      <c r="BZ215" s="79">
        <v>-0.44348704814910889</v>
      </c>
      <c r="CA215" s="79">
        <v>-0.66365283727645874</v>
      </c>
      <c r="CB215" s="79">
        <v>-0.66773056983947754</v>
      </c>
      <c r="CC215" s="79">
        <v>-0.56144481897354126</v>
      </c>
      <c r="CD215" s="79">
        <v>-0.38344854116439819</v>
      </c>
      <c r="CE215" s="79">
        <v>-0.44595915079116821</v>
      </c>
      <c r="CF215" s="79">
        <v>-0.31301447749137878</v>
      </c>
      <c r="CG215" s="79">
        <v>-0.25608417391777039</v>
      </c>
      <c r="CH215" s="79">
        <v>-0.34762084484100342</v>
      </c>
      <c r="CI215" s="79">
        <v>-0.31155970692634583</v>
      </c>
      <c r="CJ215" s="79">
        <v>-0.17458410561084747</v>
      </c>
      <c r="CK215" s="79">
        <v>-0.17718766629695892</v>
      </c>
      <c r="CL215" s="79">
        <v>-0.31125536561012268</v>
      </c>
      <c r="CM215" s="79">
        <v>-0.32812726497650146</v>
      </c>
      <c r="CN215" s="79">
        <v>-0.50772285461425781</v>
      </c>
      <c r="CO215" s="79">
        <v>-0.56488144397735596</v>
      </c>
      <c r="CP215" s="79">
        <v>-0.27040785551071167</v>
      </c>
      <c r="CQ215" s="79">
        <v>-0.49984264373779297</v>
      </c>
      <c r="CR215" s="79">
        <v>-0.46163299679756165</v>
      </c>
      <c r="CS215" s="79">
        <v>-0.50180816650390625</v>
      </c>
      <c r="CT215" s="79">
        <v>-0.59026390314102173</v>
      </c>
      <c r="CU215" s="79">
        <v>-0.42229300737380981</v>
      </c>
      <c r="CV215" s="79">
        <v>-0.41244342923164368</v>
      </c>
      <c r="CW215" s="79">
        <v>-8.5992626845836639E-2</v>
      </c>
      <c r="CX215" s="79">
        <v>-0.28356534242630005</v>
      </c>
      <c r="CY215" s="79">
        <v>-0.50149679183959961</v>
      </c>
      <c r="CZ215" s="79">
        <v>-0.51740086078643799</v>
      </c>
      <c r="DA215" s="79">
        <v>-0.41567748785018921</v>
      </c>
      <c r="DB215" s="79">
        <v>-0.2569308876991272</v>
      </c>
      <c r="DC215" s="79">
        <v>-0.33133941888809204</v>
      </c>
      <c r="DD215" s="79">
        <v>-0.20127952098846436</v>
      </c>
      <c r="DE215" s="79">
        <v>-0.14914673566818237</v>
      </c>
      <c r="DF215" s="79">
        <v>-0.2385140061378479</v>
      </c>
      <c r="DG215" s="79">
        <v>-0.19976557791233063</v>
      </c>
      <c r="DH215" s="79">
        <v>-6.2264334410429001E-2</v>
      </c>
      <c r="DI215" s="79">
        <v>-5.5544909089803696E-2</v>
      </c>
      <c r="DJ215" s="79">
        <v>-0.16819941997528076</v>
      </c>
      <c r="DK215" s="79">
        <v>-0.15792527794837952</v>
      </c>
      <c r="DL215" s="79">
        <v>-0.34264197945594788</v>
      </c>
      <c r="DM215" s="79">
        <v>-0.38064834475517273</v>
      </c>
      <c r="DN215" s="79">
        <v>-7.1313954889774323E-2</v>
      </c>
      <c r="DO215" s="79">
        <v>-0.30220043659210205</v>
      </c>
      <c r="DP215" s="79">
        <v>-0.27112182974815369</v>
      </c>
      <c r="DQ215" s="79">
        <v>-0.31636875867843628</v>
      </c>
      <c r="DR215" s="79">
        <v>-0.40910634398460388</v>
      </c>
      <c r="DS215" s="79">
        <v>-0.24005615711212158</v>
      </c>
      <c r="DT215" s="79">
        <v>-0.23682598769664764</v>
      </c>
      <c r="DU215" s="79">
        <v>9.550940990447998E-2</v>
      </c>
      <c r="DV215" s="79">
        <v>-0.1236436516046524</v>
      </c>
      <c r="DW215" s="79">
        <v>-0.33934074640274048</v>
      </c>
      <c r="DX215" s="79">
        <v>-0.36707112193107605</v>
      </c>
      <c r="DY215" s="79">
        <v>-0.20521262288093567</v>
      </c>
      <c r="DZ215" s="79">
        <v>-7.4259482324123383E-2</v>
      </c>
      <c r="EA215" s="79">
        <v>-0.16584673523902893</v>
      </c>
      <c r="EB215" s="79">
        <v>-3.9951957762241364E-2</v>
      </c>
      <c r="EC215" s="79">
        <v>5.2539054304361343E-3</v>
      </c>
      <c r="ED215" s="79">
        <v>-8.0981075763702393E-2</v>
      </c>
      <c r="EE215" s="79">
        <v>-3.8352608680725098E-2</v>
      </c>
      <c r="EF215" s="79">
        <v>9.9907547235488892E-2</v>
      </c>
      <c r="EG215" s="79">
        <v>0.12008792161941528</v>
      </c>
      <c r="EH215" s="79">
        <v>3.835064172744751E-2</v>
      </c>
      <c r="EI215" s="79">
        <v>8.7819382548332214E-2</v>
      </c>
      <c r="EJ215" s="79">
        <v>-0.10429152101278305</v>
      </c>
      <c r="EK215" s="79">
        <v>-0.11464500427246094</v>
      </c>
      <c r="EL215" s="79">
        <v>0.21614600718021393</v>
      </c>
      <c r="EM215" s="79">
        <v>-1.6836512833833694E-2</v>
      </c>
      <c r="EN215" s="79">
        <v>3.9460537955164909E-3</v>
      </c>
      <c r="EO215" s="79">
        <v>-4.8623636364936829E-2</v>
      </c>
      <c r="EP215" s="79">
        <v>-0.14754360914230347</v>
      </c>
      <c r="EQ215" s="79">
        <v>2.3064889013767242E-2</v>
      </c>
      <c r="ER215" s="79">
        <v>1.6737673431634903E-2</v>
      </c>
      <c r="ES215" s="79">
        <v>0.35756951570510864</v>
      </c>
      <c r="ET215" s="79">
        <v>0.10725787281990051</v>
      </c>
      <c r="EU215" s="79">
        <v>-0.10521320998668671</v>
      </c>
      <c r="EV215" s="79">
        <v>-0.15001888573169708</v>
      </c>
      <c r="EW215" s="79">
        <v>83.198722839355469</v>
      </c>
      <c r="EX215" s="79">
        <v>80.284049987792969</v>
      </c>
      <c r="EY215" s="79">
        <v>78.664093017578125</v>
      </c>
      <c r="EZ215" s="79">
        <v>79.06854248046875</v>
      </c>
      <c r="FA215" s="79">
        <v>78.722694396972656</v>
      </c>
      <c r="FB215" s="79">
        <v>77.304031372070313</v>
      </c>
      <c r="FC215" s="79">
        <v>75.627487182617188</v>
      </c>
      <c r="FD215" s="79">
        <v>75.084053039550781</v>
      </c>
      <c r="FE215" s="79">
        <v>77.579818725585938</v>
      </c>
      <c r="FF215" s="79">
        <v>82.140129089355469</v>
      </c>
      <c r="FG215" s="79">
        <v>85.903762817382813</v>
      </c>
      <c r="FH215" s="79">
        <v>91.902641296386719</v>
      </c>
      <c r="FI215" s="79">
        <v>95.881103515625</v>
      </c>
      <c r="FJ215" s="79">
        <v>99.539459228515625</v>
      </c>
      <c r="FK215" s="79">
        <v>102.17792510986328</v>
      </c>
      <c r="FL215" s="79">
        <v>104.40023803710938</v>
      </c>
      <c r="FM215" s="79">
        <v>105.91732788085938</v>
      </c>
      <c r="FN215" s="79">
        <v>105.50520324707031</v>
      </c>
      <c r="FO215" s="79">
        <v>102.14934539794922</v>
      </c>
      <c r="FP215" s="79">
        <v>98.868125915527344</v>
      </c>
      <c r="FQ215" s="79">
        <v>94.967323303222656</v>
      </c>
      <c r="FR215" s="79">
        <v>90.982673645019531</v>
      </c>
      <c r="FS215" s="79">
        <v>89.161872863769531</v>
      </c>
      <c r="FT215" s="79">
        <v>85.835006713867188</v>
      </c>
      <c r="FU215" s="79">
        <v>0.13137385249137878</v>
      </c>
      <c r="FV215" s="79">
        <v>0.23945522308349609</v>
      </c>
      <c r="FW215" s="79">
        <v>0.13056522607803345</v>
      </c>
      <c r="FX215" s="79">
        <v>0</v>
      </c>
      <c r="FY215" s="79">
        <v>152</v>
      </c>
      <c r="FZ215" s="79">
        <v>1</v>
      </c>
    </row>
    <row r="216" spans="1:182" x14ac:dyDescent="0.2">
      <c r="A216" t="s">
        <v>186</v>
      </c>
      <c r="B216" t="s">
        <v>245</v>
      </c>
      <c r="C216" t="s">
        <v>194</v>
      </c>
      <c r="D216" t="s">
        <v>203</v>
      </c>
      <c r="E216" t="s">
        <v>210</v>
      </c>
      <c r="F216" t="s">
        <v>180</v>
      </c>
      <c r="G216" t="s">
        <v>1</v>
      </c>
      <c r="H216" s="79">
        <v>149</v>
      </c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  <c r="BM216" s="79"/>
      <c r="BN216" s="79"/>
      <c r="BO216" s="79"/>
      <c r="BP216" s="79"/>
      <c r="BQ216" s="79"/>
      <c r="BR216" s="79"/>
      <c r="BS216" s="79"/>
      <c r="BT216" s="79"/>
      <c r="BU216" s="79"/>
      <c r="BV216" s="79"/>
      <c r="BW216" s="79"/>
      <c r="BX216" s="79"/>
      <c r="BY216" s="79"/>
      <c r="BZ216" s="79"/>
      <c r="CA216" s="79"/>
      <c r="CB216" s="79"/>
      <c r="CC216" s="79"/>
      <c r="CD216" s="79"/>
      <c r="CE216" s="79"/>
      <c r="CF216" s="79"/>
      <c r="CG216" s="79"/>
      <c r="CH216" s="79"/>
      <c r="CI216" s="79"/>
      <c r="CJ216" s="79"/>
      <c r="CK216" s="79"/>
      <c r="CL216" s="79"/>
      <c r="CM216" s="79"/>
      <c r="CN216" s="79"/>
      <c r="CO216" s="79"/>
      <c r="CP216" s="79"/>
      <c r="CQ216" s="79"/>
      <c r="CR216" s="79"/>
      <c r="CS216" s="79"/>
      <c r="CT216" s="79"/>
      <c r="CU216" s="79"/>
      <c r="CV216" s="79"/>
      <c r="CW216" s="79"/>
      <c r="CX216" s="79"/>
      <c r="CY216" s="79"/>
      <c r="CZ216" s="79"/>
      <c r="DA216" s="79"/>
      <c r="DB216" s="79"/>
      <c r="DC216" s="79"/>
      <c r="DD216" s="79"/>
      <c r="DE216" s="79"/>
      <c r="DF216" s="79"/>
      <c r="DG216" s="79"/>
      <c r="DH216" s="79"/>
      <c r="DI216" s="79"/>
      <c r="DJ216" s="79"/>
      <c r="DK216" s="79"/>
      <c r="DL216" s="79"/>
      <c r="DM216" s="79"/>
      <c r="DN216" s="79"/>
      <c r="DO216" s="79"/>
      <c r="DP216" s="79"/>
      <c r="DQ216" s="79"/>
      <c r="DR216" s="79"/>
      <c r="DS216" s="79"/>
      <c r="DT216" s="79"/>
      <c r="DU216" s="79"/>
      <c r="DV216" s="79"/>
      <c r="DW216" s="79"/>
      <c r="DX216" s="79"/>
      <c r="DY216" s="79"/>
      <c r="DZ216" s="79"/>
      <c r="EA216" s="79"/>
      <c r="EB216" s="79"/>
      <c r="EC216" s="79"/>
      <c r="ED216" s="79"/>
      <c r="EE216" s="79"/>
      <c r="EF216" s="79"/>
      <c r="EG216" s="79"/>
      <c r="EH216" s="79"/>
      <c r="EI216" s="79"/>
      <c r="EJ216" s="79"/>
      <c r="EK216" s="79"/>
      <c r="EL216" s="79"/>
      <c r="EM216" s="79"/>
      <c r="EN216" s="79"/>
      <c r="EO216" s="79"/>
      <c r="EP216" s="79"/>
      <c r="EQ216" s="79"/>
      <c r="ER216" s="79"/>
      <c r="ES216" s="79"/>
      <c r="ET216" s="79"/>
      <c r="EU216" s="79"/>
      <c r="EV216" s="79"/>
      <c r="EW216" s="79"/>
      <c r="EX216" s="79"/>
      <c r="EY216" s="79"/>
      <c r="EZ216" s="79"/>
      <c r="FA216" s="79"/>
      <c r="FB216" s="79"/>
      <c r="FC216" s="79"/>
      <c r="FD216" s="79"/>
      <c r="FE216" s="79"/>
      <c r="FF216" s="79"/>
      <c r="FG216" s="79"/>
      <c r="FH216" s="79"/>
      <c r="FI216" s="79"/>
      <c r="FJ216" s="79"/>
      <c r="FK216" s="79"/>
      <c r="FL216" s="79"/>
      <c r="FM216" s="79"/>
      <c r="FN216" s="79"/>
      <c r="FO216" s="79"/>
      <c r="FP216" s="79"/>
      <c r="FQ216" s="79"/>
      <c r="FR216" s="79"/>
      <c r="FS216" s="79"/>
      <c r="FT216" s="79"/>
      <c r="FU216" s="79"/>
      <c r="FV216" s="79"/>
      <c r="FW216" s="79"/>
      <c r="FX216" s="79">
        <v>0</v>
      </c>
      <c r="FY216" s="79">
        <v>26</v>
      </c>
      <c r="FZ216" s="79">
        <v>0</v>
      </c>
    </row>
    <row r="217" spans="1:182" x14ac:dyDescent="0.2">
      <c r="A217" t="s">
        <v>186</v>
      </c>
      <c r="B217" t="s">
        <v>245</v>
      </c>
      <c r="C217" t="s">
        <v>194</v>
      </c>
      <c r="D217" t="s">
        <v>203</v>
      </c>
      <c r="E217" t="s">
        <v>210</v>
      </c>
      <c r="F217" t="s">
        <v>181</v>
      </c>
      <c r="G217" t="s">
        <v>1</v>
      </c>
      <c r="H217" s="79">
        <v>318</v>
      </c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  <c r="AP217" s="79"/>
      <c r="AQ217" s="79"/>
      <c r="AR217" s="79"/>
      <c r="AS217" s="79"/>
      <c r="AT217" s="79"/>
      <c r="AU217" s="79"/>
      <c r="AV217" s="79"/>
      <c r="AW217" s="79"/>
      <c r="AX217" s="79"/>
      <c r="AY217" s="79"/>
      <c r="AZ217" s="79"/>
      <c r="BA217" s="79"/>
      <c r="BB217" s="79"/>
      <c r="BC217" s="79"/>
      <c r="BD217" s="79"/>
      <c r="BE217" s="79"/>
      <c r="BF217" s="79"/>
      <c r="BG217" s="79"/>
      <c r="BH217" s="79"/>
      <c r="BI217" s="79"/>
      <c r="BJ217" s="79"/>
      <c r="BK217" s="79"/>
      <c r="BL217" s="79"/>
      <c r="BM217" s="79"/>
      <c r="BN217" s="79"/>
      <c r="BO217" s="79"/>
      <c r="BP217" s="79"/>
      <c r="BQ217" s="79"/>
      <c r="BR217" s="79"/>
      <c r="BS217" s="79"/>
      <c r="BT217" s="79"/>
      <c r="BU217" s="79"/>
      <c r="BV217" s="79"/>
      <c r="BW217" s="79"/>
      <c r="BX217" s="79"/>
      <c r="BY217" s="79"/>
      <c r="BZ217" s="79"/>
      <c r="CA217" s="79"/>
      <c r="CB217" s="79"/>
      <c r="CC217" s="79"/>
      <c r="CD217" s="79"/>
      <c r="CE217" s="79"/>
      <c r="CF217" s="79"/>
      <c r="CG217" s="79"/>
      <c r="CH217" s="79"/>
      <c r="CI217" s="79"/>
      <c r="CJ217" s="79"/>
      <c r="CK217" s="79"/>
      <c r="CL217" s="79"/>
      <c r="CM217" s="79"/>
      <c r="CN217" s="79"/>
      <c r="CO217" s="79"/>
      <c r="CP217" s="79"/>
      <c r="CQ217" s="79"/>
      <c r="CR217" s="79"/>
      <c r="CS217" s="79"/>
      <c r="CT217" s="79"/>
      <c r="CU217" s="79"/>
      <c r="CV217" s="79"/>
      <c r="CW217" s="79"/>
      <c r="CX217" s="79"/>
      <c r="CY217" s="79"/>
      <c r="CZ217" s="79"/>
      <c r="DA217" s="79"/>
      <c r="DB217" s="79"/>
      <c r="DC217" s="79"/>
      <c r="DD217" s="79"/>
      <c r="DE217" s="79"/>
      <c r="DF217" s="79"/>
      <c r="DG217" s="79"/>
      <c r="DH217" s="79"/>
      <c r="DI217" s="79"/>
      <c r="DJ217" s="79"/>
      <c r="DK217" s="79"/>
      <c r="DL217" s="79"/>
      <c r="DM217" s="79"/>
      <c r="DN217" s="79"/>
      <c r="DO217" s="79"/>
      <c r="DP217" s="79"/>
      <c r="DQ217" s="79"/>
      <c r="DR217" s="79"/>
      <c r="DS217" s="79"/>
      <c r="DT217" s="79"/>
      <c r="DU217" s="79"/>
      <c r="DV217" s="79"/>
      <c r="DW217" s="79"/>
      <c r="DX217" s="79"/>
      <c r="DY217" s="79"/>
      <c r="DZ217" s="79"/>
      <c r="EA217" s="79"/>
      <c r="EB217" s="79"/>
      <c r="EC217" s="79"/>
      <c r="ED217" s="79"/>
      <c r="EE217" s="79"/>
      <c r="EF217" s="79"/>
      <c r="EG217" s="79"/>
      <c r="EH217" s="79"/>
      <c r="EI217" s="79"/>
      <c r="EJ217" s="79"/>
      <c r="EK217" s="79"/>
      <c r="EL217" s="79"/>
      <c r="EM217" s="79"/>
      <c r="EN217" s="79"/>
      <c r="EO217" s="79"/>
      <c r="EP217" s="79"/>
      <c r="EQ217" s="79"/>
      <c r="ER217" s="79"/>
      <c r="ES217" s="79"/>
      <c r="ET217" s="79"/>
      <c r="EU217" s="79"/>
      <c r="EV217" s="79"/>
      <c r="EW217" s="79"/>
      <c r="EX217" s="79"/>
      <c r="EY217" s="79"/>
      <c r="EZ217" s="79"/>
      <c r="FA217" s="79"/>
      <c r="FB217" s="79"/>
      <c r="FC217" s="79"/>
      <c r="FD217" s="79"/>
      <c r="FE217" s="79"/>
      <c r="FF217" s="79"/>
      <c r="FG217" s="79"/>
      <c r="FH217" s="79"/>
      <c r="FI217" s="79"/>
      <c r="FJ217" s="79"/>
      <c r="FK217" s="79"/>
      <c r="FL217" s="79"/>
      <c r="FM217" s="79"/>
      <c r="FN217" s="79"/>
      <c r="FO217" s="79"/>
      <c r="FP217" s="79"/>
      <c r="FQ217" s="79"/>
      <c r="FR217" s="79"/>
      <c r="FS217" s="79"/>
      <c r="FT217" s="79"/>
      <c r="FU217" s="79"/>
      <c r="FV217" s="79"/>
      <c r="FW217" s="79"/>
      <c r="FX217" s="79">
        <v>0</v>
      </c>
      <c r="FY217" s="79">
        <v>41</v>
      </c>
      <c r="FZ217" s="79">
        <v>0</v>
      </c>
    </row>
    <row r="218" spans="1:182" x14ac:dyDescent="0.2">
      <c r="A218" t="s">
        <v>186</v>
      </c>
      <c r="B218" t="s">
        <v>245</v>
      </c>
      <c r="C218" t="s">
        <v>194</v>
      </c>
      <c r="D218" t="s">
        <v>203</v>
      </c>
      <c r="E218" t="s">
        <v>210</v>
      </c>
      <c r="F218" t="s">
        <v>182</v>
      </c>
      <c r="G218" t="s">
        <v>1</v>
      </c>
      <c r="H218" s="79">
        <v>899</v>
      </c>
      <c r="I218" s="79">
        <v>2.4383819103240967</v>
      </c>
      <c r="J218" s="79">
        <v>2.192979097366333</v>
      </c>
      <c r="K218" s="79">
        <v>2.0524113178253174</v>
      </c>
      <c r="L218" s="79">
        <v>1.8578518629074097</v>
      </c>
      <c r="M218" s="79">
        <v>1.730334997177124</v>
      </c>
      <c r="N218" s="79">
        <v>1.6012636423110962</v>
      </c>
      <c r="O218" s="79">
        <v>1.7125558853149414</v>
      </c>
      <c r="P218" s="79">
        <v>1.8908156156539917</v>
      </c>
      <c r="Q218" s="79">
        <v>2.0220954418182373</v>
      </c>
      <c r="R218" s="79">
        <v>2.2457058429718018</v>
      </c>
      <c r="S218" s="79">
        <v>2.6054892539978027</v>
      </c>
      <c r="T218" s="79">
        <v>2.9523694515228271</v>
      </c>
      <c r="U218" s="79">
        <v>3.4528529644012451</v>
      </c>
      <c r="V218" s="79">
        <v>3.5342011451721191</v>
      </c>
      <c r="W218" s="79">
        <v>3.862098217010498</v>
      </c>
      <c r="X218" s="79">
        <v>3.8472461700439453</v>
      </c>
      <c r="Y218" s="79">
        <v>3.8730132579803467</v>
      </c>
      <c r="Z218" s="79">
        <v>4.0045700073242188</v>
      </c>
      <c r="AA218" s="79">
        <v>3.9655156135559082</v>
      </c>
      <c r="AB218" s="79">
        <v>3.9234836101531982</v>
      </c>
      <c r="AC218" s="79">
        <v>3.9356286525726318</v>
      </c>
      <c r="AD218" s="79">
        <v>3.5333101749420166</v>
      </c>
      <c r="AE218" s="79">
        <v>3.0137958526611328</v>
      </c>
      <c r="AF218" s="79">
        <v>2.5559849739074707</v>
      </c>
      <c r="AG218" s="79">
        <v>-0.40293607115745544</v>
      </c>
      <c r="AH218" s="79">
        <v>-0.33020713925361633</v>
      </c>
      <c r="AI218" s="79">
        <v>-0.35656446218490601</v>
      </c>
      <c r="AJ218" s="79">
        <v>-0.40884757041931152</v>
      </c>
      <c r="AK218" s="79">
        <v>-0.45150774717330933</v>
      </c>
      <c r="AL218" s="79">
        <v>-0.5581699013710022</v>
      </c>
      <c r="AM218" s="79">
        <v>-0.55824011564254761</v>
      </c>
      <c r="AN218" s="79">
        <v>-0.57173389196395874</v>
      </c>
      <c r="AO218" s="79">
        <v>-0.67783862352371216</v>
      </c>
      <c r="AP218" s="79">
        <v>-0.83323013782501221</v>
      </c>
      <c r="AQ218" s="79">
        <v>-0.96200668811798096</v>
      </c>
      <c r="AR218" s="79">
        <v>-1.1363857984542847</v>
      </c>
      <c r="AS218" s="79">
        <v>-1.0452812910079956</v>
      </c>
      <c r="AT218" s="79">
        <v>-1.1939266920089722</v>
      </c>
      <c r="AU218" s="79">
        <v>-0.80927556753158569</v>
      </c>
      <c r="AV218" s="79">
        <v>-0.85592132806777954</v>
      </c>
      <c r="AW218" s="79">
        <v>-0.80504357814788818</v>
      </c>
      <c r="AX218" s="79">
        <v>-0.40577143430709839</v>
      </c>
      <c r="AY218" s="79">
        <v>-0.35633125901222229</v>
      </c>
      <c r="AZ218" s="79">
        <v>-0.3287239670753479</v>
      </c>
      <c r="BA218" s="79">
        <v>-0.18410314619541168</v>
      </c>
      <c r="BB218" s="79">
        <v>-9.4723090529441833E-2</v>
      </c>
      <c r="BC218" s="79">
        <v>-0.20374700427055359</v>
      </c>
      <c r="BD218" s="79">
        <v>-0.26866897940635681</v>
      </c>
      <c r="BE218" s="79">
        <v>-0.25679618120193481</v>
      </c>
      <c r="BF218" s="79">
        <v>-0.18542167544364929</v>
      </c>
      <c r="BG218" s="79">
        <v>-0.21471069753170013</v>
      </c>
      <c r="BH218" s="79">
        <v>-0.27544346451759338</v>
      </c>
      <c r="BI218" s="79">
        <v>-0.31682911515235901</v>
      </c>
      <c r="BJ218" s="79">
        <v>-0.42382737994194031</v>
      </c>
      <c r="BK218" s="79">
        <v>-0.42013764381408691</v>
      </c>
      <c r="BL218" s="79">
        <v>-0.42431971430778503</v>
      </c>
      <c r="BM218" s="79">
        <v>-0.51795881986618042</v>
      </c>
      <c r="BN218" s="79">
        <v>-0.66637510061264038</v>
      </c>
      <c r="BO218" s="79">
        <v>-0.7740931510925293</v>
      </c>
      <c r="BP218" s="79">
        <v>-0.93657130002975464</v>
      </c>
      <c r="BQ218" s="79">
        <v>-0.81815540790557861</v>
      </c>
      <c r="BR218" s="79">
        <v>-0.97192370891571045</v>
      </c>
      <c r="BS218" s="79">
        <v>-0.60086047649383545</v>
      </c>
      <c r="BT218" s="79">
        <v>-0.6528351902961731</v>
      </c>
      <c r="BU218" s="79">
        <v>-0.59750789403915405</v>
      </c>
      <c r="BV218" s="79">
        <v>-0.205889493227005</v>
      </c>
      <c r="BW218" s="79">
        <v>-0.15637467801570892</v>
      </c>
      <c r="BX218" s="79">
        <v>-0.12875762581825256</v>
      </c>
      <c r="BY218" s="79">
        <v>4.5749759301543236E-3</v>
      </c>
      <c r="BZ218" s="79">
        <v>7.9442843794822693E-2</v>
      </c>
      <c r="CA218" s="79">
        <v>-4.694148525595665E-2</v>
      </c>
      <c r="CB218" s="79">
        <v>-0.13131774961948395</v>
      </c>
      <c r="CC218" s="79">
        <v>-0.15558013319969177</v>
      </c>
      <c r="CD218" s="79">
        <v>-8.5143677890300751E-2</v>
      </c>
      <c r="CE218" s="79">
        <v>-0.11646322160959244</v>
      </c>
      <c r="CF218" s="79">
        <v>-0.18304811418056488</v>
      </c>
      <c r="CG218" s="79">
        <v>-0.22355106472969055</v>
      </c>
      <c r="CH218" s="79">
        <v>-0.33078214526176453</v>
      </c>
      <c r="CI218" s="79">
        <v>-0.3244883120059967</v>
      </c>
      <c r="CJ218" s="79">
        <v>-0.32222110033035278</v>
      </c>
      <c r="CK218" s="79">
        <v>-0.40722665190696716</v>
      </c>
      <c r="CL218" s="79">
        <v>-0.550811767578125</v>
      </c>
      <c r="CM218" s="79">
        <v>-0.64394479990005493</v>
      </c>
      <c r="CN218" s="79">
        <v>-0.79818028211593628</v>
      </c>
      <c r="CO218" s="79">
        <v>-0.66084873676300049</v>
      </c>
      <c r="CP218" s="79">
        <v>-0.818165123462677</v>
      </c>
      <c r="CQ218" s="79">
        <v>-0.45651277899742126</v>
      </c>
      <c r="CR218" s="79">
        <v>-0.51217830181121826</v>
      </c>
      <c r="CS218" s="79">
        <v>-0.45376929640769958</v>
      </c>
      <c r="CT218" s="79">
        <v>-6.7451886832714081E-2</v>
      </c>
      <c r="CU218" s="79">
        <v>-1.7885362729430199E-2</v>
      </c>
      <c r="CV218" s="79">
        <v>9.7384331747889519E-3</v>
      </c>
      <c r="CW218" s="79">
        <v>0.13525286316871643</v>
      </c>
      <c r="CX218" s="79">
        <v>0.20006963610649109</v>
      </c>
      <c r="CY218" s="79">
        <v>6.1661537736654282E-2</v>
      </c>
      <c r="CZ218" s="79">
        <v>-3.6188703030347824E-2</v>
      </c>
      <c r="DA218" s="79">
        <v>-5.4364066570997238E-2</v>
      </c>
      <c r="DB218" s="79">
        <v>1.5134305693209171E-2</v>
      </c>
      <c r="DC218" s="79">
        <v>-1.8215730786323547E-2</v>
      </c>
      <c r="DD218" s="79">
        <v>-9.0652808547019958E-2</v>
      </c>
      <c r="DE218" s="79">
        <v>-0.13027304410934448</v>
      </c>
      <c r="DF218" s="79">
        <v>-0.23773691058158875</v>
      </c>
      <c r="DG218" s="79">
        <v>-0.22883890569210052</v>
      </c>
      <c r="DH218" s="79">
        <v>-0.22012253105640411</v>
      </c>
      <c r="DI218" s="79">
        <v>-0.29649445414543152</v>
      </c>
      <c r="DJ218" s="79">
        <v>-0.43524843454360962</v>
      </c>
      <c r="DK218" s="79">
        <v>-0.51379638910293579</v>
      </c>
      <c r="DL218" s="79">
        <v>-0.65978938341140747</v>
      </c>
      <c r="DM218" s="79">
        <v>-0.50354206562042236</v>
      </c>
      <c r="DN218" s="79">
        <v>-0.66440659761428833</v>
      </c>
      <c r="DO218" s="79">
        <v>-0.31216511130332947</v>
      </c>
      <c r="DP218" s="79">
        <v>-0.37152141332626343</v>
      </c>
      <c r="DQ218" s="79">
        <v>-0.31003069877624512</v>
      </c>
      <c r="DR218" s="79">
        <v>7.0985719561576843E-2</v>
      </c>
      <c r="DS218" s="79">
        <v>0.12060395628213882</v>
      </c>
      <c r="DT218" s="79">
        <v>0.14823450148105621</v>
      </c>
      <c r="DU218" s="79">
        <v>0.26593074202537537</v>
      </c>
      <c r="DV218" s="79">
        <v>0.32069641351699829</v>
      </c>
      <c r="DW218" s="79">
        <v>0.17026457190513611</v>
      </c>
      <c r="DX218" s="79">
        <v>5.8940339833498001E-2</v>
      </c>
      <c r="DY218" s="79">
        <v>9.1775834560394287E-2</v>
      </c>
      <c r="DZ218" s="79">
        <v>0.15991978347301483</v>
      </c>
      <c r="EA218" s="79">
        <v>0.12363803386688232</v>
      </c>
      <c r="EB218" s="79">
        <v>4.2751360684633255E-2</v>
      </c>
      <c r="EC218" s="79">
        <v>4.4056186452507973E-3</v>
      </c>
      <c r="ED218" s="79">
        <v>-0.10339434444904327</v>
      </c>
      <c r="EE218" s="79">
        <v>-9.0736404061317444E-2</v>
      </c>
      <c r="EF218" s="79">
        <v>-7.2708368301391602E-2</v>
      </c>
      <c r="EG218" s="79">
        <v>-0.13661472499370575</v>
      </c>
      <c r="EH218" s="79">
        <v>-0.26839336752891541</v>
      </c>
      <c r="EI218" s="79">
        <v>-0.32588285207748413</v>
      </c>
      <c r="EJ218" s="79">
        <v>-0.4599747359752655</v>
      </c>
      <c r="EK218" s="79">
        <v>-0.27641624212265015</v>
      </c>
      <c r="EL218" s="79">
        <v>-0.44240361452102661</v>
      </c>
      <c r="EM218" s="79">
        <v>-0.10375004261732101</v>
      </c>
      <c r="EN218" s="79">
        <v>-0.1684352308511734</v>
      </c>
      <c r="EO218" s="79">
        <v>-0.10249505192041397</v>
      </c>
      <c r="EP218" s="79">
        <v>0.27086764574050903</v>
      </c>
      <c r="EQ218" s="79">
        <v>0.32056054472923279</v>
      </c>
      <c r="ER218" s="79">
        <v>0.34820082783699036</v>
      </c>
      <c r="ES218" s="79">
        <v>0.45460888743400574</v>
      </c>
      <c r="ET218" s="79">
        <v>0.49486237764358521</v>
      </c>
      <c r="EU218" s="79">
        <v>0.32707005739212036</v>
      </c>
      <c r="EV218" s="79">
        <v>0.19629156589508057</v>
      </c>
      <c r="EW218" s="79">
        <v>75.52081298828125</v>
      </c>
      <c r="EX218" s="79">
        <v>72.843940734863281</v>
      </c>
      <c r="EY218" s="79">
        <v>71.671142578125</v>
      </c>
      <c r="EZ218" s="79">
        <v>70.45465087890625</v>
      </c>
      <c r="FA218" s="79">
        <v>68.777153015136719</v>
      </c>
      <c r="FB218" s="79">
        <v>66.904975891113281</v>
      </c>
      <c r="FC218" s="79">
        <v>67.121856689453125</v>
      </c>
      <c r="FD218" s="79">
        <v>65.596298217773438</v>
      </c>
      <c r="FE218" s="79">
        <v>71.66424560546875</v>
      </c>
      <c r="FF218" s="79">
        <v>77.830978393554688</v>
      </c>
      <c r="FG218" s="79">
        <v>85.178955078125</v>
      </c>
      <c r="FH218" s="79">
        <v>94.496086120605469</v>
      </c>
      <c r="FI218" s="79">
        <v>101.19837951660156</v>
      </c>
      <c r="FJ218" s="79">
        <v>107.32924652099609</v>
      </c>
      <c r="FK218" s="79">
        <v>109.16107177734375</v>
      </c>
      <c r="FL218" s="79">
        <v>107.95433807373047</v>
      </c>
      <c r="FM218" s="79">
        <v>107.37203216552734</v>
      </c>
      <c r="FN218" s="79">
        <v>106.02361297607422</v>
      </c>
      <c r="FO218" s="79">
        <v>103.00799560546875</v>
      </c>
      <c r="FP218" s="79">
        <v>99.058609008789063</v>
      </c>
      <c r="FQ218" s="79">
        <v>89.849349975585938</v>
      </c>
      <c r="FR218" s="79">
        <v>83.0482177734375</v>
      </c>
      <c r="FS218" s="79">
        <v>78.89117431640625</v>
      </c>
      <c r="FT218" s="79">
        <v>74.844810485839844</v>
      </c>
      <c r="FU218" s="79">
        <v>0.11599383503198624</v>
      </c>
      <c r="FV218" s="79">
        <v>0.19036078453063965</v>
      </c>
      <c r="FW218" s="79">
        <v>0.11464338004589081</v>
      </c>
      <c r="FX218" s="79">
        <v>0</v>
      </c>
      <c r="FY218" s="79">
        <v>316</v>
      </c>
      <c r="FZ218" s="79">
        <v>1</v>
      </c>
    </row>
    <row r="219" spans="1:182" x14ac:dyDescent="0.2">
      <c r="A219" t="s">
        <v>186</v>
      </c>
      <c r="B219" t="s">
        <v>245</v>
      </c>
      <c r="C219" t="s">
        <v>194</v>
      </c>
      <c r="D219" t="s">
        <v>203</v>
      </c>
      <c r="E219" t="s">
        <v>210</v>
      </c>
      <c r="F219" t="s">
        <v>183</v>
      </c>
      <c r="G219" t="s">
        <v>1</v>
      </c>
      <c r="H219" s="79">
        <v>1417</v>
      </c>
      <c r="I219" s="79">
        <v>2.6191072463989258</v>
      </c>
      <c r="J219" s="79">
        <v>2.3048171997070313</v>
      </c>
      <c r="K219" s="79">
        <v>2.2514910697937012</v>
      </c>
      <c r="L219" s="79">
        <v>2.0829238891601563</v>
      </c>
      <c r="M219" s="79">
        <v>2.0412819385528564</v>
      </c>
      <c r="N219" s="79">
        <v>2.0217099189758301</v>
      </c>
      <c r="O219" s="79">
        <v>1.9752395153045654</v>
      </c>
      <c r="P219" s="79">
        <v>2.1222059726715088</v>
      </c>
      <c r="Q219" s="79">
        <v>2.2984256744384766</v>
      </c>
      <c r="R219" s="79">
        <v>2.8715672492980957</v>
      </c>
      <c r="S219" s="79">
        <v>3.3530938625335693</v>
      </c>
      <c r="T219" s="79">
        <v>3.8882436752319336</v>
      </c>
      <c r="U219" s="79">
        <v>4.4715576171875</v>
      </c>
      <c r="V219" s="79">
        <v>4.7103023529052734</v>
      </c>
      <c r="W219" s="79">
        <v>4.8686985969543457</v>
      </c>
      <c r="X219" s="79">
        <v>4.9988441467285156</v>
      </c>
      <c r="Y219" s="79">
        <v>5.1758008003234863</v>
      </c>
      <c r="Z219" s="79">
        <v>5.124687671661377</v>
      </c>
      <c r="AA219" s="79">
        <v>4.8278131484985352</v>
      </c>
      <c r="AB219" s="79">
        <v>4.8330793380737305</v>
      </c>
      <c r="AC219" s="79">
        <v>4.4186797142028809</v>
      </c>
      <c r="AD219" s="79">
        <v>4.0812878608703613</v>
      </c>
      <c r="AE219" s="79">
        <v>3.3341600894927979</v>
      </c>
      <c r="AF219" s="79">
        <v>2.8656907081604004</v>
      </c>
      <c r="AG219" s="79">
        <v>-0.74738621711730957</v>
      </c>
      <c r="AH219" s="79">
        <v>-0.68425136804580688</v>
      </c>
      <c r="AI219" s="79">
        <v>-0.55834907293319702</v>
      </c>
      <c r="AJ219" s="79">
        <v>-0.57299697399139404</v>
      </c>
      <c r="AK219" s="79">
        <v>-0.48488843441009521</v>
      </c>
      <c r="AL219" s="79">
        <v>-0.55582505464553833</v>
      </c>
      <c r="AM219" s="79">
        <v>-0.49411725997924805</v>
      </c>
      <c r="AN219" s="79">
        <v>-0.53392022848129272</v>
      </c>
      <c r="AO219" s="79">
        <v>-0.77234768867492676</v>
      </c>
      <c r="AP219" s="79">
        <v>-0.68816202878952026</v>
      </c>
      <c r="AQ219" s="79">
        <v>-0.66304957866668701</v>
      </c>
      <c r="AR219" s="79">
        <v>-0.50946140289306641</v>
      </c>
      <c r="AS219" s="79">
        <v>-0.38042342662811279</v>
      </c>
      <c r="AT219" s="79">
        <v>-0.59055662155151367</v>
      </c>
      <c r="AU219" s="79">
        <v>-0.69325709342956543</v>
      </c>
      <c r="AV219" s="79">
        <v>-0.63768279552459717</v>
      </c>
      <c r="AW219" s="79">
        <v>-0.27688190340995789</v>
      </c>
      <c r="AX219" s="79">
        <v>-0.12865361571311951</v>
      </c>
      <c r="AY219" s="79">
        <v>-9.8230056464672089E-2</v>
      </c>
      <c r="AZ219" s="79">
        <v>-3.8268737494945526E-2</v>
      </c>
      <c r="BA219" s="79">
        <v>-0.45856797695159912</v>
      </c>
      <c r="BB219" s="79">
        <v>-0.36577707529067993</v>
      </c>
      <c r="BC219" s="79">
        <v>-0.5180199146270752</v>
      </c>
      <c r="BD219" s="79">
        <v>-0.48084354400634766</v>
      </c>
      <c r="BE219" s="79">
        <v>-0.56393802165985107</v>
      </c>
      <c r="BF219" s="79">
        <v>-0.50793957710266113</v>
      </c>
      <c r="BG219" s="79">
        <v>-0.3773321807384491</v>
      </c>
      <c r="BH219" s="79">
        <v>-0.39018437266349792</v>
      </c>
      <c r="BI219" s="79">
        <v>-0.30963784456253052</v>
      </c>
      <c r="BJ219" s="79">
        <v>-0.37554639577865601</v>
      </c>
      <c r="BK219" s="79">
        <v>-0.31390851736068726</v>
      </c>
      <c r="BL219" s="79">
        <v>-0.34999161958694458</v>
      </c>
      <c r="BM219" s="79">
        <v>-0.57876688241958618</v>
      </c>
      <c r="BN219" s="79">
        <v>-0.46869421005249023</v>
      </c>
      <c r="BO219" s="79">
        <v>-0.43087661266326904</v>
      </c>
      <c r="BP219" s="79">
        <v>-0.26713600754737854</v>
      </c>
      <c r="BQ219" s="79">
        <v>-0.1152070090174675</v>
      </c>
      <c r="BR219" s="79">
        <v>-0.32725900411605835</v>
      </c>
      <c r="BS219" s="79">
        <v>-0.43063205480575562</v>
      </c>
      <c r="BT219" s="79">
        <v>-0.37291091680526733</v>
      </c>
      <c r="BU219" s="79">
        <v>-2.2705791518092155E-2</v>
      </c>
      <c r="BV219" s="79">
        <v>0.13172328472137451</v>
      </c>
      <c r="BW219" s="79">
        <v>0.15562668442726135</v>
      </c>
      <c r="BX219" s="79">
        <v>0.21647420525550842</v>
      </c>
      <c r="BY219" s="79">
        <v>-0.22273719310760498</v>
      </c>
      <c r="BZ219" s="79">
        <v>-0.14054717123508453</v>
      </c>
      <c r="CA219" s="79">
        <v>-0.30588698387145996</v>
      </c>
      <c r="CB219" s="79">
        <v>-0.27923303842544556</v>
      </c>
      <c r="CC219" s="79">
        <v>-0.43688231706619263</v>
      </c>
      <c r="CD219" s="79">
        <v>-0.38582664728164673</v>
      </c>
      <c r="CE219" s="79">
        <v>-0.2519603967666626</v>
      </c>
      <c r="CF219" s="79">
        <v>-0.2635689377784729</v>
      </c>
      <c r="CG219" s="79">
        <v>-0.1882597953081131</v>
      </c>
      <c r="CH219" s="79">
        <v>-0.2506859302520752</v>
      </c>
      <c r="CI219" s="79">
        <v>-0.18909651041030884</v>
      </c>
      <c r="CJ219" s="79">
        <v>-0.2226032167673111</v>
      </c>
      <c r="CK219" s="79">
        <v>-0.44469344615936279</v>
      </c>
      <c r="CL219" s="79">
        <v>-0.31669139862060547</v>
      </c>
      <c r="CM219" s="79">
        <v>-0.27007433772087097</v>
      </c>
      <c r="CN219" s="79">
        <v>-9.9302202463150024E-2</v>
      </c>
      <c r="CO219" s="79">
        <v>6.8481080234050751E-2</v>
      </c>
      <c r="CP219" s="79">
        <v>-0.1448998898267746</v>
      </c>
      <c r="CQ219" s="79">
        <v>-0.24873879551887512</v>
      </c>
      <c r="CR219" s="79">
        <v>-0.18953076004981995</v>
      </c>
      <c r="CS219" s="79">
        <v>0.1533358097076416</v>
      </c>
      <c r="CT219" s="79">
        <v>0.31205952167510986</v>
      </c>
      <c r="CU219" s="79">
        <v>0.33144709467887878</v>
      </c>
      <c r="CV219" s="79">
        <v>0.39290839433670044</v>
      </c>
      <c r="CW219" s="79">
        <v>-5.9401512145996094E-2</v>
      </c>
      <c r="CX219" s="79">
        <v>1.544641237705946E-2</v>
      </c>
      <c r="CY219" s="79">
        <v>-0.15896439552307129</v>
      </c>
      <c r="CZ219" s="79">
        <v>-0.13959822058677673</v>
      </c>
      <c r="DA219" s="79">
        <v>-0.30982667207717896</v>
      </c>
      <c r="DB219" s="79">
        <v>-0.26371368765830994</v>
      </c>
      <c r="DC219" s="79">
        <v>-0.12658862769603729</v>
      </c>
      <c r="DD219" s="79">
        <v>-0.13695350289344788</v>
      </c>
      <c r="DE219" s="79">
        <v>-6.6881746053695679E-2</v>
      </c>
      <c r="DF219" s="79">
        <v>-0.12582546472549438</v>
      </c>
      <c r="DG219" s="79">
        <v>-6.428450345993042E-2</v>
      </c>
      <c r="DH219" s="79">
        <v>-9.5214828848838806E-2</v>
      </c>
      <c r="DI219" s="79">
        <v>-0.31061998009681702</v>
      </c>
      <c r="DJ219" s="79">
        <v>-0.16468861699104309</v>
      </c>
      <c r="DK219" s="79">
        <v>-0.1092720627784729</v>
      </c>
      <c r="DL219" s="79">
        <v>6.8531602621078491E-2</v>
      </c>
      <c r="DM219" s="79">
        <v>0.25216919183731079</v>
      </c>
      <c r="DN219" s="79">
        <v>3.7459209561347961E-2</v>
      </c>
      <c r="DO219" s="79">
        <v>-6.6845506429672241E-2</v>
      </c>
      <c r="DP219" s="79">
        <v>-6.1505804769694805E-3</v>
      </c>
      <c r="DQ219" s="79">
        <v>0.32937741279602051</v>
      </c>
      <c r="DR219" s="79">
        <v>0.4923957884311676</v>
      </c>
      <c r="DS219" s="79">
        <v>0.50726747512817383</v>
      </c>
      <c r="DT219" s="79">
        <v>0.56934255361557007</v>
      </c>
      <c r="DU219" s="79">
        <v>0.10393418371677399</v>
      </c>
      <c r="DV219" s="79">
        <v>0.17143999040126801</v>
      </c>
      <c r="DW219" s="79">
        <v>-1.2041782028973103E-2</v>
      </c>
      <c r="DX219" s="79">
        <v>3.6601548345061019E-5</v>
      </c>
      <c r="DY219" s="79">
        <v>-0.12637843191623688</v>
      </c>
      <c r="DZ219" s="79">
        <v>-8.7401941418647766E-2</v>
      </c>
      <c r="EA219" s="79">
        <v>5.4428309202194214E-2</v>
      </c>
      <c r="EB219" s="79">
        <v>4.585907980799675E-2</v>
      </c>
      <c r="EC219" s="79">
        <v>0.10836887359619141</v>
      </c>
      <c r="ED219" s="79">
        <v>5.4453235119581223E-2</v>
      </c>
      <c r="EE219" s="79">
        <v>0.11592421680688858</v>
      </c>
      <c r="EF219" s="79">
        <v>8.8713772594928741E-2</v>
      </c>
      <c r="EG219" s="79">
        <v>-0.11703920364379883</v>
      </c>
      <c r="EH219" s="79">
        <v>5.4779253900051117E-2</v>
      </c>
      <c r="EI219" s="79">
        <v>0.12290089577436447</v>
      </c>
      <c r="EJ219" s="79">
        <v>0.31085699796676636</v>
      </c>
      <c r="EK219" s="79">
        <v>0.51738560199737549</v>
      </c>
      <c r="EL219" s="79">
        <v>0.30075681209564209</v>
      </c>
      <c r="EM219" s="79">
        <v>0.19577951729297638</v>
      </c>
      <c r="EN219" s="79">
        <v>0.25862127542495728</v>
      </c>
      <c r="EO219" s="79">
        <v>0.58355355262756348</v>
      </c>
      <c r="EP219" s="79">
        <v>0.75277268886566162</v>
      </c>
      <c r="EQ219" s="79">
        <v>0.76112425327301025</v>
      </c>
      <c r="ER219" s="79">
        <v>0.82408547401428223</v>
      </c>
      <c r="ES219" s="79">
        <v>0.33976495265960693</v>
      </c>
      <c r="ET219" s="79">
        <v>0.39666992425918579</v>
      </c>
      <c r="EU219" s="79">
        <v>0.20009113848209381</v>
      </c>
      <c r="EV219" s="79">
        <v>0.20164710283279419</v>
      </c>
      <c r="EW219" s="79">
        <v>78.737258911132813</v>
      </c>
      <c r="EX219" s="79">
        <v>77.333053588867188</v>
      </c>
      <c r="EY219" s="79">
        <v>76.366912841796875</v>
      </c>
      <c r="EZ219" s="79">
        <v>74.695648193359375</v>
      </c>
      <c r="FA219" s="79">
        <v>73.978630065917969</v>
      </c>
      <c r="FB219" s="79">
        <v>72.704391479492188</v>
      </c>
      <c r="FC219" s="79">
        <v>70.599922180175781</v>
      </c>
      <c r="FD219" s="79">
        <v>69.501312255859375</v>
      </c>
      <c r="FE219" s="79">
        <v>73.284957885742188</v>
      </c>
      <c r="FF219" s="79">
        <v>77.895492553710938</v>
      </c>
      <c r="FG219" s="79">
        <v>82.974288940429688</v>
      </c>
      <c r="FH219" s="79">
        <v>92.766159057617188</v>
      </c>
      <c r="FI219" s="79">
        <v>96.949287414550781</v>
      </c>
      <c r="FJ219" s="79">
        <v>100.16388702392578</v>
      </c>
      <c r="FK219" s="79">
        <v>102.16878509521484</v>
      </c>
      <c r="FL219" s="79">
        <v>102.92661285400391</v>
      </c>
      <c r="FM219" s="79">
        <v>103.21536254882813</v>
      </c>
      <c r="FN219" s="79">
        <v>101.19828796386719</v>
      </c>
      <c r="FO219" s="79">
        <v>95.585891723632813</v>
      </c>
      <c r="FP219" s="79">
        <v>90.917312622070313</v>
      </c>
      <c r="FQ219" s="79">
        <v>86.221992492675781</v>
      </c>
      <c r="FR219" s="79">
        <v>83.310546875</v>
      </c>
      <c r="FS219" s="79">
        <v>80.865196228027344</v>
      </c>
      <c r="FT219" s="79">
        <v>79.053543090820313</v>
      </c>
      <c r="FU219" s="79">
        <v>0.14393477141857147</v>
      </c>
      <c r="FV219" s="79">
        <v>0.23658387362957001</v>
      </c>
      <c r="FW219" s="79">
        <v>0.14253191649913788</v>
      </c>
      <c r="FX219" s="79">
        <v>0</v>
      </c>
      <c r="FY219" s="79">
        <v>204</v>
      </c>
      <c r="FZ219" s="79">
        <v>1</v>
      </c>
    </row>
    <row r="220" spans="1:182" x14ac:dyDescent="0.2">
      <c r="A220" t="s">
        <v>186</v>
      </c>
      <c r="B220" t="s">
        <v>245</v>
      </c>
      <c r="C220" t="s">
        <v>194</v>
      </c>
      <c r="D220" t="s">
        <v>203</v>
      </c>
      <c r="E220" t="s">
        <v>210</v>
      </c>
      <c r="F220" t="s">
        <v>184</v>
      </c>
      <c r="G220" t="s">
        <v>1</v>
      </c>
      <c r="H220" s="79">
        <v>926</v>
      </c>
      <c r="I220" s="79">
        <v>2.7337656021118164</v>
      </c>
      <c r="J220" s="79">
        <v>2.54032301902771</v>
      </c>
      <c r="K220" s="79">
        <v>2.2218797206878662</v>
      </c>
      <c r="L220" s="79">
        <v>2.0779950618743896</v>
      </c>
      <c r="M220" s="79">
        <v>1.9782779216766357</v>
      </c>
      <c r="N220" s="79">
        <v>2.0560033321380615</v>
      </c>
      <c r="O220" s="79">
        <v>2.1111769676208496</v>
      </c>
      <c r="P220" s="79">
        <v>2.3681504726409912</v>
      </c>
      <c r="Q220" s="79">
        <v>2.5668282508850098</v>
      </c>
      <c r="R220" s="79">
        <v>2.6101291179656982</v>
      </c>
      <c r="S220" s="79">
        <v>2.6335878372192383</v>
      </c>
      <c r="T220" s="79">
        <v>3.1053826808929443</v>
      </c>
      <c r="U220" s="79">
        <v>3.5318717956542969</v>
      </c>
      <c r="V220" s="79">
        <v>3.8608939647674561</v>
      </c>
      <c r="W220" s="79">
        <v>4.1817593574523926</v>
      </c>
      <c r="X220" s="79">
        <v>4.4107179641723633</v>
      </c>
      <c r="Y220" s="79">
        <v>4.4324460029602051</v>
      </c>
      <c r="Z220" s="79">
        <v>4.2826261520385742</v>
      </c>
      <c r="AA220" s="79">
        <v>4.1710906028747559</v>
      </c>
      <c r="AB220" s="79">
        <v>3.8829975128173828</v>
      </c>
      <c r="AC220" s="79">
        <v>3.9562656879425049</v>
      </c>
      <c r="AD220" s="79">
        <v>3.4552121162414551</v>
      </c>
      <c r="AE220" s="79">
        <v>2.998523473739624</v>
      </c>
      <c r="AF220" s="79">
        <v>2.530092716217041</v>
      </c>
      <c r="AG220" s="79">
        <v>-0.79865735769271851</v>
      </c>
      <c r="AH220" s="79">
        <v>-0.70841377973556519</v>
      </c>
      <c r="AI220" s="79">
        <v>-0.82613176107406616</v>
      </c>
      <c r="AJ220" s="79">
        <v>-0.79702955484390259</v>
      </c>
      <c r="AK220" s="79">
        <v>-0.85252195596694946</v>
      </c>
      <c r="AL220" s="79">
        <v>-0.72946423292160034</v>
      </c>
      <c r="AM220" s="79">
        <v>-0.49716171622276306</v>
      </c>
      <c r="AN220" s="79">
        <v>-0.37090644240379333</v>
      </c>
      <c r="AO220" s="79">
        <v>-0.46453523635864258</v>
      </c>
      <c r="AP220" s="79">
        <v>-0.58496344089508057</v>
      </c>
      <c r="AQ220" s="79">
        <v>-0.966452956199646</v>
      </c>
      <c r="AR220" s="79">
        <v>-0.73352289199829102</v>
      </c>
      <c r="AS220" s="79">
        <v>-0.71646898984909058</v>
      </c>
      <c r="AT220" s="79">
        <v>-0.93282753229141235</v>
      </c>
      <c r="AU220" s="79">
        <v>-0.69540756940841675</v>
      </c>
      <c r="AV220" s="79">
        <v>-0.81374424695968628</v>
      </c>
      <c r="AW220" s="79">
        <v>-0.78009957075119019</v>
      </c>
      <c r="AX220" s="79">
        <v>-0.75166946649551392</v>
      </c>
      <c r="AY220" s="79">
        <v>-0.47054031491279602</v>
      </c>
      <c r="AZ220" s="79">
        <v>-0.58082115650177002</v>
      </c>
      <c r="BA220" s="79">
        <v>-0.6782258152961731</v>
      </c>
      <c r="BB220" s="79">
        <v>-0.83901816606521606</v>
      </c>
      <c r="BC220" s="79">
        <v>-0.67603147029876709</v>
      </c>
      <c r="BD220" s="79">
        <v>-0.80485475063323975</v>
      </c>
      <c r="BE220" s="79">
        <v>-0.59482097625732422</v>
      </c>
      <c r="BF220" s="79">
        <v>-0.51952791213989258</v>
      </c>
      <c r="BG220" s="79">
        <v>-0.63733768463134766</v>
      </c>
      <c r="BH220" s="79">
        <v>-0.58188897371292114</v>
      </c>
      <c r="BI220" s="79">
        <v>-0.64503300189971924</v>
      </c>
      <c r="BJ220" s="79">
        <v>-0.53144758939743042</v>
      </c>
      <c r="BK220" s="79">
        <v>-0.29176551103591919</v>
      </c>
      <c r="BL220" s="79">
        <v>-0.14170292019844055</v>
      </c>
      <c r="BM220" s="79">
        <v>-0.24459606409072876</v>
      </c>
      <c r="BN220" s="79">
        <v>-0.39131629467010498</v>
      </c>
      <c r="BO220" s="79">
        <v>-0.74534428119659424</v>
      </c>
      <c r="BP220" s="79">
        <v>-0.49201667308807373</v>
      </c>
      <c r="BQ220" s="79">
        <v>-0.44676744937896729</v>
      </c>
      <c r="BR220" s="79">
        <v>-0.65711081027984619</v>
      </c>
      <c r="BS220" s="79">
        <v>-0.40920484066009521</v>
      </c>
      <c r="BT220" s="79">
        <v>-0.52734321355819702</v>
      </c>
      <c r="BU220" s="79">
        <v>-0.50641036033630371</v>
      </c>
      <c r="BV220" s="79">
        <v>-0.4724077582359314</v>
      </c>
      <c r="BW220" s="79">
        <v>-0.17364156246185303</v>
      </c>
      <c r="BX220" s="79">
        <v>-0.30666255950927734</v>
      </c>
      <c r="BY220" s="79">
        <v>-0.41651427745819092</v>
      </c>
      <c r="BZ220" s="79">
        <v>-0.59920775890350342</v>
      </c>
      <c r="CA220" s="79">
        <v>-0.42905804514884949</v>
      </c>
      <c r="CB220" s="79">
        <v>-0.5807231068611145</v>
      </c>
      <c r="CC220" s="79">
        <v>-0.45364454388618469</v>
      </c>
      <c r="CD220" s="79">
        <v>-0.38870617747306824</v>
      </c>
      <c r="CE220" s="79">
        <v>-0.50657939910888672</v>
      </c>
      <c r="CF220" s="79">
        <v>-0.43288317322731018</v>
      </c>
      <c r="CG220" s="79">
        <v>-0.50132685899734497</v>
      </c>
      <c r="CH220" s="79">
        <v>-0.39430186152458191</v>
      </c>
      <c r="CI220" s="79">
        <v>-0.1495087593793869</v>
      </c>
      <c r="CJ220" s="79">
        <v>1.7042731866240501E-2</v>
      </c>
      <c r="CK220" s="79">
        <v>-9.2266902327537537E-2</v>
      </c>
      <c r="CL220" s="79">
        <v>-0.25719690322875977</v>
      </c>
      <c r="CM220" s="79">
        <v>-0.59220504760742188</v>
      </c>
      <c r="CN220" s="79">
        <v>-0.32475021481513977</v>
      </c>
      <c r="CO220" s="79">
        <v>-0.2599729597568512</v>
      </c>
      <c r="CP220" s="79">
        <v>-0.46615028381347656</v>
      </c>
      <c r="CQ220" s="79">
        <v>-0.21098169684410095</v>
      </c>
      <c r="CR220" s="79">
        <v>-0.32898271083831787</v>
      </c>
      <c r="CS220" s="79">
        <v>-0.31685405969619751</v>
      </c>
      <c r="CT220" s="79">
        <v>-0.2789919376373291</v>
      </c>
      <c r="CU220" s="79">
        <v>3.1989607959985733E-2</v>
      </c>
      <c r="CV220" s="79">
        <v>-0.11678117513656616</v>
      </c>
      <c r="CW220" s="79">
        <v>-0.23525364696979523</v>
      </c>
      <c r="CX220" s="79">
        <v>-0.43311586976051331</v>
      </c>
      <c r="CY220" s="79">
        <v>-0.25800502300262451</v>
      </c>
      <c r="CZ220" s="79">
        <v>-0.42549023032188416</v>
      </c>
      <c r="DA220" s="79">
        <v>-0.31246811151504517</v>
      </c>
      <c r="DB220" s="79">
        <v>-0.2578844428062439</v>
      </c>
      <c r="DC220" s="79">
        <v>-0.37582117319107056</v>
      </c>
      <c r="DD220" s="79">
        <v>-0.28387746214866638</v>
      </c>
      <c r="DE220" s="79">
        <v>-0.35762074589729309</v>
      </c>
      <c r="DF220" s="79">
        <v>-0.25715616345405579</v>
      </c>
      <c r="DG220" s="79">
        <v>-7.2519956156611443E-3</v>
      </c>
      <c r="DH220" s="79">
        <v>0.17578840255737305</v>
      </c>
      <c r="DI220" s="79">
        <v>6.0062278062105179E-2</v>
      </c>
      <c r="DJ220" s="79">
        <v>-0.12307749688625336</v>
      </c>
      <c r="DK220" s="79">
        <v>-0.43906581401824951</v>
      </c>
      <c r="DL220" s="79">
        <v>-0.157483771443367</v>
      </c>
      <c r="DM220" s="79">
        <v>-7.3178485035896301E-2</v>
      </c>
      <c r="DN220" s="79">
        <v>-0.27518975734710693</v>
      </c>
      <c r="DO220" s="79">
        <v>-1.2758539989590645E-2</v>
      </c>
      <c r="DP220" s="79">
        <v>-0.13062223792076111</v>
      </c>
      <c r="DQ220" s="79">
        <v>-0.12729775905609131</v>
      </c>
      <c r="DR220" s="79">
        <v>-8.5576094686985016E-2</v>
      </c>
      <c r="DS220" s="79">
        <v>0.2376207709312439</v>
      </c>
      <c r="DT220" s="79">
        <v>7.3100201785564423E-2</v>
      </c>
      <c r="DU220" s="79">
        <v>-5.3993035107851028E-2</v>
      </c>
      <c r="DV220" s="79">
        <v>-0.26702395081520081</v>
      </c>
      <c r="DW220" s="79">
        <v>-8.6951985955238342E-2</v>
      </c>
      <c r="DX220" s="79">
        <v>-0.2702573835849762</v>
      </c>
      <c r="DY220" s="79">
        <v>-0.10863173753023148</v>
      </c>
      <c r="DZ220" s="79">
        <v>-6.8998642265796661E-2</v>
      </c>
      <c r="EA220" s="79">
        <v>-0.18702702224254608</v>
      </c>
      <c r="EB220" s="79">
        <v>-6.8736828863620758E-2</v>
      </c>
      <c r="EC220" s="79">
        <v>-0.15013182163238525</v>
      </c>
      <c r="ED220" s="79">
        <v>-5.913953110575676E-2</v>
      </c>
      <c r="EE220" s="79">
        <v>0.19814416766166687</v>
      </c>
      <c r="EF220" s="79">
        <v>0.40499192476272583</v>
      </c>
      <c r="EG220" s="79">
        <v>0.28000140190124512</v>
      </c>
      <c r="EH220" s="79">
        <v>7.0569597184658051E-2</v>
      </c>
      <c r="EI220" s="79">
        <v>-0.21795715391635895</v>
      </c>
      <c r="EJ220" s="79">
        <v>8.4022432565689087E-2</v>
      </c>
      <c r="EK220" s="79">
        <v>0.19652307033538818</v>
      </c>
      <c r="EL220" s="79">
        <v>5.2696734201163054E-4</v>
      </c>
      <c r="EM220" s="79">
        <v>0.27344423532485962</v>
      </c>
      <c r="EN220" s="79">
        <v>0.15577876567840576</v>
      </c>
      <c r="EO220" s="79">
        <v>0.14639145135879517</v>
      </c>
      <c r="EP220" s="79">
        <v>0.19368563592433929</v>
      </c>
      <c r="EQ220" s="79">
        <v>0.5345194935798645</v>
      </c>
      <c r="ER220" s="79">
        <v>0.34725874662399292</v>
      </c>
      <c r="ES220" s="79">
        <v>0.20771852135658264</v>
      </c>
      <c r="ET220" s="79">
        <v>-2.7213603258132935E-2</v>
      </c>
      <c r="EU220" s="79">
        <v>0.16002140939235687</v>
      </c>
      <c r="EV220" s="79">
        <v>-4.6125762164592743E-2</v>
      </c>
      <c r="EW220" s="79">
        <v>80.86102294921875</v>
      </c>
      <c r="EX220" s="79">
        <v>79.237060546875</v>
      </c>
      <c r="EY220" s="79">
        <v>79.469573974609375</v>
      </c>
      <c r="EZ220" s="79">
        <v>79.0828857421875</v>
      </c>
      <c r="FA220" s="79">
        <v>77.780937194824219</v>
      </c>
      <c r="FB220" s="79">
        <v>76.837753295898438</v>
      </c>
      <c r="FC220" s="79">
        <v>76.967323303222656</v>
      </c>
      <c r="FD220" s="79">
        <v>76.44537353515625</v>
      </c>
      <c r="FE220" s="79">
        <v>78.156768798828125</v>
      </c>
      <c r="FF220" s="79">
        <v>81.757781982421875</v>
      </c>
      <c r="FG220" s="79">
        <v>84.681404113769531</v>
      </c>
      <c r="FH220" s="79">
        <v>89.408950805664063</v>
      </c>
      <c r="FI220" s="79">
        <v>92.524703979492188</v>
      </c>
      <c r="FJ220" s="79">
        <v>96.440086364746094</v>
      </c>
      <c r="FK220" s="79">
        <v>99.589012145996094</v>
      </c>
      <c r="FL220" s="79">
        <v>101.38083648681641</v>
      </c>
      <c r="FM220" s="79">
        <v>102.03961944580078</v>
      </c>
      <c r="FN220" s="79">
        <v>99.932945251464844</v>
      </c>
      <c r="FO220" s="79">
        <v>94.006248474121094</v>
      </c>
      <c r="FP220" s="79">
        <v>88.324378967285156</v>
      </c>
      <c r="FQ220" s="79">
        <v>84.070022583007813</v>
      </c>
      <c r="FR220" s="79">
        <v>81.609542846679688</v>
      </c>
      <c r="FS220" s="79">
        <v>80.328765869140625</v>
      </c>
      <c r="FT220" s="79">
        <v>78.451766967773438</v>
      </c>
      <c r="FU220" s="79">
        <v>0.13377529382705688</v>
      </c>
      <c r="FV220" s="79">
        <v>0.25858792662620544</v>
      </c>
      <c r="FW220" s="79">
        <v>0.13325531780719757</v>
      </c>
      <c r="FX220" s="79">
        <v>0</v>
      </c>
      <c r="FY220" s="79">
        <v>162</v>
      </c>
      <c r="FZ220" s="79">
        <v>1</v>
      </c>
    </row>
    <row r="221" spans="1:182" x14ac:dyDescent="0.2">
      <c r="A221" t="s">
        <v>186</v>
      </c>
      <c r="B221" t="s">
        <v>245</v>
      </c>
      <c r="C221" t="s">
        <v>194</v>
      </c>
      <c r="D221" t="s">
        <v>203</v>
      </c>
      <c r="E221" t="s">
        <v>210</v>
      </c>
      <c r="F221" t="s">
        <v>185</v>
      </c>
      <c r="G221" t="s">
        <v>1</v>
      </c>
      <c r="H221" s="79">
        <v>377</v>
      </c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E221" s="79"/>
      <c r="BF221" s="79"/>
      <c r="BG221" s="79"/>
      <c r="BH221" s="79"/>
      <c r="BI221" s="79"/>
      <c r="BJ221" s="79"/>
      <c r="BK221" s="79"/>
      <c r="BL221" s="79"/>
      <c r="BM221" s="79"/>
      <c r="BN221" s="79"/>
      <c r="BO221" s="79"/>
      <c r="BP221" s="79"/>
      <c r="BQ221" s="79"/>
      <c r="BR221" s="79"/>
      <c r="BS221" s="79"/>
      <c r="BT221" s="79"/>
      <c r="BU221" s="79"/>
      <c r="BV221" s="79"/>
      <c r="BW221" s="79"/>
      <c r="BX221" s="79"/>
      <c r="BY221" s="79"/>
      <c r="BZ221" s="79"/>
      <c r="CA221" s="79"/>
      <c r="CB221" s="79"/>
      <c r="CC221" s="79"/>
      <c r="CD221" s="79"/>
      <c r="CE221" s="79"/>
      <c r="CF221" s="79"/>
      <c r="CG221" s="79"/>
      <c r="CH221" s="79"/>
      <c r="CI221" s="79"/>
      <c r="CJ221" s="79"/>
      <c r="CK221" s="79"/>
      <c r="CL221" s="79"/>
      <c r="CM221" s="79"/>
      <c r="CN221" s="79"/>
      <c r="CO221" s="79"/>
      <c r="CP221" s="79"/>
      <c r="CQ221" s="79"/>
      <c r="CR221" s="79"/>
      <c r="CS221" s="79"/>
      <c r="CT221" s="79"/>
      <c r="CU221" s="79"/>
      <c r="CV221" s="79"/>
      <c r="CW221" s="79"/>
      <c r="CX221" s="79"/>
      <c r="CY221" s="79"/>
      <c r="CZ221" s="79"/>
      <c r="DA221" s="79"/>
      <c r="DB221" s="79"/>
      <c r="DC221" s="79"/>
      <c r="DD221" s="79"/>
      <c r="DE221" s="79"/>
      <c r="DF221" s="79"/>
      <c r="DG221" s="79"/>
      <c r="DH221" s="79"/>
      <c r="DI221" s="79"/>
      <c r="DJ221" s="79"/>
      <c r="DK221" s="79"/>
      <c r="DL221" s="79"/>
      <c r="DM221" s="79"/>
      <c r="DN221" s="79"/>
      <c r="DO221" s="79"/>
      <c r="DP221" s="79"/>
      <c r="DQ221" s="79"/>
      <c r="DR221" s="79"/>
      <c r="DS221" s="79"/>
      <c r="DT221" s="79"/>
      <c r="DU221" s="79"/>
      <c r="DV221" s="79"/>
      <c r="DW221" s="79"/>
      <c r="DX221" s="79"/>
      <c r="DY221" s="79"/>
      <c r="DZ221" s="79"/>
      <c r="EA221" s="79"/>
      <c r="EB221" s="79"/>
      <c r="EC221" s="79"/>
      <c r="ED221" s="79"/>
      <c r="EE221" s="79"/>
      <c r="EF221" s="79"/>
      <c r="EG221" s="79"/>
      <c r="EH221" s="79"/>
      <c r="EI221" s="79"/>
      <c r="EJ221" s="79"/>
      <c r="EK221" s="79"/>
      <c r="EL221" s="79"/>
      <c r="EM221" s="79"/>
      <c r="EN221" s="79"/>
      <c r="EO221" s="79"/>
      <c r="EP221" s="79"/>
      <c r="EQ221" s="79"/>
      <c r="ER221" s="79"/>
      <c r="ES221" s="79"/>
      <c r="ET221" s="79"/>
      <c r="EU221" s="79"/>
      <c r="EV221" s="79"/>
      <c r="EW221" s="79"/>
      <c r="EX221" s="79"/>
      <c r="EY221" s="79"/>
      <c r="EZ221" s="79"/>
      <c r="FA221" s="79"/>
      <c r="FB221" s="79"/>
      <c r="FC221" s="79"/>
      <c r="FD221" s="79"/>
      <c r="FE221" s="79"/>
      <c r="FF221" s="79"/>
      <c r="FG221" s="79"/>
      <c r="FH221" s="79"/>
      <c r="FI221" s="79"/>
      <c r="FJ221" s="79"/>
      <c r="FK221" s="79"/>
      <c r="FL221" s="79"/>
      <c r="FM221" s="79"/>
      <c r="FN221" s="79"/>
      <c r="FO221" s="79"/>
      <c r="FP221" s="79"/>
      <c r="FQ221" s="79"/>
      <c r="FR221" s="79"/>
      <c r="FS221" s="79"/>
      <c r="FT221" s="79"/>
      <c r="FU221" s="79"/>
      <c r="FV221" s="79"/>
      <c r="FW221" s="79"/>
      <c r="FX221" s="79">
        <v>0</v>
      </c>
      <c r="FY221" s="79">
        <v>79</v>
      </c>
      <c r="FZ221" s="79">
        <v>0</v>
      </c>
    </row>
    <row r="222" spans="1:182" x14ac:dyDescent="0.2">
      <c r="H222" s="78"/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  <c r="AA222" s="78"/>
      <c r="AB222" s="78"/>
      <c r="AC222" s="78"/>
      <c r="AD222" s="78"/>
      <c r="AE222" s="78"/>
      <c r="AF222" s="78"/>
      <c r="AG222" s="78"/>
      <c r="AH222" s="78"/>
      <c r="AI222" s="78"/>
      <c r="AJ222" s="78"/>
      <c r="AK222" s="78"/>
      <c r="AL222" s="78"/>
      <c r="AM222" s="78"/>
      <c r="AN222" s="78"/>
      <c r="AO222" s="78"/>
      <c r="AP222" s="78"/>
      <c r="AQ222" s="78"/>
      <c r="AR222" s="78"/>
      <c r="AS222" s="78"/>
      <c r="AT222" s="78"/>
      <c r="AU222" s="78"/>
      <c r="AV222" s="78"/>
      <c r="AW222" s="78"/>
      <c r="AX222" s="78"/>
      <c r="AY222" s="78"/>
      <c r="AZ222" s="78"/>
      <c r="BA222" s="78"/>
      <c r="BB222" s="78"/>
      <c r="BC222" s="78"/>
      <c r="BD222" s="78"/>
      <c r="BE222" s="78"/>
      <c r="BF222" s="78"/>
      <c r="BG222" s="78"/>
      <c r="BH222" s="78"/>
      <c r="BI222" s="78"/>
      <c r="BJ222" s="78"/>
      <c r="BK222" s="78"/>
      <c r="BL222" s="78"/>
      <c r="BM222" s="78"/>
      <c r="BN222" s="78"/>
      <c r="BO222" s="78"/>
      <c r="BP222" s="78"/>
      <c r="BQ222" s="78"/>
      <c r="BR222" s="78"/>
      <c r="BS222" s="78"/>
      <c r="BT222" s="78"/>
      <c r="BU222" s="78"/>
      <c r="BV222" s="78"/>
      <c r="BW222" s="78"/>
      <c r="BX222" s="78"/>
      <c r="BY222" s="78"/>
      <c r="BZ222" s="78"/>
      <c r="CA222" s="78"/>
      <c r="CB222" s="78"/>
      <c r="CC222" s="78"/>
      <c r="CD222" s="78"/>
      <c r="CE222" s="78"/>
      <c r="CF222" s="78"/>
      <c r="CG222" s="78"/>
      <c r="CH222" s="78"/>
      <c r="CI222" s="78"/>
      <c r="CJ222" s="78"/>
      <c r="CK222" s="78"/>
      <c r="CL222" s="78"/>
      <c r="CM222" s="78"/>
      <c r="CN222" s="78"/>
      <c r="CO222" s="78"/>
      <c r="CP222" s="78"/>
      <c r="CQ222" s="78"/>
      <c r="CR222" s="78"/>
      <c r="CS222" s="78"/>
      <c r="CT222" s="78"/>
      <c r="CU222" s="78"/>
      <c r="CV222" s="78"/>
      <c r="CW222" s="78"/>
      <c r="CX222" s="78"/>
      <c r="CY222" s="78"/>
      <c r="CZ222" s="78"/>
      <c r="DA222" s="78"/>
      <c r="DB222" s="78"/>
      <c r="DC222" s="78"/>
      <c r="DD222" s="78"/>
      <c r="DE222" s="78"/>
      <c r="DF222" s="78"/>
      <c r="DG222" s="78"/>
      <c r="DH222" s="78"/>
      <c r="DI222" s="78"/>
      <c r="DJ222" s="78"/>
      <c r="DK222" s="78"/>
      <c r="DL222" s="78"/>
      <c r="DM222" s="78"/>
      <c r="DN222" s="78"/>
      <c r="DO222" s="78"/>
      <c r="DP222" s="78"/>
      <c r="DQ222" s="78"/>
      <c r="DR222" s="78"/>
      <c r="DS222" s="78"/>
      <c r="DT222" s="78"/>
      <c r="DU222" s="78"/>
      <c r="DV222" s="78"/>
      <c r="DW222" s="78"/>
      <c r="DX222" s="78"/>
      <c r="DY222" s="78"/>
      <c r="DZ222" s="78"/>
      <c r="EA222" s="78"/>
      <c r="EB222" s="78"/>
      <c r="EC222" s="78"/>
      <c r="ED222" s="78"/>
      <c r="EE222" s="78"/>
      <c r="EF222" s="78"/>
      <c r="EG222" s="78"/>
      <c r="EH222" s="78"/>
      <c r="EI222" s="78"/>
      <c r="EJ222" s="78"/>
      <c r="EK222" s="78"/>
      <c r="EL222" s="78"/>
      <c r="EM222" s="78"/>
      <c r="EN222" s="78"/>
      <c r="EO222" s="78"/>
      <c r="EP222" s="78"/>
      <c r="EQ222" s="78"/>
      <c r="ER222" s="78"/>
      <c r="ES222" s="78"/>
      <c r="ET222" s="78"/>
      <c r="EU222" s="78"/>
      <c r="EV222" s="78"/>
      <c r="EW222" s="78"/>
      <c r="EX222" s="78"/>
      <c r="EY222" s="78"/>
      <c r="EZ222" s="78"/>
      <c r="FA222" s="78"/>
      <c r="FB222" s="78"/>
      <c r="FC222" s="78"/>
      <c r="FD222" s="78"/>
      <c r="FE222" s="78"/>
      <c r="FF222" s="78"/>
      <c r="FG222" s="78"/>
      <c r="FH222" s="78"/>
      <c r="FI222" s="78"/>
      <c r="FJ222" s="78"/>
      <c r="FK222" s="78"/>
      <c r="FL222" s="78"/>
      <c r="FM222" s="78"/>
      <c r="FN222" s="78"/>
      <c r="FO222" s="78"/>
      <c r="FP222" s="78"/>
      <c r="FQ222" s="78"/>
      <c r="FR222" s="78"/>
      <c r="FS222" s="78"/>
      <c r="FT222" s="78"/>
      <c r="FU222" s="78"/>
      <c r="FV222" s="78"/>
      <c r="FW222" s="78"/>
      <c r="FX222" s="78"/>
      <c r="FY222" s="78"/>
      <c r="FZ222" s="78"/>
    </row>
    <row r="223" spans="1:182" x14ac:dyDescent="0.2"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  <c r="AA223" s="78"/>
      <c r="AB223" s="78"/>
      <c r="AC223" s="78"/>
      <c r="AD223" s="78"/>
      <c r="AE223" s="78"/>
      <c r="AF223" s="78"/>
      <c r="AG223" s="78"/>
      <c r="AH223" s="78"/>
      <c r="AI223" s="78"/>
      <c r="AJ223" s="78"/>
      <c r="AK223" s="78"/>
      <c r="AL223" s="78"/>
      <c r="AM223" s="78"/>
      <c r="AN223" s="78"/>
      <c r="AO223" s="78"/>
      <c r="AP223" s="78"/>
      <c r="AQ223" s="78"/>
      <c r="AR223" s="78"/>
      <c r="AS223" s="78"/>
      <c r="AT223" s="78"/>
      <c r="AU223" s="78"/>
      <c r="AV223" s="78"/>
      <c r="AW223" s="78"/>
      <c r="AX223" s="78"/>
      <c r="AY223" s="78"/>
      <c r="AZ223" s="78"/>
      <c r="BA223" s="78"/>
      <c r="BB223" s="78"/>
      <c r="BC223" s="78"/>
      <c r="BD223" s="78"/>
      <c r="BE223" s="78"/>
      <c r="BF223" s="78"/>
      <c r="BG223" s="78"/>
      <c r="BH223" s="78"/>
      <c r="BI223" s="78"/>
      <c r="BJ223" s="78"/>
      <c r="BK223" s="78"/>
      <c r="BL223" s="78"/>
      <c r="BM223" s="78"/>
      <c r="BN223" s="78"/>
      <c r="BO223" s="78"/>
      <c r="BP223" s="78"/>
      <c r="BQ223" s="78"/>
      <c r="BR223" s="78"/>
      <c r="BS223" s="78"/>
      <c r="BT223" s="78"/>
      <c r="BU223" s="78"/>
      <c r="BV223" s="78"/>
      <c r="BW223" s="78"/>
      <c r="BX223" s="78"/>
      <c r="BY223" s="78"/>
      <c r="BZ223" s="78"/>
      <c r="CA223" s="78"/>
      <c r="CB223" s="78"/>
      <c r="CC223" s="78"/>
      <c r="CD223" s="78"/>
      <c r="CE223" s="78"/>
      <c r="CF223" s="78"/>
      <c r="CG223" s="78"/>
      <c r="CH223" s="78"/>
      <c r="CI223" s="78"/>
      <c r="CJ223" s="78"/>
      <c r="CK223" s="78"/>
      <c r="CL223" s="78"/>
      <c r="CM223" s="78"/>
      <c r="CN223" s="78"/>
      <c r="CO223" s="78"/>
      <c r="CP223" s="78"/>
      <c r="CQ223" s="78"/>
      <c r="CR223" s="78"/>
      <c r="CS223" s="78"/>
      <c r="CT223" s="78"/>
      <c r="CU223" s="78"/>
      <c r="CV223" s="78"/>
      <c r="CW223" s="78"/>
      <c r="CX223" s="78"/>
      <c r="CY223" s="78"/>
      <c r="CZ223" s="78"/>
      <c r="DA223" s="78"/>
      <c r="DB223" s="78"/>
      <c r="DC223" s="78"/>
      <c r="DD223" s="78"/>
      <c r="DE223" s="78"/>
      <c r="DF223" s="78"/>
      <c r="DG223" s="78"/>
      <c r="DH223" s="78"/>
      <c r="DI223" s="78"/>
      <c r="DJ223" s="78"/>
      <c r="DK223" s="78"/>
      <c r="DL223" s="78"/>
      <c r="DM223" s="78"/>
      <c r="DN223" s="78"/>
      <c r="DO223" s="78"/>
      <c r="DP223" s="78"/>
      <c r="DQ223" s="78"/>
      <c r="DR223" s="78"/>
      <c r="DS223" s="78"/>
      <c r="DT223" s="78"/>
      <c r="DU223" s="78"/>
      <c r="DV223" s="78"/>
      <c r="DW223" s="78"/>
      <c r="DX223" s="78"/>
      <c r="DY223" s="78"/>
      <c r="DZ223" s="78"/>
      <c r="EA223" s="78"/>
      <c r="EB223" s="78"/>
      <c r="EC223" s="78"/>
      <c r="ED223" s="78"/>
      <c r="EE223" s="78"/>
      <c r="EF223" s="78"/>
      <c r="EG223" s="78"/>
      <c r="EH223" s="78"/>
      <c r="EI223" s="78"/>
      <c r="EJ223" s="78"/>
      <c r="EK223" s="78"/>
      <c r="EL223" s="78"/>
      <c r="EM223" s="78"/>
      <c r="EN223" s="78"/>
      <c r="EO223" s="78"/>
      <c r="EP223" s="78"/>
      <c r="EQ223" s="78"/>
      <c r="ER223" s="78"/>
      <c r="ES223" s="78"/>
      <c r="ET223" s="78"/>
      <c r="EU223" s="78"/>
      <c r="EV223" s="78"/>
      <c r="EW223" s="78"/>
      <c r="EX223" s="78"/>
      <c r="EY223" s="78"/>
      <c r="EZ223" s="78"/>
      <c r="FA223" s="78"/>
      <c r="FB223" s="78"/>
      <c r="FC223" s="78"/>
      <c r="FD223" s="78"/>
      <c r="FE223" s="78"/>
      <c r="FF223" s="78"/>
      <c r="FG223" s="78"/>
      <c r="FH223" s="78"/>
      <c r="FI223" s="78"/>
      <c r="FJ223" s="78"/>
      <c r="FK223" s="78"/>
      <c r="FL223" s="78"/>
      <c r="FM223" s="78"/>
      <c r="FN223" s="78"/>
      <c r="FO223" s="78"/>
      <c r="FP223" s="78"/>
      <c r="FQ223" s="78"/>
      <c r="FR223" s="78"/>
      <c r="FS223" s="78"/>
      <c r="FT223" s="78"/>
      <c r="FU223" s="78"/>
      <c r="FV223" s="78"/>
      <c r="FW223" s="78"/>
      <c r="FX223" s="78"/>
      <c r="FY223" s="78"/>
      <c r="FZ223" s="78"/>
    </row>
    <row r="224" spans="1:182" x14ac:dyDescent="0.2"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  <c r="AA224" s="78"/>
      <c r="AB224" s="78"/>
      <c r="AC224" s="78"/>
      <c r="AD224" s="78"/>
      <c r="AE224" s="78"/>
      <c r="AF224" s="78"/>
      <c r="AG224" s="78"/>
      <c r="AH224" s="78"/>
      <c r="AI224" s="78"/>
      <c r="AJ224" s="78"/>
      <c r="AK224" s="78"/>
      <c r="AL224" s="78"/>
      <c r="AM224" s="78"/>
      <c r="AN224" s="78"/>
      <c r="AO224" s="78"/>
      <c r="AP224" s="78"/>
      <c r="AQ224" s="78"/>
      <c r="AR224" s="78"/>
      <c r="AS224" s="78"/>
      <c r="AT224" s="78"/>
      <c r="AU224" s="78"/>
      <c r="AV224" s="78"/>
      <c r="AW224" s="78"/>
      <c r="AX224" s="78"/>
      <c r="AY224" s="78"/>
      <c r="AZ224" s="78"/>
      <c r="BA224" s="78"/>
      <c r="BB224" s="78"/>
      <c r="BC224" s="78"/>
      <c r="BD224" s="78"/>
      <c r="BE224" s="78"/>
      <c r="BF224" s="78"/>
      <c r="BG224" s="78"/>
      <c r="BH224" s="78"/>
      <c r="BI224" s="78"/>
      <c r="BJ224" s="78"/>
      <c r="BK224" s="78"/>
      <c r="BL224" s="78"/>
      <c r="BM224" s="78"/>
      <c r="BN224" s="78"/>
      <c r="BO224" s="78"/>
      <c r="BP224" s="78"/>
      <c r="BQ224" s="78"/>
      <c r="BR224" s="78"/>
      <c r="BS224" s="78"/>
      <c r="BT224" s="78"/>
      <c r="BU224" s="78"/>
      <c r="BV224" s="78"/>
      <c r="BW224" s="78"/>
      <c r="BX224" s="78"/>
      <c r="BY224" s="78"/>
      <c r="BZ224" s="78"/>
      <c r="CA224" s="78"/>
      <c r="CB224" s="78"/>
      <c r="CC224" s="78"/>
      <c r="CD224" s="78"/>
      <c r="CE224" s="78"/>
      <c r="CF224" s="78"/>
      <c r="CG224" s="78"/>
      <c r="CH224" s="78"/>
      <c r="CI224" s="78"/>
      <c r="CJ224" s="78"/>
      <c r="CK224" s="78"/>
      <c r="CL224" s="78"/>
      <c r="CM224" s="78"/>
      <c r="CN224" s="78"/>
      <c r="CO224" s="78"/>
      <c r="CP224" s="78"/>
      <c r="CQ224" s="78"/>
      <c r="CR224" s="78"/>
      <c r="CS224" s="78"/>
      <c r="CT224" s="78"/>
      <c r="CU224" s="78"/>
      <c r="CV224" s="78"/>
      <c r="CW224" s="78"/>
      <c r="CX224" s="78"/>
      <c r="CY224" s="78"/>
      <c r="CZ224" s="78"/>
      <c r="DA224" s="78"/>
      <c r="DB224" s="78"/>
      <c r="DC224" s="78"/>
      <c r="DD224" s="78"/>
      <c r="DE224" s="78"/>
      <c r="DF224" s="78"/>
      <c r="DG224" s="78"/>
      <c r="DH224" s="78"/>
      <c r="DI224" s="78"/>
      <c r="DJ224" s="78"/>
      <c r="DK224" s="78"/>
      <c r="DL224" s="78"/>
      <c r="DM224" s="78"/>
      <c r="DN224" s="78"/>
      <c r="DO224" s="78"/>
      <c r="DP224" s="78"/>
      <c r="DQ224" s="78"/>
      <c r="DR224" s="78"/>
      <c r="DS224" s="78"/>
      <c r="DT224" s="78"/>
      <c r="DU224" s="78"/>
      <c r="DV224" s="78"/>
      <c r="DW224" s="78"/>
      <c r="DX224" s="78"/>
      <c r="DY224" s="78"/>
      <c r="DZ224" s="78"/>
      <c r="EA224" s="78"/>
      <c r="EB224" s="78"/>
      <c r="EC224" s="78"/>
      <c r="ED224" s="78"/>
      <c r="EE224" s="78"/>
      <c r="EF224" s="78"/>
      <c r="EG224" s="78"/>
      <c r="EH224" s="78"/>
      <c r="EI224" s="78"/>
      <c r="EJ224" s="78"/>
      <c r="EK224" s="78"/>
      <c r="EL224" s="78"/>
      <c r="EM224" s="78"/>
      <c r="EN224" s="78"/>
      <c r="EO224" s="78"/>
      <c r="EP224" s="78"/>
      <c r="EQ224" s="78"/>
      <c r="ER224" s="78"/>
      <c r="ES224" s="78"/>
      <c r="ET224" s="78"/>
      <c r="EU224" s="78"/>
      <c r="EV224" s="78"/>
      <c r="EW224" s="78"/>
      <c r="EX224" s="78"/>
      <c r="EY224" s="78"/>
      <c r="EZ224" s="78"/>
      <c r="FA224" s="78"/>
      <c r="FB224" s="78"/>
      <c r="FC224" s="78"/>
      <c r="FD224" s="78"/>
      <c r="FE224" s="78"/>
      <c r="FF224" s="78"/>
      <c r="FG224" s="78"/>
      <c r="FH224" s="78"/>
      <c r="FI224" s="78"/>
      <c r="FJ224" s="78"/>
      <c r="FK224" s="78"/>
      <c r="FL224" s="78"/>
      <c r="FM224" s="78"/>
      <c r="FN224" s="78"/>
      <c r="FO224" s="78"/>
      <c r="FP224" s="78"/>
      <c r="FQ224" s="78"/>
      <c r="FR224" s="78"/>
      <c r="FS224" s="78"/>
      <c r="FT224" s="78"/>
      <c r="FU224" s="78"/>
      <c r="FV224" s="78"/>
      <c r="FW224" s="78"/>
      <c r="FX224" s="78"/>
      <c r="FY224" s="78"/>
      <c r="FZ224" s="78"/>
    </row>
    <row r="225" spans="8:182" x14ac:dyDescent="0.2"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  <c r="AA225" s="78"/>
      <c r="AB225" s="78"/>
      <c r="AC225" s="78"/>
      <c r="AD225" s="78"/>
      <c r="AE225" s="78"/>
      <c r="AF225" s="78"/>
      <c r="AG225" s="78"/>
      <c r="AH225" s="78"/>
      <c r="AI225" s="78"/>
      <c r="AJ225" s="78"/>
      <c r="AK225" s="78"/>
      <c r="AL225" s="78"/>
      <c r="AM225" s="78"/>
      <c r="AN225" s="78"/>
      <c r="AO225" s="78"/>
      <c r="AP225" s="78"/>
      <c r="AQ225" s="78"/>
      <c r="AR225" s="78"/>
      <c r="AS225" s="78"/>
      <c r="AT225" s="78"/>
      <c r="AU225" s="78"/>
      <c r="AV225" s="78"/>
      <c r="AW225" s="78"/>
      <c r="AX225" s="78"/>
      <c r="AY225" s="78"/>
      <c r="AZ225" s="78"/>
      <c r="BA225" s="78"/>
      <c r="BB225" s="78"/>
      <c r="BC225" s="78"/>
      <c r="BD225" s="78"/>
      <c r="BE225" s="78"/>
      <c r="BF225" s="78"/>
      <c r="BG225" s="78"/>
      <c r="BH225" s="78"/>
      <c r="BI225" s="78"/>
      <c r="BJ225" s="78"/>
      <c r="BK225" s="78"/>
      <c r="BL225" s="78"/>
      <c r="BM225" s="78"/>
      <c r="BN225" s="78"/>
      <c r="BO225" s="78"/>
      <c r="BP225" s="78"/>
      <c r="BQ225" s="78"/>
      <c r="BR225" s="78"/>
      <c r="BS225" s="78"/>
      <c r="BT225" s="78"/>
      <c r="BU225" s="78"/>
      <c r="BV225" s="78"/>
      <c r="BW225" s="78"/>
      <c r="BX225" s="78"/>
      <c r="BY225" s="78"/>
      <c r="BZ225" s="78"/>
      <c r="CA225" s="78"/>
      <c r="CB225" s="78"/>
      <c r="CC225" s="78"/>
      <c r="CD225" s="78"/>
      <c r="CE225" s="78"/>
      <c r="CF225" s="78"/>
      <c r="CG225" s="78"/>
      <c r="CH225" s="78"/>
      <c r="CI225" s="78"/>
      <c r="CJ225" s="78"/>
      <c r="CK225" s="78"/>
      <c r="CL225" s="78"/>
      <c r="CM225" s="78"/>
      <c r="CN225" s="78"/>
      <c r="CO225" s="78"/>
      <c r="CP225" s="78"/>
      <c r="CQ225" s="78"/>
      <c r="CR225" s="78"/>
      <c r="CS225" s="78"/>
      <c r="CT225" s="78"/>
      <c r="CU225" s="78"/>
      <c r="CV225" s="78"/>
      <c r="CW225" s="78"/>
      <c r="CX225" s="78"/>
      <c r="CY225" s="78"/>
      <c r="CZ225" s="78"/>
      <c r="DA225" s="78"/>
      <c r="DB225" s="78"/>
      <c r="DC225" s="78"/>
      <c r="DD225" s="78"/>
      <c r="DE225" s="78"/>
      <c r="DF225" s="78"/>
      <c r="DG225" s="78"/>
      <c r="DH225" s="78"/>
      <c r="DI225" s="78"/>
      <c r="DJ225" s="78"/>
      <c r="DK225" s="78"/>
      <c r="DL225" s="78"/>
      <c r="DM225" s="78"/>
      <c r="DN225" s="78"/>
      <c r="DO225" s="78"/>
      <c r="DP225" s="78"/>
      <c r="DQ225" s="78"/>
      <c r="DR225" s="78"/>
      <c r="DS225" s="78"/>
      <c r="DT225" s="78"/>
      <c r="DU225" s="78"/>
      <c r="DV225" s="78"/>
      <c r="DW225" s="78"/>
      <c r="DX225" s="78"/>
      <c r="DY225" s="78"/>
      <c r="DZ225" s="78"/>
      <c r="EA225" s="78"/>
      <c r="EB225" s="78"/>
      <c r="EC225" s="78"/>
      <c r="ED225" s="78"/>
      <c r="EE225" s="78"/>
      <c r="EF225" s="78"/>
      <c r="EG225" s="78"/>
      <c r="EH225" s="78"/>
      <c r="EI225" s="78"/>
      <c r="EJ225" s="78"/>
      <c r="EK225" s="78"/>
      <c r="EL225" s="78"/>
      <c r="EM225" s="78"/>
      <c r="EN225" s="78"/>
      <c r="EO225" s="78"/>
      <c r="EP225" s="78"/>
      <c r="EQ225" s="78"/>
      <c r="ER225" s="78"/>
      <c r="ES225" s="78"/>
      <c r="ET225" s="78"/>
      <c r="EU225" s="78"/>
      <c r="EV225" s="78"/>
      <c r="EW225" s="78"/>
      <c r="EX225" s="78"/>
      <c r="EY225" s="78"/>
      <c r="EZ225" s="78"/>
      <c r="FA225" s="78"/>
      <c r="FB225" s="78"/>
      <c r="FC225" s="78"/>
      <c r="FD225" s="78"/>
      <c r="FE225" s="78"/>
      <c r="FF225" s="78"/>
      <c r="FG225" s="78"/>
      <c r="FH225" s="78"/>
      <c r="FI225" s="78"/>
      <c r="FJ225" s="78"/>
      <c r="FK225" s="78"/>
      <c r="FL225" s="78"/>
      <c r="FM225" s="78"/>
      <c r="FN225" s="78"/>
      <c r="FO225" s="78"/>
      <c r="FP225" s="78"/>
      <c r="FQ225" s="78"/>
      <c r="FR225" s="78"/>
      <c r="FS225" s="78"/>
      <c r="FT225" s="78"/>
      <c r="FU225" s="78"/>
      <c r="FV225" s="78"/>
      <c r="FW225" s="78"/>
      <c r="FX225" s="78"/>
      <c r="FY225" s="78"/>
      <c r="FZ225" s="78"/>
    </row>
    <row r="226" spans="8:182" x14ac:dyDescent="0.2">
      <c r="H226" s="78"/>
      <c r="I226" s="78"/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78"/>
      <c r="AM226" s="78"/>
      <c r="AN226" s="78"/>
      <c r="AO226" s="78"/>
      <c r="AP226" s="78"/>
      <c r="AQ226" s="78"/>
      <c r="AR226" s="78"/>
      <c r="AS226" s="78"/>
      <c r="AT226" s="78"/>
      <c r="AU226" s="78"/>
      <c r="AV226" s="78"/>
      <c r="AW226" s="78"/>
      <c r="AX226" s="78"/>
      <c r="AY226" s="78"/>
      <c r="AZ226" s="78"/>
      <c r="BA226" s="78"/>
      <c r="BB226" s="78"/>
      <c r="BC226" s="78"/>
      <c r="BD226" s="78"/>
      <c r="BE226" s="78"/>
      <c r="BF226" s="78"/>
      <c r="BG226" s="78"/>
      <c r="BH226" s="78"/>
      <c r="BI226" s="78"/>
      <c r="BJ226" s="78"/>
      <c r="BK226" s="78"/>
      <c r="BL226" s="78"/>
      <c r="BM226" s="78"/>
      <c r="BN226" s="78"/>
      <c r="BO226" s="78"/>
      <c r="BP226" s="78"/>
      <c r="BQ226" s="78"/>
      <c r="BR226" s="78"/>
      <c r="BS226" s="78"/>
      <c r="BT226" s="78"/>
      <c r="BU226" s="78"/>
      <c r="BV226" s="78"/>
      <c r="BW226" s="78"/>
      <c r="BX226" s="78"/>
      <c r="BY226" s="78"/>
      <c r="BZ226" s="78"/>
      <c r="CA226" s="78"/>
      <c r="CB226" s="78"/>
      <c r="CC226" s="78"/>
      <c r="CD226" s="78"/>
      <c r="CE226" s="78"/>
      <c r="CF226" s="78"/>
      <c r="CG226" s="78"/>
      <c r="CH226" s="78"/>
      <c r="CI226" s="78"/>
      <c r="CJ226" s="78"/>
      <c r="CK226" s="78"/>
      <c r="CL226" s="78"/>
      <c r="CM226" s="78"/>
      <c r="CN226" s="78"/>
      <c r="CO226" s="78"/>
      <c r="CP226" s="78"/>
      <c r="CQ226" s="78"/>
      <c r="CR226" s="78"/>
      <c r="CS226" s="78"/>
      <c r="CT226" s="78"/>
      <c r="CU226" s="78"/>
      <c r="CV226" s="78"/>
      <c r="CW226" s="78"/>
      <c r="CX226" s="78"/>
      <c r="CY226" s="78"/>
      <c r="CZ226" s="78"/>
      <c r="DA226" s="78"/>
      <c r="DB226" s="78"/>
      <c r="DC226" s="78"/>
      <c r="DD226" s="78"/>
      <c r="DE226" s="78"/>
      <c r="DF226" s="78"/>
      <c r="DG226" s="78"/>
      <c r="DH226" s="78"/>
      <c r="DI226" s="78"/>
      <c r="DJ226" s="78"/>
      <c r="DK226" s="78"/>
      <c r="DL226" s="78"/>
      <c r="DM226" s="78"/>
      <c r="DN226" s="78"/>
      <c r="DO226" s="78"/>
      <c r="DP226" s="78"/>
      <c r="DQ226" s="78"/>
      <c r="DR226" s="78"/>
      <c r="DS226" s="78"/>
      <c r="DT226" s="78"/>
      <c r="DU226" s="78"/>
      <c r="DV226" s="78"/>
      <c r="DW226" s="78"/>
      <c r="DX226" s="78"/>
      <c r="DY226" s="78"/>
      <c r="DZ226" s="78"/>
      <c r="EA226" s="78"/>
      <c r="EB226" s="78"/>
      <c r="EC226" s="78"/>
      <c r="ED226" s="78"/>
      <c r="EE226" s="78"/>
      <c r="EF226" s="78"/>
      <c r="EG226" s="78"/>
      <c r="EH226" s="78"/>
      <c r="EI226" s="78"/>
      <c r="EJ226" s="78"/>
      <c r="EK226" s="78"/>
      <c r="EL226" s="78"/>
      <c r="EM226" s="78"/>
      <c r="EN226" s="78"/>
      <c r="EO226" s="78"/>
      <c r="EP226" s="78"/>
      <c r="EQ226" s="78"/>
      <c r="ER226" s="78"/>
      <c r="ES226" s="78"/>
      <c r="ET226" s="78"/>
      <c r="EU226" s="78"/>
      <c r="EV226" s="78"/>
      <c r="EW226" s="78"/>
      <c r="EX226" s="78"/>
      <c r="EY226" s="78"/>
      <c r="EZ226" s="78"/>
      <c r="FA226" s="78"/>
      <c r="FB226" s="78"/>
      <c r="FC226" s="78"/>
      <c r="FD226" s="78"/>
      <c r="FE226" s="78"/>
      <c r="FF226" s="78"/>
      <c r="FG226" s="78"/>
      <c r="FH226" s="78"/>
      <c r="FI226" s="78"/>
      <c r="FJ226" s="78"/>
      <c r="FK226" s="78"/>
      <c r="FL226" s="78"/>
      <c r="FM226" s="78"/>
      <c r="FN226" s="78"/>
      <c r="FO226" s="78"/>
      <c r="FP226" s="78"/>
      <c r="FQ226" s="78"/>
      <c r="FR226" s="78"/>
      <c r="FS226" s="78"/>
      <c r="FT226" s="78"/>
      <c r="FU226" s="78"/>
      <c r="FV226" s="78"/>
      <c r="FW226" s="78"/>
      <c r="FX226" s="78"/>
      <c r="FY226" s="78"/>
      <c r="FZ226" s="78"/>
    </row>
    <row r="227" spans="8:182" x14ac:dyDescent="0.2"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  <c r="AK227" s="78"/>
      <c r="AL227" s="78"/>
      <c r="AM227" s="78"/>
      <c r="AN227" s="78"/>
      <c r="AO227" s="78"/>
      <c r="AP227" s="78"/>
      <c r="AQ227" s="78"/>
      <c r="AR227" s="78"/>
      <c r="AS227" s="78"/>
      <c r="AT227" s="78"/>
      <c r="AU227" s="78"/>
      <c r="AV227" s="78"/>
      <c r="AW227" s="78"/>
      <c r="AX227" s="78"/>
      <c r="AY227" s="78"/>
      <c r="AZ227" s="78"/>
      <c r="BA227" s="78"/>
      <c r="BB227" s="78"/>
      <c r="BC227" s="78"/>
      <c r="BD227" s="78"/>
      <c r="BE227" s="78"/>
      <c r="BF227" s="78"/>
      <c r="BG227" s="78"/>
      <c r="BH227" s="78"/>
      <c r="BI227" s="78"/>
      <c r="BJ227" s="78"/>
      <c r="BK227" s="78"/>
      <c r="BL227" s="78"/>
      <c r="BM227" s="78"/>
      <c r="BN227" s="78"/>
      <c r="BO227" s="78"/>
      <c r="BP227" s="78"/>
      <c r="BQ227" s="78"/>
      <c r="BR227" s="78"/>
      <c r="BS227" s="78"/>
      <c r="BT227" s="78"/>
      <c r="BU227" s="78"/>
      <c r="BV227" s="78"/>
      <c r="BW227" s="78"/>
      <c r="BX227" s="78"/>
      <c r="BY227" s="78"/>
      <c r="BZ227" s="78"/>
      <c r="CA227" s="78"/>
      <c r="CB227" s="78"/>
      <c r="CC227" s="78"/>
      <c r="CD227" s="78"/>
      <c r="CE227" s="78"/>
      <c r="CF227" s="78"/>
      <c r="CG227" s="78"/>
      <c r="CH227" s="78"/>
      <c r="CI227" s="78"/>
      <c r="CJ227" s="78"/>
      <c r="CK227" s="78"/>
      <c r="CL227" s="78"/>
      <c r="CM227" s="78"/>
      <c r="CN227" s="78"/>
      <c r="CO227" s="78"/>
      <c r="CP227" s="78"/>
      <c r="CQ227" s="78"/>
      <c r="CR227" s="78"/>
      <c r="CS227" s="78"/>
      <c r="CT227" s="78"/>
      <c r="CU227" s="78"/>
      <c r="CV227" s="78"/>
      <c r="CW227" s="78"/>
      <c r="CX227" s="78"/>
      <c r="CY227" s="78"/>
      <c r="CZ227" s="78"/>
      <c r="DA227" s="78"/>
      <c r="DB227" s="78"/>
      <c r="DC227" s="78"/>
      <c r="DD227" s="78"/>
      <c r="DE227" s="78"/>
      <c r="DF227" s="78"/>
      <c r="DG227" s="78"/>
      <c r="DH227" s="78"/>
      <c r="DI227" s="78"/>
      <c r="DJ227" s="78"/>
      <c r="DK227" s="78"/>
      <c r="DL227" s="78"/>
      <c r="DM227" s="78"/>
      <c r="DN227" s="78"/>
      <c r="DO227" s="78"/>
      <c r="DP227" s="78"/>
      <c r="DQ227" s="78"/>
      <c r="DR227" s="78"/>
      <c r="DS227" s="78"/>
      <c r="DT227" s="78"/>
      <c r="DU227" s="78"/>
      <c r="DV227" s="78"/>
      <c r="DW227" s="78"/>
      <c r="DX227" s="78"/>
      <c r="DY227" s="78"/>
      <c r="DZ227" s="78"/>
      <c r="EA227" s="78"/>
      <c r="EB227" s="78"/>
      <c r="EC227" s="78"/>
      <c r="ED227" s="78"/>
      <c r="EE227" s="78"/>
      <c r="EF227" s="78"/>
      <c r="EG227" s="78"/>
      <c r="EH227" s="78"/>
      <c r="EI227" s="78"/>
      <c r="EJ227" s="78"/>
      <c r="EK227" s="78"/>
      <c r="EL227" s="78"/>
      <c r="EM227" s="78"/>
      <c r="EN227" s="78"/>
      <c r="EO227" s="78"/>
      <c r="EP227" s="78"/>
      <c r="EQ227" s="78"/>
      <c r="ER227" s="78"/>
      <c r="ES227" s="78"/>
      <c r="ET227" s="78"/>
      <c r="EU227" s="78"/>
      <c r="EV227" s="78"/>
      <c r="EW227" s="78"/>
      <c r="EX227" s="78"/>
      <c r="EY227" s="78"/>
      <c r="EZ227" s="78"/>
      <c r="FA227" s="78"/>
      <c r="FB227" s="78"/>
      <c r="FC227" s="78"/>
      <c r="FD227" s="78"/>
      <c r="FE227" s="78"/>
      <c r="FF227" s="78"/>
      <c r="FG227" s="78"/>
      <c r="FH227" s="78"/>
      <c r="FI227" s="78"/>
      <c r="FJ227" s="78"/>
      <c r="FK227" s="78"/>
      <c r="FL227" s="78"/>
      <c r="FM227" s="78"/>
      <c r="FN227" s="78"/>
      <c r="FO227" s="78"/>
      <c r="FP227" s="78"/>
      <c r="FQ227" s="78"/>
      <c r="FR227" s="78"/>
      <c r="FS227" s="78"/>
      <c r="FT227" s="78"/>
      <c r="FU227" s="78"/>
      <c r="FV227" s="78"/>
      <c r="FW227" s="78"/>
      <c r="FX227" s="78"/>
      <c r="FY227" s="78"/>
      <c r="FZ227" s="78"/>
    </row>
    <row r="228" spans="8:182" x14ac:dyDescent="0.2"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  <c r="AK228" s="78"/>
      <c r="AL228" s="78"/>
      <c r="AM228" s="78"/>
      <c r="AN228" s="78"/>
      <c r="AO228" s="78"/>
      <c r="AP228" s="78"/>
      <c r="AQ228" s="78"/>
      <c r="AR228" s="78"/>
      <c r="AS228" s="78"/>
      <c r="AT228" s="78"/>
      <c r="AU228" s="78"/>
      <c r="AV228" s="78"/>
      <c r="AW228" s="78"/>
      <c r="AX228" s="78"/>
      <c r="AY228" s="78"/>
      <c r="AZ228" s="78"/>
      <c r="BA228" s="78"/>
      <c r="BB228" s="78"/>
      <c r="BC228" s="78"/>
      <c r="BD228" s="78"/>
      <c r="BE228" s="78"/>
      <c r="BF228" s="78"/>
      <c r="BG228" s="78"/>
      <c r="BH228" s="78"/>
      <c r="BI228" s="78"/>
      <c r="BJ228" s="78"/>
      <c r="BK228" s="78"/>
      <c r="BL228" s="78"/>
      <c r="BM228" s="78"/>
      <c r="BN228" s="78"/>
      <c r="BO228" s="78"/>
      <c r="BP228" s="78"/>
      <c r="BQ228" s="78"/>
      <c r="BR228" s="78"/>
      <c r="BS228" s="78"/>
      <c r="BT228" s="78"/>
      <c r="BU228" s="78"/>
      <c r="BV228" s="78"/>
      <c r="BW228" s="78"/>
      <c r="BX228" s="78"/>
      <c r="BY228" s="78"/>
      <c r="BZ228" s="78"/>
      <c r="CA228" s="78"/>
      <c r="CB228" s="78"/>
      <c r="CC228" s="78"/>
      <c r="CD228" s="78"/>
      <c r="CE228" s="78"/>
      <c r="CF228" s="78"/>
      <c r="CG228" s="78"/>
      <c r="CH228" s="78"/>
      <c r="CI228" s="78"/>
      <c r="CJ228" s="78"/>
      <c r="CK228" s="78"/>
      <c r="CL228" s="78"/>
      <c r="CM228" s="78"/>
      <c r="CN228" s="78"/>
      <c r="CO228" s="78"/>
      <c r="CP228" s="78"/>
      <c r="CQ228" s="78"/>
      <c r="CR228" s="78"/>
      <c r="CS228" s="78"/>
      <c r="CT228" s="78"/>
      <c r="CU228" s="78"/>
      <c r="CV228" s="78"/>
      <c r="CW228" s="78"/>
      <c r="CX228" s="78"/>
      <c r="CY228" s="78"/>
      <c r="CZ228" s="78"/>
      <c r="DA228" s="78"/>
      <c r="DB228" s="78"/>
      <c r="DC228" s="78"/>
      <c r="DD228" s="78"/>
      <c r="DE228" s="78"/>
      <c r="DF228" s="78"/>
      <c r="DG228" s="78"/>
      <c r="DH228" s="78"/>
      <c r="DI228" s="78"/>
      <c r="DJ228" s="78"/>
      <c r="DK228" s="78"/>
      <c r="DL228" s="78"/>
      <c r="DM228" s="78"/>
      <c r="DN228" s="78"/>
      <c r="DO228" s="78"/>
      <c r="DP228" s="78"/>
      <c r="DQ228" s="78"/>
      <c r="DR228" s="78"/>
      <c r="DS228" s="78"/>
      <c r="DT228" s="78"/>
      <c r="DU228" s="78"/>
      <c r="DV228" s="78"/>
      <c r="DW228" s="78"/>
      <c r="DX228" s="78"/>
      <c r="DY228" s="78"/>
      <c r="DZ228" s="78"/>
      <c r="EA228" s="78"/>
      <c r="EB228" s="78"/>
      <c r="EC228" s="78"/>
      <c r="ED228" s="78"/>
      <c r="EE228" s="78"/>
      <c r="EF228" s="78"/>
      <c r="EG228" s="78"/>
      <c r="EH228" s="78"/>
      <c r="EI228" s="78"/>
      <c r="EJ228" s="78"/>
      <c r="EK228" s="78"/>
      <c r="EL228" s="78"/>
      <c r="EM228" s="78"/>
      <c r="EN228" s="78"/>
      <c r="EO228" s="78"/>
      <c r="EP228" s="78"/>
      <c r="EQ228" s="78"/>
      <c r="ER228" s="78"/>
      <c r="ES228" s="78"/>
      <c r="ET228" s="78"/>
      <c r="EU228" s="78"/>
      <c r="EV228" s="78"/>
      <c r="EW228" s="78"/>
      <c r="EX228" s="78"/>
      <c r="EY228" s="78"/>
      <c r="EZ228" s="78"/>
      <c r="FA228" s="78"/>
      <c r="FB228" s="78"/>
      <c r="FC228" s="78"/>
      <c r="FD228" s="78"/>
      <c r="FE228" s="78"/>
      <c r="FF228" s="78"/>
      <c r="FG228" s="78"/>
      <c r="FH228" s="78"/>
      <c r="FI228" s="78"/>
      <c r="FJ228" s="78"/>
      <c r="FK228" s="78"/>
      <c r="FL228" s="78"/>
      <c r="FM228" s="78"/>
      <c r="FN228" s="78"/>
      <c r="FO228" s="78"/>
      <c r="FP228" s="78"/>
      <c r="FQ228" s="78"/>
      <c r="FR228" s="78"/>
      <c r="FS228" s="78"/>
      <c r="FT228" s="78"/>
      <c r="FU228" s="78"/>
      <c r="FV228" s="78"/>
      <c r="FW228" s="78"/>
      <c r="FX228" s="78"/>
      <c r="FY228" s="78"/>
      <c r="FZ228" s="78"/>
    </row>
    <row r="229" spans="8:182" x14ac:dyDescent="0.2">
      <c r="H229" s="78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8"/>
      <c r="AE229" s="78"/>
      <c r="AF229" s="78"/>
      <c r="AG229" s="78"/>
      <c r="AH229" s="78"/>
      <c r="AI229" s="78"/>
      <c r="AJ229" s="78"/>
      <c r="AK229" s="78"/>
      <c r="AL229" s="78"/>
      <c r="AM229" s="78"/>
      <c r="AN229" s="78"/>
      <c r="AO229" s="78"/>
      <c r="AP229" s="78"/>
      <c r="AQ229" s="78"/>
      <c r="AR229" s="78"/>
      <c r="AS229" s="78"/>
      <c r="AT229" s="78"/>
      <c r="AU229" s="78"/>
      <c r="AV229" s="78"/>
      <c r="AW229" s="78"/>
      <c r="AX229" s="78"/>
      <c r="AY229" s="78"/>
      <c r="AZ229" s="78"/>
      <c r="BA229" s="78"/>
      <c r="BB229" s="78"/>
      <c r="BC229" s="78"/>
      <c r="BD229" s="78"/>
      <c r="BE229" s="78"/>
      <c r="BF229" s="78"/>
      <c r="BG229" s="78"/>
      <c r="BH229" s="78"/>
      <c r="BI229" s="78"/>
      <c r="BJ229" s="78"/>
      <c r="BK229" s="78"/>
      <c r="BL229" s="78"/>
      <c r="BM229" s="78"/>
      <c r="BN229" s="78"/>
      <c r="BO229" s="78"/>
      <c r="BP229" s="78"/>
      <c r="BQ229" s="78"/>
      <c r="BR229" s="78"/>
      <c r="BS229" s="78"/>
      <c r="BT229" s="78"/>
      <c r="BU229" s="78"/>
      <c r="BV229" s="78"/>
      <c r="BW229" s="78"/>
      <c r="BX229" s="78"/>
      <c r="BY229" s="78"/>
      <c r="BZ229" s="78"/>
      <c r="CA229" s="78"/>
      <c r="CB229" s="78"/>
      <c r="CC229" s="78"/>
      <c r="CD229" s="78"/>
      <c r="CE229" s="78"/>
      <c r="CF229" s="78"/>
      <c r="CG229" s="78"/>
      <c r="CH229" s="78"/>
      <c r="CI229" s="78"/>
      <c r="CJ229" s="78"/>
      <c r="CK229" s="78"/>
      <c r="CL229" s="78"/>
      <c r="CM229" s="78"/>
      <c r="CN229" s="78"/>
      <c r="CO229" s="78"/>
      <c r="CP229" s="78"/>
      <c r="CQ229" s="78"/>
      <c r="CR229" s="78"/>
      <c r="CS229" s="78"/>
      <c r="CT229" s="78"/>
      <c r="CU229" s="78"/>
      <c r="CV229" s="78"/>
      <c r="CW229" s="78"/>
      <c r="CX229" s="78"/>
      <c r="CY229" s="78"/>
      <c r="CZ229" s="78"/>
      <c r="DA229" s="78"/>
      <c r="DB229" s="78"/>
      <c r="DC229" s="78"/>
      <c r="DD229" s="78"/>
      <c r="DE229" s="78"/>
      <c r="DF229" s="78"/>
      <c r="DG229" s="78"/>
      <c r="DH229" s="78"/>
      <c r="DI229" s="78"/>
      <c r="DJ229" s="78"/>
      <c r="DK229" s="78"/>
      <c r="DL229" s="78"/>
      <c r="DM229" s="78"/>
      <c r="DN229" s="78"/>
      <c r="DO229" s="78"/>
      <c r="DP229" s="78"/>
      <c r="DQ229" s="78"/>
      <c r="DR229" s="78"/>
      <c r="DS229" s="78"/>
      <c r="DT229" s="78"/>
      <c r="DU229" s="78"/>
      <c r="DV229" s="78"/>
      <c r="DW229" s="78"/>
      <c r="DX229" s="78"/>
      <c r="DY229" s="78"/>
      <c r="DZ229" s="78"/>
      <c r="EA229" s="78"/>
      <c r="EB229" s="78"/>
      <c r="EC229" s="78"/>
      <c r="ED229" s="78"/>
      <c r="EE229" s="78"/>
      <c r="EF229" s="78"/>
      <c r="EG229" s="78"/>
      <c r="EH229" s="78"/>
      <c r="EI229" s="78"/>
      <c r="EJ229" s="78"/>
      <c r="EK229" s="78"/>
      <c r="EL229" s="78"/>
      <c r="EM229" s="78"/>
      <c r="EN229" s="78"/>
      <c r="EO229" s="78"/>
      <c r="EP229" s="78"/>
      <c r="EQ229" s="78"/>
      <c r="ER229" s="78"/>
      <c r="ES229" s="78"/>
      <c r="ET229" s="78"/>
      <c r="EU229" s="78"/>
      <c r="EV229" s="78"/>
      <c r="EW229" s="78"/>
      <c r="EX229" s="78"/>
      <c r="EY229" s="78"/>
      <c r="EZ229" s="78"/>
      <c r="FA229" s="78"/>
      <c r="FB229" s="78"/>
      <c r="FC229" s="78"/>
      <c r="FD229" s="78"/>
      <c r="FE229" s="78"/>
      <c r="FF229" s="78"/>
      <c r="FG229" s="78"/>
      <c r="FH229" s="78"/>
      <c r="FI229" s="78"/>
      <c r="FJ229" s="78"/>
      <c r="FK229" s="78"/>
      <c r="FL229" s="78"/>
      <c r="FM229" s="78"/>
      <c r="FN229" s="78"/>
      <c r="FO229" s="78"/>
      <c r="FP229" s="78"/>
      <c r="FQ229" s="78"/>
      <c r="FR229" s="78"/>
      <c r="FS229" s="78"/>
      <c r="FT229" s="78"/>
      <c r="FU229" s="78"/>
      <c r="FV229" s="78"/>
      <c r="FW229" s="78"/>
      <c r="FX229" s="78"/>
      <c r="FY229" s="78"/>
      <c r="FZ229" s="78"/>
    </row>
    <row r="230" spans="8:182" x14ac:dyDescent="0.2"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  <c r="AA230" s="78"/>
      <c r="AB230" s="78"/>
      <c r="AC230" s="78"/>
      <c r="AD230" s="78"/>
      <c r="AE230" s="78"/>
      <c r="AF230" s="78"/>
      <c r="AG230" s="78"/>
      <c r="AH230" s="78"/>
      <c r="AI230" s="78"/>
      <c r="AJ230" s="78"/>
      <c r="AK230" s="78"/>
      <c r="AL230" s="78"/>
      <c r="AM230" s="78"/>
      <c r="AN230" s="78"/>
      <c r="AO230" s="78"/>
      <c r="AP230" s="78"/>
      <c r="AQ230" s="78"/>
      <c r="AR230" s="78"/>
      <c r="AS230" s="78"/>
      <c r="AT230" s="78"/>
      <c r="AU230" s="78"/>
      <c r="AV230" s="78"/>
      <c r="AW230" s="78"/>
      <c r="AX230" s="78"/>
      <c r="AY230" s="78"/>
      <c r="AZ230" s="78"/>
      <c r="BA230" s="78"/>
      <c r="BB230" s="78"/>
      <c r="BC230" s="78"/>
      <c r="BD230" s="78"/>
      <c r="BE230" s="78"/>
      <c r="BF230" s="78"/>
      <c r="BG230" s="78"/>
      <c r="BH230" s="78"/>
      <c r="BI230" s="78"/>
      <c r="BJ230" s="78"/>
      <c r="BK230" s="78"/>
      <c r="BL230" s="78"/>
      <c r="BM230" s="78"/>
      <c r="BN230" s="78"/>
      <c r="BO230" s="78"/>
      <c r="BP230" s="78"/>
      <c r="BQ230" s="78"/>
      <c r="BR230" s="78"/>
      <c r="BS230" s="78"/>
      <c r="BT230" s="78"/>
      <c r="BU230" s="78"/>
      <c r="BV230" s="78"/>
      <c r="BW230" s="78"/>
      <c r="BX230" s="78"/>
      <c r="BY230" s="78"/>
      <c r="BZ230" s="78"/>
      <c r="CA230" s="78"/>
      <c r="CB230" s="78"/>
      <c r="CC230" s="78"/>
      <c r="CD230" s="78"/>
      <c r="CE230" s="78"/>
      <c r="CF230" s="78"/>
      <c r="CG230" s="78"/>
      <c r="CH230" s="78"/>
      <c r="CI230" s="78"/>
      <c r="CJ230" s="78"/>
      <c r="CK230" s="78"/>
      <c r="CL230" s="78"/>
      <c r="CM230" s="78"/>
      <c r="CN230" s="78"/>
      <c r="CO230" s="78"/>
      <c r="CP230" s="78"/>
      <c r="CQ230" s="78"/>
      <c r="CR230" s="78"/>
      <c r="CS230" s="78"/>
      <c r="CT230" s="78"/>
      <c r="CU230" s="78"/>
      <c r="CV230" s="78"/>
      <c r="CW230" s="78"/>
      <c r="CX230" s="78"/>
      <c r="CY230" s="78"/>
      <c r="CZ230" s="78"/>
      <c r="DA230" s="78"/>
      <c r="DB230" s="78"/>
      <c r="DC230" s="78"/>
      <c r="DD230" s="78"/>
      <c r="DE230" s="78"/>
      <c r="DF230" s="78"/>
      <c r="DG230" s="78"/>
      <c r="DH230" s="78"/>
      <c r="DI230" s="78"/>
      <c r="DJ230" s="78"/>
      <c r="DK230" s="78"/>
      <c r="DL230" s="78"/>
      <c r="DM230" s="78"/>
      <c r="DN230" s="78"/>
      <c r="DO230" s="78"/>
      <c r="DP230" s="78"/>
      <c r="DQ230" s="78"/>
      <c r="DR230" s="78"/>
      <c r="DS230" s="78"/>
      <c r="DT230" s="78"/>
      <c r="DU230" s="78"/>
      <c r="DV230" s="78"/>
      <c r="DW230" s="78"/>
      <c r="DX230" s="78"/>
      <c r="DY230" s="78"/>
      <c r="DZ230" s="78"/>
      <c r="EA230" s="78"/>
      <c r="EB230" s="78"/>
      <c r="EC230" s="78"/>
      <c r="ED230" s="78"/>
      <c r="EE230" s="78"/>
      <c r="EF230" s="78"/>
      <c r="EG230" s="78"/>
      <c r="EH230" s="78"/>
      <c r="EI230" s="78"/>
      <c r="EJ230" s="78"/>
      <c r="EK230" s="78"/>
      <c r="EL230" s="78"/>
      <c r="EM230" s="78"/>
      <c r="EN230" s="78"/>
      <c r="EO230" s="78"/>
      <c r="EP230" s="78"/>
      <c r="EQ230" s="78"/>
      <c r="ER230" s="78"/>
      <c r="ES230" s="78"/>
      <c r="ET230" s="78"/>
      <c r="EU230" s="78"/>
      <c r="EV230" s="78"/>
      <c r="EW230" s="78"/>
      <c r="EX230" s="78"/>
      <c r="EY230" s="78"/>
      <c r="EZ230" s="78"/>
      <c r="FA230" s="78"/>
      <c r="FB230" s="78"/>
      <c r="FC230" s="78"/>
      <c r="FD230" s="78"/>
      <c r="FE230" s="78"/>
      <c r="FF230" s="78"/>
      <c r="FG230" s="78"/>
      <c r="FH230" s="78"/>
      <c r="FI230" s="78"/>
      <c r="FJ230" s="78"/>
      <c r="FK230" s="78"/>
      <c r="FL230" s="78"/>
      <c r="FM230" s="78"/>
      <c r="FN230" s="78"/>
      <c r="FO230" s="78"/>
      <c r="FP230" s="78"/>
      <c r="FQ230" s="78"/>
      <c r="FR230" s="78"/>
      <c r="FS230" s="78"/>
      <c r="FT230" s="78"/>
      <c r="FU230" s="78"/>
      <c r="FV230" s="78"/>
      <c r="FW230" s="78"/>
      <c r="FX230" s="78"/>
      <c r="FY230" s="78"/>
      <c r="FZ230" s="78"/>
    </row>
    <row r="231" spans="8:182" x14ac:dyDescent="0.2">
      <c r="H231" s="78"/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  <c r="AA231" s="78"/>
      <c r="AB231" s="78"/>
      <c r="AC231" s="78"/>
      <c r="AD231" s="78"/>
      <c r="AE231" s="78"/>
      <c r="AF231" s="78"/>
      <c r="AG231" s="78"/>
      <c r="AH231" s="78"/>
      <c r="AI231" s="78"/>
      <c r="AJ231" s="78"/>
      <c r="AK231" s="78"/>
      <c r="AL231" s="78"/>
      <c r="AM231" s="78"/>
      <c r="AN231" s="78"/>
      <c r="AO231" s="78"/>
      <c r="AP231" s="78"/>
      <c r="AQ231" s="78"/>
      <c r="AR231" s="78"/>
      <c r="AS231" s="78"/>
      <c r="AT231" s="78"/>
      <c r="AU231" s="78"/>
      <c r="AV231" s="78"/>
      <c r="AW231" s="78"/>
      <c r="AX231" s="78"/>
      <c r="AY231" s="78"/>
      <c r="AZ231" s="78"/>
      <c r="BA231" s="78"/>
      <c r="BB231" s="78"/>
      <c r="BC231" s="78"/>
      <c r="BD231" s="78"/>
      <c r="BE231" s="78"/>
      <c r="BF231" s="78"/>
      <c r="BG231" s="78"/>
      <c r="BH231" s="78"/>
      <c r="BI231" s="78"/>
      <c r="BJ231" s="78"/>
      <c r="BK231" s="78"/>
      <c r="BL231" s="78"/>
      <c r="BM231" s="78"/>
      <c r="BN231" s="78"/>
      <c r="BO231" s="78"/>
      <c r="BP231" s="78"/>
      <c r="BQ231" s="78"/>
      <c r="BR231" s="78"/>
      <c r="BS231" s="78"/>
      <c r="BT231" s="78"/>
      <c r="BU231" s="78"/>
      <c r="BV231" s="78"/>
      <c r="BW231" s="78"/>
      <c r="BX231" s="78"/>
      <c r="BY231" s="78"/>
      <c r="BZ231" s="78"/>
      <c r="CA231" s="78"/>
      <c r="CB231" s="78"/>
      <c r="CC231" s="78"/>
      <c r="CD231" s="78"/>
      <c r="CE231" s="78"/>
      <c r="CF231" s="78"/>
      <c r="CG231" s="78"/>
      <c r="CH231" s="78"/>
      <c r="CI231" s="78"/>
      <c r="CJ231" s="78"/>
      <c r="CK231" s="78"/>
      <c r="CL231" s="78"/>
      <c r="CM231" s="78"/>
      <c r="CN231" s="78"/>
      <c r="CO231" s="78"/>
      <c r="CP231" s="78"/>
      <c r="CQ231" s="78"/>
      <c r="CR231" s="78"/>
      <c r="CS231" s="78"/>
      <c r="CT231" s="78"/>
      <c r="CU231" s="78"/>
      <c r="CV231" s="78"/>
      <c r="CW231" s="78"/>
      <c r="CX231" s="78"/>
      <c r="CY231" s="78"/>
      <c r="CZ231" s="78"/>
      <c r="DA231" s="78"/>
      <c r="DB231" s="78"/>
      <c r="DC231" s="78"/>
      <c r="DD231" s="78"/>
      <c r="DE231" s="78"/>
      <c r="DF231" s="78"/>
      <c r="DG231" s="78"/>
      <c r="DH231" s="78"/>
      <c r="DI231" s="78"/>
      <c r="DJ231" s="78"/>
      <c r="DK231" s="78"/>
      <c r="DL231" s="78"/>
      <c r="DM231" s="78"/>
      <c r="DN231" s="78"/>
      <c r="DO231" s="78"/>
      <c r="DP231" s="78"/>
      <c r="DQ231" s="78"/>
      <c r="DR231" s="78"/>
      <c r="DS231" s="78"/>
      <c r="DT231" s="78"/>
      <c r="DU231" s="78"/>
      <c r="DV231" s="78"/>
      <c r="DW231" s="78"/>
      <c r="DX231" s="78"/>
      <c r="DY231" s="78"/>
      <c r="DZ231" s="78"/>
      <c r="EA231" s="78"/>
      <c r="EB231" s="78"/>
      <c r="EC231" s="78"/>
      <c r="ED231" s="78"/>
      <c r="EE231" s="78"/>
      <c r="EF231" s="78"/>
      <c r="EG231" s="78"/>
      <c r="EH231" s="78"/>
      <c r="EI231" s="78"/>
      <c r="EJ231" s="78"/>
      <c r="EK231" s="78"/>
      <c r="EL231" s="78"/>
      <c r="EM231" s="78"/>
      <c r="EN231" s="78"/>
      <c r="EO231" s="78"/>
      <c r="EP231" s="78"/>
      <c r="EQ231" s="78"/>
      <c r="ER231" s="78"/>
      <c r="ES231" s="78"/>
      <c r="ET231" s="78"/>
      <c r="EU231" s="78"/>
      <c r="EV231" s="78"/>
      <c r="EW231" s="78"/>
      <c r="EX231" s="78"/>
      <c r="EY231" s="78"/>
      <c r="EZ231" s="78"/>
      <c r="FA231" s="78"/>
      <c r="FB231" s="78"/>
      <c r="FC231" s="78"/>
      <c r="FD231" s="78"/>
      <c r="FE231" s="78"/>
      <c r="FF231" s="78"/>
      <c r="FG231" s="78"/>
      <c r="FH231" s="78"/>
      <c r="FI231" s="78"/>
      <c r="FJ231" s="78"/>
      <c r="FK231" s="78"/>
      <c r="FL231" s="78"/>
      <c r="FM231" s="78"/>
      <c r="FN231" s="78"/>
      <c r="FO231" s="78"/>
      <c r="FP231" s="78"/>
      <c r="FQ231" s="78"/>
      <c r="FR231" s="78"/>
      <c r="FS231" s="78"/>
      <c r="FT231" s="78"/>
      <c r="FU231" s="78"/>
      <c r="FV231" s="78"/>
      <c r="FW231" s="78"/>
      <c r="FX231" s="78"/>
      <c r="FY231" s="78"/>
      <c r="FZ231" s="78"/>
    </row>
    <row r="232" spans="8:182" x14ac:dyDescent="0.2"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78"/>
      <c r="AB232" s="78"/>
      <c r="AC232" s="78"/>
      <c r="AD232" s="78"/>
      <c r="AE232" s="78"/>
      <c r="AF232" s="78"/>
      <c r="AG232" s="78"/>
      <c r="AH232" s="78"/>
      <c r="AI232" s="78"/>
      <c r="AJ232" s="78"/>
      <c r="AK232" s="78"/>
      <c r="AL232" s="78"/>
      <c r="AM232" s="78"/>
      <c r="AN232" s="78"/>
      <c r="AO232" s="78"/>
      <c r="AP232" s="78"/>
      <c r="AQ232" s="78"/>
      <c r="AR232" s="78"/>
      <c r="AS232" s="78"/>
      <c r="AT232" s="78"/>
      <c r="AU232" s="78"/>
      <c r="AV232" s="78"/>
      <c r="AW232" s="78"/>
      <c r="AX232" s="78"/>
      <c r="AY232" s="78"/>
      <c r="AZ232" s="78"/>
      <c r="BA232" s="78"/>
      <c r="BB232" s="78"/>
      <c r="BC232" s="78"/>
      <c r="BD232" s="78"/>
      <c r="BE232" s="78"/>
      <c r="BF232" s="78"/>
      <c r="BG232" s="78"/>
      <c r="BH232" s="78"/>
      <c r="BI232" s="78"/>
      <c r="BJ232" s="78"/>
      <c r="BK232" s="78"/>
      <c r="BL232" s="78"/>
      <c r="BM232" s="78"/>
      <c r="BN232" s="78"/>
      <c r="BO232" s="78"/>
      <c r="BP232" s="78"/>
      <c r="BQ232" s="78"/>
      <c r="BR232" s="78"/>
      <c r="BS232" s="78"/>
      <c r="BT232" s="78"/>
      <c r="BU232" s="78"/>
      <c r="BV232" s="78"/>
      <c r="BW232" s="78"/>
      <c r="BX232" s="78"/>
      <c r="BY232" s="78"/>
      <c r="BZ232" s="78"/>
      <c r="CA232" s="78"/>
      <c r="CB232" s="78"/>
      <c r="CC232" s="78"/>
      <c r="CD232" s="78"/>
      <c r="CE232" s="78"/>
      <c r="CF232" s="78"/>
      <c r="CG232" s="78"/>
      <c r="CH232" s="78"/>
      <c r="CI232" s="78"/>
      <c r="CJ232" s="78"/>
      <c r="CK232" s="78"/>
      <c r="CL232" s="78"/>
      <c r="CM232" s="78"/>
      <c r="CN232" s="78"/>
      <c r="CO232" s="78"/>
      <c r="CP232" s="78"/>
      <c r="CQ232" s="78"/>
      <c r="CR232" s="78"/>
      <c r="CS232" s="78"/>
      <c r="CT232" s="78"/>
      <c r="CU232" s="78"/>
      <c r="CV232" s="78"/>
      <c r="CW232" s="78"/>
      <c r="CX232" s="78"/>
      <c r="CY232" s="78"/>
      <c r="CZ232" s="78"/>
      <c r="DA232" s="78"/>
      <c r="DB232" s="78"/>
      <c r="DC232" s="78"/>
      <c r="DD232" s="78"/>
      <c r="DE232" s="78"/>
      <c r="DF232" s="78"/>
      <c r="DG232" s="78"/>
      <c r="DH232" s="78"/>
      <c r="DI232" s="78"/>
      <c r="DJ232" s="78"/>
      <c r="DK232" s="78"/>
      <c r="DL232" s="78"/>
      <c r="DM232" s="78"/>
      <c r="DN232" s="78"/>
      <c r="DO232" s="78"/>
      <c r="DP232" s="78"/>
      <c r="DQ232" s="78"/>
      <c r="DR232" s="78"/>
      <c r="DS232" s="78"/>
      <c r="DT232" s="78"/>
      <c r="DU232" s="78"/>
      <c r="DV232" s="78"/>
      <c r="DW232" s="78"/>
      <c r="DX232" s="78"/>
      <c r="DY232" s="78"/>
      <c r="DZ232" s="78"/>
      <c r="EA232" s="78"/>
      <c r="EB232" s="78"/>
      <c r="EC232" s="78"/>
      <c r="ED232" s="78"/>
      <c r="EE232" s="78"/>
      <c r="EF232" s="78"/>
      <c r="EG232" s="78"/>
      <c r="EH232" s="78"/>
      <c r="EI232" s="78"/>
      <c r="EJ232" s="78"/>
      <c r="EK232" s="78"/>
      <c r="EL232" s="78"/>
      <c r="EM232" s="78"/>
      <c r="EN232" s="78"/>
      <c r="EO232" s="78"/>
      <c r="EP232" s="78"/>
      <c r="EQ232" s="78"/>
      <c r="ER232" s="78"/>
      <c r="ES232" s="78"/>
      <c r="ET232" s="78"/>
      <c r="EU232" s="78"/>
      <c r="EV232" s="78"/>
      <c r="EW232" s="78"/>
      <c r="EX232" s="78"/>
      <c r="EY232" s="78"/>
      <c r="EZ232" s="78"/>
      <c r="FA232" s="78"/>
      <c r="FB232" s="78"/>
      <c r="FC232" s="78"/>
      <c r="FD232" s="78"/>
      <c r="FE232" s="78"/>
      <c r="FF232" s="78"/>
      <c r="FG232" s="78"/>
      <c r="FH232" s="78"/>
      <c r="FI232" s="78"/>
      <c r="FJ232" s="78"/>
      <c r="FK232" s="78"/>
      <c r="FL232" s="78"/>
      <c r="FM232" s="78"/>
      <c r="FN232" s="78"/>
      <c r="FO232" s="78"/>
      <c r="FP232" s="78"/>
      <c r="FQ232" s="78"/>
      <c r="FR232" s="78"/>
      <c r="FS232" s="78"/>
      <c r="FT232" s="78"/>
      <c r="FU232" s="78"/>
      <c r="FV232" s="78"/>
      <c r="FW232" s="78"/>
      <c r="FX232" s="78"/>
      <c r="FY232" s="78"/>
      <c r="FZ232" s="78"/>
    </row>
    <row r="233" spans="8:182" x14ac:dyDescent="0.2">
      <c r="H233" s="78"/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  <c r="AA233" s="78"/>
      <c r="AB233" s="78"/>
      <c r="AC233" s="78"/>
      <c r="AD233" s="78"/>
      <c r="AE233" s="78"/>
      <c r="AF233" s="78"/>
      <c r="AG233" s="78"/>
      <c r="AH233" s="78"/>
      <c r="AI233" s="78"/>
      <c r="AJ233" s="78"/>
      <c r="AK233" s="78"/>
      <c r="AL233" s="78"/>
      <c r="AM233" s="78"/>
      <c r="AN233" s="78"/>
      <c r="AO233" s="78"/>
      <c r="AP233" s="78"/>
      <c r="AQ233" s="78"/>
      <c r="AR233" s="78"/>
      <c r="AS233" s="78"/>
      <c r="AT233" s="78"/>
      <c r="AU233" s="78"/>
      <c r="AV233" s="78"/>
      <c r="AW233" s="78"/>
      <c r="AX233" s="78"/>
      <c r="AY233" s="78"/>
      <c r="AZ233" s="78"/>
      <c r="BA233" s="78"/>
      <c r="BB233" s="78"/>
      <c r="BC233" s="78"/>
      <c r="BD233" s="78"/>
      <c r="BE233" s="78"/>
      <c r="BF233" s="78"/>
      <c r="BG233" s="78"/>
      <c r="BH233" s="78"/>
      <c r="BI233" s="78"/>
      <c r="BJ233" s="78"/>
      <c r="BK233" s="78"/>
      <c r="BL233" s="78"/>
      <c r="BM233" s="78"/>
      <c r="BN233" s="78"/>
      <c r="BO233" s="78"/>
      <c r="BP233" s="78"/>
      <c r="BQ233" s="78"/>
      <c r="BR233" s="78"/>
      <c r="BS233" s="78"/>
      <c r="BT233" s="78"/>
      <c r="BU233" s="78"/>
      <c r="BV233" s="78"/>
      <c r="BW233" s="78"/>
      <c r="BX233" s="78"/>
      <c r="BY233" s="78"/>
      <c r="BZ233" s="78"/>
      <c r="CA233" s="78"/>
      <c r="CB233" s="78"/>
      <c r="CC233" s="78"/>
      <c r="CD233" s="78"/>
      <c r="CE233" s="78"/>
      <c r="CF233" s="78"/>
      <c r="CG233" s="78"/>
      <c r="CH233" s="78"/>
      <c r="CI233" s="78"/>
      <c r="CJ233" s="78"/>
      <c r="CK233" s="78"/>
      <c r="CL233" s="78"/>
      <c r="CM233" s="78"/>
      <c r="CN233" s="78"/>
      <c r="CO233" s="78"/>
      <c r="CP233" s="78"/>
      <c r="CQ233" s="78"/>
      <c r="CR233" s="78"/>
      <c r="CS233" s="78"/>
      <c r="CT233" s="78"/>
      <c r="CU233" s="78"/>
      <c r="CV233" s="78"/>
      <c r="CW233" s="78"/>
      <c r="CX233" s="78"/>
      <c r="CY233" s="78"/>
      <c r="CZ233" s="78"/>
      <c r="DA233" s="78"/>
      <c r="DB233" s="78"/>
      <c r="DC233" s="78"/>
      <c r="DD233" s="78"/>
      <c r="DE233" s="78"/>
      <c r="DF233" s="78"/>
      <c r="DG233" s="78"/>
      <c r="DH233" s="78"/>
      <c r="DI233" s="78"/>
      <c r="DJ233" s="78"/>
      <c r="DK233" s="78"/>
      <c r="DL233" s="78"/>
      <c r="DM233" s="78"/>
      <c r="DN233" s="78"/>
      <c r="DO233" s="78"/>
      <c r="DP233" s="78"/>
      <c r="DQ233" s="78"/>
      <c r="DR233" s="78"/>
      <c r="DS233" s="78"/>
      <c r="DT233" s="78"/>
      <c r="DU233" s="78"/>
      <c r="DV233" s="78"/>
      <c r="DW233" s="78"/>
      <c r="DX233" s="78"/>
      <c r="DY233" s="78"/>
      <c r="DZ233" s="78"/>
      <c r="EA233" s="78"/>
      <c r="EB233" s="78"/>
      <c r="EC233" s="78"/>
      <c r="ED233" s="78"/>
      <c r="EE233" s="78"/>
      <c r="EF233" s="78"/>
      <c r="EG233" s="78"/>
      <c r="EH233" s="78"/>
      <c r="EI233" s="78"/>
      <c r="EJ233" s="78"/>
      <c r="EK233" s="78"/>
      <c r="EL233" s="78"/>
      <c r="EM233" s="78"/>
      <c r="EN233" s="78"/>
      <c r="EO233" s="78"/>
      <c r="EP233" s="78"/>
      <c r="EQ233" s="78"/>
      <c r="ER233" s="78"/>
      <c r="ES233" s="78"/>
      <c r="ET233" s="78"/>
      <c r="EU233" s="78"/>
      <c r="EV233" s="78"/>
      <c r="EW233" s="78"/>
      <c r="EX233" s="78"/>
      <c r="EY233" s="78"/>
      <c r="EZ233" s="78"/>
      <c r="FA233" s="78"/>
      <c r="FB233" s="78"/>
      <c r="FC233" s="78"/>
      <c r="FD233" s="78"/>
      <c r="FE233" s="78"/>
      <c r="FF233" s="78"/>
      <c r="FG233" s="78"/>
      <c r="FH233" s="78"/>
      <c r="FI233" s="78"/>
      <c r="FJ233" s="78"/>
      <c r="FK233" s="78"/>
      <c r="FL233" s="78"/>
      <c r="FM233" s="78"/>
      <c r="FN233" s="78"/>
      <c r="FO233" s="78"/>
      <c r="FP233" s="78"/>
      <c r="FQ233" s="78"/>
      <c r="FR233" s="78"/>
      <c r="FS233" s="78"/>
      <c r="FT233" s="78"/>
      <c r="FU233" s="78"/>
      <c r="FV233" s="78"/>
      <c r="FW233" s="78"/>
      <c r="FX233" s="78"/>
      <c r="FY233" s="78"/>
      <c r="FZ233" s="78"/>
    </row>
    <row r="234" spans="8:182" x14ac:dyDescent="0.2">
      <c r="H234" s="78"/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  <c r="AA234" s="78"/>
      <c r="AB234" s="78"/>
      <c r="AC234" s="78"/>
      <c r="AD234" s="78"/>
      <c r="AE234" s="78"/>
      <c r="AF234" s="78"/>
      <c r="AG234" s="78"/>
      <c r="AH234" s="78"/>
      <c r="AI234" s="78"/>
      <c r="AJ234" s="78"/>
      <c r="AK234" s="78"/>
      <c r="AL234" s="78"/>
      <c r="AM234" s="78"/>
      <c r="AN234" s="78"/>
      <c r="AO234" s="78"/>
      <c r="AP234" s="78"/>
      <c r="AQ234" s="78"/>
      <c r="AR234" s="78"/>
      <c r="AS234" s="78"/>
      <c r="AT234" s="78"/>
      <c r="AU234" s="78"/>
      <c r="AV234" s="78"/>
      <c r="AW234" s="78"/>
      <c r="AX234" s="78"/>
      <c r="AY234" s="78"/>
      <c r="AZ234" s="78"/>
      <c r="BA234" s="78"/>
      <c r="BB234" s="78"/>
      <c r="BC234" s="78"/>
      <c r="BD234" s="78"/>
      <c r="BE234" s="78"/>
      <c r="BF234" s="78"/>
      <c r="BG234" s="78"/>
      <c r="BH234" s="78"/>
      <c r="BI234" s="78"/>
      <c r="BJ234" s="78"/>
      <c r="BK234" s="78"/>
      <c r="BL234" s="78"/>
      <c r="BM234" s="78"/>
      <c r="BN234" s="78"/>
      <c r="BO234" s="78"/>
      <c r="BP234" s="78"/>
      <c r="BQ234" s="78"/>
      <c r="BR234" s="78"/>
      <c r="BS234" s="78"/>
      <c r="BT234" s="78"/>
      <c r="BU234" s="78"/>
      <c r="BV234" s="78"/>
      <c r="BW234" s="78"/>
      <c r="BX234" s="78"/>
      <c r="BY234" s="78"/>
      <c r="BZ234" s="78"/>
      <c r="CA234" s="78"/>
      <c r="CB234" s="78"/>
      <c r="CC234" s="78"/>
      <c r="CD234" s="78"/>
      <c r="CE234" s="78"/>
      <c r="CF234" s="78"/>
      <c r="CG234" s="78"/>
      <c r="CH234" s="78"/>
      <c r="CI234" s="78"/>
      <c r="CJ234" s="78"/>
      <c r="CK234" s="78"/>
      <c r="CL234" s="78"/>
      <c r="CM234" s="78"/>
      <c r="CN234" s="78"/>
      <c r="CO234" s="78"/>
      <c r="CP234" s="78"/>
      <c r="CQ234" s="78"/>
      <c r="CR234" s="78"/>
      <c r="CS234" s="78"/>
      <c r="CT234" s="78"/>
      <c r="CU234" s="78"/>
      <c r="CV234" s="78"/>
      <c r="CW234" s="78"/>
      <c r="CX234" s="78"/>
      <c r="CY234" s="78"/>
      <c r="CZ234" s="78"/>
      <c r="DA234" s="78"/>
      <c r="DB234" s="78"/>
      <c r="DC234" s="78"/>
      <c r="DD234" s="78"/>
      <c r="DE234" s="78"/>
      <c r="DF234" s="78"/>
      <c r="DG234" s="78"/>
      <c r="DH234" s="78"/>
      <c r="DI234" s="78"/>
      <c r="DJ234" s="78"/>
      <c r="DK234" s="78"/>
      <c r="DL234" s="78"/>
      <c r="DM234" s="78"/>
      <c r="DN234" s="78"/>
      <c r="DO234" s="78"/>
      <c r="DP234" s="78"/>
      <c r="DQ234" s="78"/>
      <c r="DR234" s="78"/>
      <c r="DS234" s="78"/>
      <c r="DT234" s="78"/>
      <c r="DU234" s="78"/>
      <c r="DV234" s="78"/>
      <c r="DW234" s="78"/>
      <c r="DX234" s="78"/>
      <c r="DY234" s="78"/>
      <c r="DZ234" s="78"/>
      <c r="EA234" s="78"/>
      <c r="EB234" s="78"/>
      <c r="EC234" s="78"/>
      <c r="ED234" s="78"/>
      <c r="EE234" s="78"/>
      <c r="EF234" s="78"/>
      <c r="EG234" s="78"/>
      <c r="EH234" s="78"/>
      <c r="EI234" s="78"/>
      <c r="EJ234" s="78"/>
      <c r="EK234" s="78"/>
      <c r="EL234" s="78"/>
      <c r="EM234" s="78"/>
      <c r="EN234" s="78"/>
      <c r="EO234" s="78"/>
      <c r="EP234" s="78"/>
      <c r="EQ234" s="78"/>
      <c r="ER234" s="78"/>
      <c r="ES234" s="78"/>
      <c r="ET234" s="78"/>
      <c r="EU234" s="78"/>
      <c r="EV234" s="78"/>
      <c r="EW234" s="78"/>
      <c r="EX234" s="78"/>
      <c r="EY234" s="78"/>
      <c r="EZ234" s="78"/>
      <c r="FA234" s="78"/>
      <c r="FB234" s="78"/>
      <c r="FC234" s="78"/>
      <c r="FD234" s="78"/>
      <c r="FE234" s="78"/>
      <c r="FF234" s="78"/>
      <c r="FG234" s="78"/>
      <c r="FH234" s="78"/>
      <c r="FI234" s="78"/>
      <c r="FJ234" s="78"/>
      <c r="FK234" s="78"/>
      <c r="FL234" s="78"/>
      <c r="FM234" s="78"/>
      <c r="FN234" s="78"/>
      <c r="FO234" s="78"/>
      <c r="FP234" s="78"/>
      <c r="FQ234" s="78"/>
      <c r="FR234" s="78"/>
      <c r="FS234" s="78"/>
      <c r="FT234" s="78"/>
      <c r="FU234" s="78"/>
      <c r="FV234" s="78"/>
      <c r="FW234" s="78"/>
      <c r="FX234" s="78"/>
      <c r="FY234" s="78"/>
      <c r="FZ234" s="78"/>
    </row>
    <row r="235" spans="8:182" x14ac:dyDescent="0.2"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8"/>
      <c r="AO235" s="78"/>
      <c r="AP235" s="78"/>
      <c r="AQ235" s="78"/>
      <c r="AR235" s="78"/>
      <c r="AS235" s="78"/>
      <c r="AT235" s="78"/>
      <c r="AU235" s="78"/>
      <c r="AV235" s="78"/>
      <c r="AW235" s="78"/>
      <c r="AX235" s="78"/>
      <c r="AY235" s="78"/>
      <c r="AZ235" s="78"/>
      <c r="BA235" s="78"/>
      <c r="BB235" s="78"/>
      <c r="BC235" s="78"/>
      <c r="BD235" s="78"/>
      <c r="BE235" s="78"/>
      <c r="BF235" s="78"/>
      <c r="BG235" s="78"/>
      <c r="BH235" s="78"/>
      <c r="BI235" s="78"/>
      <c r="BJ235" s="78"/>
      <c r="BK235" s="78"/>
      <c r="BL235" s="78"/>
      <c r="BM235" s="78"/>
      <c r="BN235" s="78"/>
      <c r="BO235" s="78"/>
      <c r="BP235" s="78"/>
      <c r="BQ235" s="78"/>
      <c r="BR235" s="78"/>
      <c r="BS235" s="78"/>
      <c r="BT235" s="78"/>
      <c r="BU235" s="78"/>
      <c r="BV235" s="78"/>
      <c r="BW235" s="78"/>
      <c r="BX235" s="78"/>
      <c r="BY235" s="78"/>
      <c r="BZ235" s="78"/>
      <c r="CA235" s="78"/>
      <c r="CB235" s="78"/>
      <c r="CC235" s="78"/>
      <c r="CD235" s="78"/>
      <c r="CE235" s="78"/>
      <c r="CF235" s="78"/>
      <c r="CG235" s="78"/>
      <c r="CH235" s="78"/>
      <c r="CI235" s="78"/>
      <c r="CJ235" s="78"/>
      <c r="CK235" s="78"/>
      <c r="CL235" s="78"/>
      <c r="CM235" s="78"/>
      <c r="CN235" s="78"/>
      <c r="CO235" s="78"/>
      <c r="CP235" s="78"/>
      <c r="CQ235" s="78"/>
      <c r="CR235" s="78"/>
      <c r="CS235" s="78"/>
      <c r="CT235" s="78"/>
      <c r="CU235" s="78"/>
      <c r="CV235" s="78"/>
      <c r="CW235" s="78"/>
      <c r="CX235" s="78"/>
      <c r="CY235" s="78"/>
      <c r="CZ235" s="78"/>
      <c r="DA235" s="78"/>
      <c r="DB235" s="78"/>
      <c r="DC235" s="78"/>
      <c r="DD235" s="78"/>
      <c r="DE235" s="78"/>
      <c r="DF235" s="78"/>
      <c r="DG235" s="78"/>
      <c r="DH235" s="78"/>
      <c r="DI235" s="78"/>
      <c r="DJ235" s="78"/>
      <c r="DK235" s="78"/>
      <c r="DL235" s="78"/>
      <c r="DM235" s="78"/>
      <c r="DN235" s="78"/>
      <c r="DO235" s="78"/>
      <c r="DP235" s="78"/>
      <c r="DQ235" s="78"/>
      <c r="DR235" s="78"/>
      <c r="DS235" s="78"/>
      <c r="DT235" s="78"/>
      <c r="DU235" s="78"/>
      <c r="DV235" s="78"/>
      <c r="DW235" s="78"/>
      <c r="DX235" s="78"/>
      <c r="DY235" s="78"/>
      <c r="DZ235" s="78"/>
      <c r="EA235" s="78"/>
      <c r="EB235" s="78"/>
      <c r="EC235" s="78"/>
      <c r="ED235" s="78"/>
      <c r="EE235" s="78"/>
      <c r="EF235" s="78"/>
      <c r="EG235" s="78"/>
      <c r="EH235" s="78"/>
      <c r="EI235" s="78"/>
      <c r="EJ235" s="78"/>
      <c r="EK235" s="78"/>
      <c r="EL235" s="78"/>
      <c r="EM235" s="78"/>
      <c r="EN235" s="78"/>
      <c r="EO235" s="78"/>
      <c r="EP235" s="78"/>
      <c r="EQ235" s="78"/>
      <c r="ER235" s="78"/>
      <c r="ES235" s="78"/>
      <c r="ET235" s="78"/>
      <c r="EU235" s="78"/>
      <c r="EV235" s="78"/>
      <c r="EW235" s="78"/>
      <c r="EX235" s="78"/>
      <c r="EY235" s="78"/>
      <c r="EZ235" s="78"/>
      <c r="FA235" s="78"/>
      <c r="FB235" s="78"/>
      <c r="FC235" s="78"/>
      <c r="FD235" s="78"/>
      <c r="FE235" s="78"/>
      <c r="FF235" s="78"/>
      <c r="FG235" s="78"/>
      <c r="FH235" s="78"/>
      <c r="FI235" s="78"/>
      <c r="FJ235" s="78"/>
      <c r="FK235" s="78"/>
      <c r="FL235" s="78"/>
      <c r="FM235" s="78"/>
      <c r="FN235" s="78"/>
      <c r="FO235" s="78"/>
      <c r="FP235" s="78"/>
      <c r="FQ235" s="78"/>
      <c r="FR235" s="78"/>
      <c r="FS235" s="78"/>
      <c r="FT235" s="78"/>
      <c r="FU235" s="78"/>
      <c r="FV235" s="78"/>
      <c r="FW235" s="78"/>
      <c r="FX235" s="78"/>
      <c r="FY235" s="78"/>
      <c r="FZ235" s="78"/>
    </row>
    <row r="236" spans="8:182" x14ac:dyDescent="0.2">
      <c r="H236" s="78"/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  <c r="AK236" s="78"/>
      <c r="AL236" s="78"/>
      <c r="AM236" s="78"/>
      <c r="AN236" s="78"/>
      <c r="AO236" s="78"/>
      <c r="AP236" s="78"/>
      <c r="AQ236" s="78"/>
      <c r="AR236" s="78"/>
      <c r="AS236" s="78"/>
      <c r="AT236" s="78"/>
      <c r="AU236" s="78"/>
      <c r="AV236" s="78"/>
      <c r="AW236" s="78"/>
      <c r="AX236" s="78"/>
      <c r="AY236" s="78"/>
      <c r="AZ236" s="78"/>
      <c r="BA236" s="78"/>
      <c r="BB236" s="78"/>
      <c r="BC236" s="78"/>
      <c r="BD236" s="78"/>
      <c r="BE236" s="78"/>
      <c r="BF236" s="78"/>
      <c r="BG236" s="78"/>
      <c r="BH236" s="78"/>
      <c r="BI236" s="78"/>
      <c r="BJ236" s="78"/>
      <c r="BK236" s="78"/>
      <c r="BL236" s="78"/>
      <c r="BM236" s="78"/>
      <c r="BN236" s="78"/>
      <c r="BO236" s="78"/>
      <c r="BP236" s="78"/>
      <c r="BQ236" s="78"/>
      <c r="BR236" s="78"/>
      <c r="BS236" s="78"/>
      <c r="BT236" s="78"/>
      <c r="BU236" s="78"/>
      <c r="BV236" s="78"/>
      <c r="BW236" s="78"/>
      <c r="BX236" s="78"/>
      <c r="BY236" s="78"/>
      <c r="BZ236" s="78"/>
      <c r="CA236" s="78"/>
      <c r="CB236" s="78"/>
      <c r="CC236" s="78"/>
      <c r="CD236" s="78"/>
      <c r="CE236" s="78"/>
      <c r="CF236" s="78"/>
      <c r="CG236" s="78"/>
      <c r="CH236" s="78"/>
      <c r="CI236" s="78"/>
      <c r="CJ236" s="78"/>
      <c r="CK236" s="78"/>
      <c r="CL236" s="78"/>
      <c r="CM236" s="78"/>
      <c r="CN236" s="78"/>
      <c r="CO236" s="78"/>
      <c r="CP236" s="78"/>
      <c r="CQ236" s="78"/>
      <c r="CR236" s="78"/>
      <c r="CS236" s="78"/>
      <c r="CT236" s="78"/>
      <c r="CU236" s="78"/>
      <c r="CV236" s="78"/>
      <c r="CW236" s="78"/>
      <c r="CX236" s="78"/>
      <c r="CY236" s="78"/>
      <c r="CZ236" s="78"/>
      <c r="DA236" s="78"/>
      <c r="DB236" s="78"/>
      <c r="DC236" s="78"/>
      <c r="DD236" s="78"/>
      <c r="DE236" s="78"/>
      <c r="DF236" s="78"/>
      <c r="DG236" s="78"/>
      <c r="DH236" s="78"/>
      <c r="DI236" s="78"/>
      <c r="DJ236" s="78"/>
      <c r="DK236" s="78"/>
      <c r="DL236" s="78"/>
      <c r="DM236" s="78"/>
      <c r="DN236" s="78"/>
      <c r="DO236" s="78"/>
      <c r="DP236" s="78"/>
      <c r="DQ236" s="78"/>
      <c r="DR236" s="78"/>
      <c r="DS236" s="78"/>
      <c r="DT236" s="78"/>
      <c r="DU236" s="78"/>
      <c r="DV236" s="78"/>
      <c r="DW236" s="78"/>
      <c r="DX236" s="78"/>
      <c r="DY236" s="78"/>
      <c r="DZ236" s="78"/>
      <c r="EA236" s="78"/>
      <c r="EB236" s="78"/>
      <c r="EC236" s="78"/>
      <c r="ED236" s="78"/>
      <c r="EE236" s="78"/>
      <c r="EF236" s="78"/>
      <c r="EG236" s="78"/>
      <c r="EH236" s="78"/>
      <c r="EI236" s="78"/>
      <c r="EJ236" s="78"/>
      <c r="EK236" s="78"/>
      <c r="EL236" s="78"/>
      <c r="EM236" s="78"/>
      <c r="EN236" s="78"/>
      <c r="EO236" s="78"/>
      <c r="EP236" s="78"/>
      <c r="EQ236" s="78"/>
      <c r="ER236" s="78"/>
      <c r="ES236" s="78"/>
      <c r="ET236" s="78"/>
      <c r="EU236" s="78"/>
      <c r="EV236" s="78"/>
      <c r="EW236" s="78"/>
      <c r="EX236" s="78"/>
      <c r="EY236" s="78"/>
      <c r="EZ236" s="78"/>
      <c r="FA236" s="78"/>
      <c r="FB236" s="78"/>
      <c r="FC236" s="78"/>
      <c r="FD236" s="78"/>
      <c r="FE236" s="78"/>
      <c r="FF236" s="78"/>
      <c r="FG236" s="78"/>
      <c r="FH236" s="78"/>
      <c r="FI236" s="78"/>
      <c r="FJ236" s="78"/>
      <c r="FK236" s="78"/>
      <c r="FL236" s="78"/>
      <c r="FM236" s="78"/>
      <c r="FN236" s="78"/>
      <c r="FO236" s="78"/>
      <c r="FP236" s="78"/>
      <c r="FQ236" s="78"/>
      <c r="FR236" s="78"/>
      <c r="FS236" s="78"/>
      <c r="FT236" s="78"/>
      <c r="FU236" s="78"/>
      <c r="FV236" s="78"/>
      <c r="FW236" s="78"/>
      <c r="FX236" s="78"/>
      <c r="FY236" s="78"/>
      <c r="FZ236" s="78"/>
    </row>
    <row r="237" spans="8:182" x14ac:dyDescent="0.2"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  <c r="AK237" s="78"/>
      <c r="AL237" s="78"/>
      <c r="AM237" s="78"/>
      <c r="AN237" s="78"/>
      <c r="AO237" s="78"/>
      <c r="AP237" s="78"/>
      <c r="AQ237" s="78"/>
      <c r="AR237" s="78"/>
      <c r="AS237" s="78"/>
      <c r="AT237" s="78"/>
      <c r="AU237" s="78"/>
      <c r="AV237" s="78"/>
      <c r="AW237" s="78"/>
      <c r="AX237" s="78"/>
      <c r="AY237" s="78"/>
      <c r="AZ237" s="78"/>
      <c r="BA237" s="78"/>
      <c r="BB237" s="78"/>
      <c r="BC237" s="78"/>
      <c r="BD237" s="78"/>
      <c r="BE237" s="78"/>
      <c r="BF237" s="78"/>
      <c r="BG237" s="78"/>
      <c r="BH237" s="78"/>
      <c r="BI237" s="78"/>
      <c r="BJ237" s="78"/>
      <c r="BK237" s="78"/>
      <c r="BL237" s="78"/>
      <c r="BM237" s="78"/>
      <c r="BN237" s="78"/>
      <c r="BO237" s="78"/>
      <c r="BP237" s="78"/>
      <c r="BQ237" s="78"/>
      <c r="BR237" s="78"/>
      <c r="BS237" s="78"/>
      <c r="BT237" s="78"/>
      <c r="BU237" s="78"/>
      <c r="BV237" s="78"/>
      <c r="BW237" s="78"/>
      <c r="BX237" s="78"/>
      <c r="BY237" s="78"/>
      <c r="BZ237" s="78"/>
      <c r="CA237" s="78"/>
      <c r="CB237" s="78"/>
      <c r="CC237" s="78"/>
      <c r="CD237" s="78"/>
      <c r="CE237" s="78"/>
      <c r="CF237" s="78"/>
      <c r="CG237" s="78"/>
      <c r="CH237" s="78"/>
      <c r="CI237" s="78"/>
      <c r="CJ237" s="78"/>
      <c r="CK237" s="78"/>
      <c r="CL237" s="78"/>
      <c r="CM237" s="78"/>
      <c r="CN237" s="78"/>
      <c r="CO237" s="78"/>
      <c r="CP237" s="78"/>
      <c r="CQ237" s="78"/>
      <c r="CR237" s="78"/>
      <c r="CS237" s="78"/>
      <c r="CT237" s="78"/>
      <c r="CU237" s="78"/>
      <c r="CV237" s="78"/>
      <c r="CW237" s="78"/>
      <c r="CX237" s="78"/>
      <c r="CY237" s="78"/>
      <c r="CZ237" s="78"/>
      <c r="DA237" s="78"/>
      <c r="DB237" s="78"/>
      <c r="DC237" s="78"/>
      <c r="DD237" s="78"/>
      <c r="DE237" s="78"/>
      <c r="DF237" s="78"/>
      <c r="DG237" s="78"/>
      <c r="DH237" s="78"/>
      <c r="DI237" s="78"/>
      <c r="DJ237" s="78"/>
      <c r="DK237" s="78"/>
      <c r="DL237" s="78"/>
      <c r="DM237" s="78"/>
      <c r="DN237" s="78"/>
      <c r="DO237" s="78"/>
      <c r="DP237" s="78"/>
      <c r="DQ237" s="78"/>
      <c r="DR237" s="78"/>
      <c r="DS237" s="78"/>
      <c r="DT237" s="78"/>
      <c r="DU237" s="78"/>
      <c r="DV237" s="78"/>
      <c r="DW237" s="78"/>
      <c r="DX237" s="78"/>
      <c r="DY237" s="78"/>
      <c r="DZ237" s="78"/>
      <c r="EA237" s="78"/>
      <c r="EB237" s="78"/>
      <c r="EC237" s="78"/>
      <c r="ED237" s="78"/>
      <c r="EE237" s="78"/>
      <c r="EF237" s="78"/>
      <c r="EG237" s="78"/>
      <c r="EH237" s="78"/>
      <c r="EI237" s="78"/>
      <c r="EJ237" s="78"/>
      <c r="EK237" s="78"/>
      <c r="EL237" s="78"/>
      <c r="EM237" s="78"/>
      <c r="EN237" s="78"/>
      <c r="EO237" s="78"/>
      <c r="EP237" s="78"/>
      <c r="EQ237" s="78"/>
      <c r="ER237" s="78"/>
      <c r="ES237" s="78"/>
      <c r="ET237" s="78"/>
      <c r="EU237" s="78"/>
      <c r="EV237" s="78"/>
      <c r="EW237" s="78"/>
      <c r="EX237" s="78"/>
      <c r="EY237" s="78"/>
      <c r="EZ237" s="78"/>
      <c r="FA237" s="78"/>
      <c r="FB237" s="78"/>
      <c r="FC237" s="78"/>
      <c r="FD237" s="78"/>
      <c r="FE237" s="78"/>
      <c r="FF237" s="78"/>
      <c r="FG237" s="78"/>
      <c r="FH237" s="78"/>
      <c r="FI237" s="78"/>
      <c r="FJ237" s="78"/>
      <c r="FK237" s="78"/>
      <c r="FL237" s="78"/>
      <c r="FM237" s="78"/>
      <c r="FN237" s="78"/>
      <c r="FO237" s="78"/>
      <c r="FP237" s="78"/>
      <c r="FQ237" s="78"/>
      <c r="FR237" s="78"/>
      <c r="FS237" s="78"/>
      <c r="FT237" s="78"/>
      <c r="FU237" s="78"/>
      <c r="FV237" s="78"/>
      <c r="FW237" s="78"/>
      <c r="FX237" s="78"/>
      <c r="FY237" s="78"/>
      <c r="FZ237" s="78"/>
    </row>
    <row r="238" spans="8:182" x14ac:dyDescent="0.2"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  <c r="AA238" s="78"/>
      <c r="AB238" s="78"/>
      <c r="AC238" s="78"/>
      <c r="AD238" s="78"/>
      <c r="AE238" s="78"/>
      <c r="AF238" s="78"/>
      <c r="AG238" s="78"/>
      <c r="AH238" s="78"/>
      <c r="AI238" s="78"/>
      <c r="AJ238" s="78"/>
      <c r="AK238" s="78"/>
      <c r="AL238" s="78"/>
      <c r="AM238" s="78"/>
      <c r="AN238" s="78"/>
      <c r="AO238" s="78"/>
      <c r="AP238" s="78"/>
      <c r="AQ238" s="78"/>
      <c r="AR238" s="78"/>
      <c r="AS238" s="78"/>
      <c r="AT238" s="78"/>
      <c r="AU238" s="78"/>
      <c r="AV238" s="78"/>
      <c r="AW238" s="78"/>
      <c r="AX238" s="78"/>
      <c r="AY238" s="78"/>
      <c r="AZ238" s="78"/>
      <c r="BA238" s="78"/>
      <c r="BB238" s="78"/>
      <c r="BC238" s="78"/>
      <c r="BD238" s="78"/>
      <c r="BE238" s="78"/>
      <c r="BF238" s="78"/>
      <c r="BG238" s="78"/>
      <c r="BH238" s="78"/>
      <c r="BI238" s="78"/>
      <c r="BJ238" s="78"/>
      <c r="BK238" s="78"/>
      <c r="BL238" s="78"/>
      <c r="BM238" s="78"/>
      <c r="BN238" s="78"/>
      <c r="BO238" s="78"/>
      <c r="BP238" s="78"/>
      <c r="BQ238" s="78"/>
      <c r="BR238" s="78"/>
      <c r="BS238" s="78"/>
      <c r="BT238" s="78"/>
      <c r="BU238" s="78"/>
      <c r="BV238" s="78"/>
      <c r="BW238" s="78"/>
      <c r="BX238" s="78"/>
      <c r="BY238" s="78"/>
      <c r="BZ238" s="78"/>
      <c r="CA238" s="78"/>
      <c r="CB238" s="78"/>
      <c r="CC238" s="78"/>
      <c r="CD238" s="78"/>
      <c r="CE238" s="78"/>
      <c r="CF238" s="78"/>
      <c r="CG238" s="78"/>
      <c r="CH238" s="78"/>
      <c r="CI238" s="78"/>
      <c r="CJ238" s="78"/>
      <c r="CK238" s="78"/>
      <c r="CL238" s="78"/>
      <c r="CM238" s="78"/>
      <c r="CN238" s="78"/>
      <c r="CO238" s="78"/>
      <c r="CP238" s="78"/>
      <c r="CQ238" s="78"/>
      <c r="CR238" s="78"/>
      <c r="CS238" s="78"/>
      <c r="CT238" s="78"/>
      <c r="CU238" s="78"/>
      <c r="CV238" s="78"/>
      <c r="CW238" s="78"/>
      <c r="CX238" s="78"/>
      <c r="CY238" s="78"/>
      <c r="CZ238" s="78"/>
      <c r="DA238" s="78"/>
      <c r="DB238" s="78"/>
      <c r="DC238" s="78"/>
      <c r="DD238" s="78"/>
      <c r="DE238" s="78"/>
      <c r="DF238" s="78"/>
      <c r="DG238" s="78"/>
      <c r="DH238" s="78"/>
      <c r="DI238" s="78"/>
      <c r="DJ238" s="78"/>
      <c r="DK238" s="78"/>
      <c r="DL238" s="78"/>
      <c r="DM238" s="78"/>
      <c r="DN238" s="78"/>
      <c r="DO238" s="78"/>
      <c r="DP238" s="78"/>
      <c r="DQ238" s="78"/>
      <c r="DR238" s="78"/>
      <c r="DS238" s="78"/>
      <c r="DT238" s="78"/>
      <c r="DU238" s="78"/>
      <c r="DV238" s="78"/>
      <c r="DW238" s="78"/>
      <c r="DX238" s="78"/>
      <c r="DY238" s="78"/>
      <c r="DZ238" s="78"/>
      <c r="EA238" s="78"/>
      <c r="EB238" s="78"/>
      <c r="EC238" s="78"/>
      <c r="ED238" s="78"/>
      <c r="EE238" s="78"/>
      <c r="EF238" s="78"/>
      <c r="EG238" s="78"/>
      <c r="EH238" s="78"/>
      <c r="EI238" s="78"/>
      <c r="EJ238" s="78"/>
      <c r="EK238" s="78"/>
      <c r="EL238" s="78"/>
      <c r="EM238" s="78"/>
      <c r="EN238" s="78"/>
      <c r="EO238" s="78"/>
      <c r="EP238" s="78"/>
      <c r="EQ238" s="78"/>
      <c r="ER238" s="78"/>
      <c r="ES238" s="78"/>
      <c r="ET238" s="78"/>
      <c r="EU238" s="78"/>
      <c r="EV238" s="78"/>
      <c r="EW238" s="78"/>
      <c r="EX238" s="78"/>
      <c r="EY238" s="78"/>
      <c r="EZ238" s="78"/>
      <c r="FA238" s="78"/>
      <c r="FB238" s="78"/>
      <c r="FC238" s="78"/>
      <c r="FD238" s="78"/>
      <c r="FE238" s="78"/>
      <c r="FF238" s="78"/>
      <c r="FG238" s="78"/>
      <c r="FH238" s="78"/>
      <c r="FI238" s="78"/>
      <c r="FJ238" s="78"/>
      <c r="FK238" s="78"/>
      <c r="FL238" s="78"/>
      <c r="FM238" s="78"/>
      <c r="FN238" s="78"/>
      <c r="FO238" s="78"/>
      <c r="FP238" s="78"/>
      <c r="FQ238" s="78"/>
      <c r="FR238" s="78"/>
      <c r="FS238" s="78"/>
      <c r="FT238" s="78"/>
      <c r="FU238" s="78"/>
      <c r="FV238" s="78"/>
      <c r="FW238" s="78"/>
      <c r="FX238" s="78"/>
      <c r="FY238" s="78"/>
      <c r="FZ238" s="78"/>
    </row>
    <row r="239" spans="8:182" x14ac:dyDescent="0.2">
      <c r="H239" s="78"/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  <c r="AA239" s="78"/>
      <c r="AB239" s="78"/>
      <c r="AC239" s="78"/>
      <c r="AD239" s="78"/>
      <c r="AE239" s="78"/>
      <c r="AF239" s="78"/>
      <c r="AG239" s="78"/>
      <c r="AH239" s="78"/>
      <c r="AI239" s="78"/>
      <c r="AJ239" s="78"/>
      <c r="AK239" s="78"/>
      <c r="AL239" s="78"/>
      <c r="AM239" s="78"/>
      <c r="AN239" s="78"/>
      <c r="AO239" s="78"/>
      <c r="AP239" s="78"/>
      <c r="AQ239" s="78"/>
      <c r="AR239" s="78"/>
      <c r="AS239" s="78"/>
      <c r="AT239" s="78"/>
      <c r="AU239" s="78"/>
      <c r="AV239" s="78"/>
      <c r="AW239" s="78"/>
      <c r="AX239" s="78"/>
      <c r="AY239" s="78"/>
      <c r="AZ239" s="78"/>
      <c r="BA239" s="78"/>
      <c r="BB239" s="78"/>
      <c r="BC239" s="78"/>
      <c r="BD239" s="78"/>
      <c r="BE239" s="78"/>
      <c r="BF239" s="78"/>
      <c r="BG239" s="78"/>
      <c r="BH239" s="78"/>
      <c r="BI239" s="78"/>
      <c r="BJ239" s="78"/>
      <c r="BK239" s="78"/>
      <c r="BL239" s="78"/>
      <c r="BM239" s="78"/>
      <c r="BN239" s="78"/>
      <c r="BO239" s="78"/>
      <c r="BP239" s="78"/>
      <c r="BQ239" s="78"/>
      <c r="BR239" s="78"/>
      <c r="BS239" s="78"/>
      <c r="BT239" s="78"/>
      <c r="BU239" s="78"/>
      <c r="BV239" s="78"/>
      <c r="BW239" s="78"/>
      <c r="BX239" s="78"/>
      <c r="BY239" s="78"/>
      <c r="BZ239" s="78"/>
      <c r="CA239" s="78"/>
      <c r="CB239" s="78"/>
      <c r="CC239" s="78"/>
      <c r="CD239" s="78"/>
      <c r="CE239" s="78"/>
      <c r="CF239" s="78"/>
      <c r="CG239" s="78"/>
      <c r="CH239" s="78"/>
      <c r="CI239" s="78"/>
      <c r="CJ239" s="78"/>
      <c r="CK239" s="78"/>
      <c r="CL239" s="78"/>
      <c r="CM239" s="78"/>
      <c r="CN239" s="78"/>
      <c r="CO239" s="78"/>
      <c r="CP239" s="78"/>
      <c r="CQ239" s="78"/>
      <c r="CR239" s="78"/>
      <c r="CS239" s="78"/>
      <c r="CT239" s="78"/>
      <c r="CU239" s="78"/>
      <c r="CV239" s="78"/>
      <c r="CW239" s="78"/>
      <c r="CX239" s="78"/>
      <c r="CY239" s="78"/>
      <c r="CZ239" s="78"/>
      <c r="DA239" s="78"/>
      <c r="DB239" s="78"/>
      <c r="DC239" s="78"/>
      <c r="DD239" s="78"/>
      <c r="DE239" s="78"/>
      <c r="DF239" s="78"/>
      <c r="DG239" s="78"/>
      <c r="DH239" s="78"/>
      <c r="DI239" s="78"/>
      <c r="DJ239" s="78"/>
      <c r="DK239" s="78"/>
      <c r="DL239" s="78"/>
      <c r="DM239" s="78"/>
      <c r="DN239" s="78"/>
      <c r="DO239" s="78"/>
      <c r="DP239" s="78"/>
      <c r="DQ239" s="78"/>
      <c r="DR239" s="78"/>
      <c r="DS239" s="78"/>
      <c r="DT239" s="78"/>
      <c r="DU239" s="78"/>
      <c r="DV239" s="78"/>
      <c r="DW239" s="78"/>
      <c r="DX239" s="78"/>
      <c r="DY239" s="78"/>
      <c r="DZ239" s="78"/>
      <c r="EA239" s="78"/>
      <c r="EB239" s="78"/>
      <c r="EC239" s="78"/>
      <c r="ED239" s="78"/>
      <c r="EE239" s="78"/>
      <c r="EF239" s="78"/>
      <c r="EG239" s="78"/>
      <c r="EH239" s="78"/>
      <c r="EI239" s="78"/>
      <c r="EJ239" s="78"/>
      <c r="EK239" s="78"/>
      <c r="EL239" s="78"/>
      <c r="EM239" s="78"/>
      <c r="EN239" s="78"/>
      <c r="EO239" s="78"/>
      <c r="EP239" s="78"/>
      <c r="EQ239" s="78"/>
      <c r="ER239" s="78"/>
      <c r="ES239" s="78"/>
      <c r="ET239" s="78"/>
      <c r="EU239" s="78"/>
      <c r="EV239" s="78"/>
      <c r="EW239" s="78"/>
      <c r="EX239" s="78"/>
      <c r="EY239" s="78"/>
      <c r="EZ239" s="78"/>
      <c r="FA239" s="78"/>
      <c r="FB239" s="78"/>
      <c r="FC239" s="78"/>
      <c r="FD239" s="78"/>
      <c r="FE239" s="78"/>
      <c r="FF239" s="78"/>
      <c r="FG239" s="78"/>
      <c r="FH239" s="78"/>
      <c r="FI239" s="78"/>
      <c r="FJ239" s="78"/>
      <c r="FK239" s="78"/>
      <c r="FL239" s="78"/>
      <c r="FM239" s="78"/>
      <c r="FN239" s="78"/>
      <c r="FO239" s="78"/>
      <c r="FP239" s="78"/>
      <c r="FQ239" s="78"/>
      <c r="FR239" s="78"/>
      <c r="FS239" s="78"/>
      <c r="FT239" s="78"/>
      <c r="FU239" s="78"/>
      <c r="FV239" s="78"/>
      <c r="FW239" s="78"/>
      <c r="FX239" s="78"/>
      <c r="FY239" s="78"/>
      <c r="FZ239" s="78"/>
    </row>
    <row r="240" spans="8:182" x14ac:dyDescent="0.2"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  <c r="AA240" s="78"/>
      <c r="AB240" s="78"/>
      <c r="AC240" s="78"/>
      <c r="AD240" s="78"/>
      <c r="AE240" s="78"/>
      <c r="AF240" s="78"/>
      <c r="AG240" s="78"/>
      <c r="AH240" s="78"/>
      <c r="AI240" s="78"/>
      <c r="AJ240" s="78"/>
      <c r="AK240" s="78"/>
      <c r="AL240" s="78"/>
      <c r="AM240" s="78"/>
      <c r="AN240" s="78"/>
      <c r="AO240" s="78"/>
      <c r="AP240" s="78"/>
      <c r="AQ240" s="78"/>
      <c r="AR240" s="78"/>
      <c r="AS240" s="78"/>
      <c r="AT240" s="78"/>
      <c r="AU240" s="78"/>
      <c r="AV240" s="78"/>
      <c r="AW240" s="78"/>
      <c r="AX240" s="78"/>
      <c r="AY240" s="78"/>
      <c r="AZ240" s="78"/>
      <c r="BA240" s="78"/>
      <c r="BB240" s="78"/>
      <c r="BC240" s="78"/>
      <c r="BD240" s="78"/>
      <c r="BE240" s="78"/>
      <c r="BF240" s="78"/>
      <c r="BG240" s="78"/>
      <c r="BH240" s="78"/>
      <c r="BI240" s="78"/>
      <c r="BJ240" s="78"/>
      <c r="BK240" s="78"/>
      <c r="BL240" s="78"/>
      <c r="BM240" s="78"/>
      <c r="BN240" s="78"/>
      <c r="BO240" s="78"/>
      <c r="BP240" s="78"/>
      <c r="BQ240" s="78"/>
      <c r="BR240" s="78"/>
      <c r="BS240" s="78"/>
      <c r="BT240" s="78"/>
      <c r="BU240" s="78"/>
      <c r="BV240" s="78"/>
      <c r="BW240" s="78"/>
      <c r="BX240" s="78"/>
      <c r="BY240" s="78"/>
      <c r="BZ240" s="78"/>
      <c r="CA240" s="78"/>
      <c r="CB240" s="78"/>
      <c r="CC240" s="78"/>
      <c r="CD240" s="78"/>
      <c r="CE240" s="78"/>
      <c r="CF240" s="78"/>
      <c r="CG240" s="78"/>
      <c r="CH240" s="78"/>
      <c r="CI240" s="78"/>
      <c r="CJ240" s="78"/>
      <c r="CK240" s="78"/>
      <c r="CL240" s="78"/>
      <c r="CM240" s="78"/>
      <c r="CN240" s="78"/>
      <c r="CO240" s="78"/>
      <c r="CP240" s="78"/>
      <c r="CQ240" s="78"/>
      <c r="CR240" s="78"/>
      <c r="CS240" s="78"/>
      <c r="CT240" s="78"/>
      <c r="CU240" s="78"/>
      <c r="CV240" s="78"/>
      <c r="CW240" s="78"/>
      <c r="CX240" s="78"/>
      <c r="CY240" s="78"/>
      <c r="CZ240" s="78"/>
      <c r="DA240" s="78"/>
      <c r="DB240" s="78"/>
      <c r="DC240" s="78"/>
      <c r="DD240" s="78"/>
      <c r="DE240" s="78"/>
      <c r="DF240" s="78"/>
      <c r="DG240" s="78"/>
      <c r="DH240" s="78"/>
      <c r="DI240" s="78"/>
      <c r="DJ240" s="78"/>
      <c r="DK240" s="78"/>
      <c r="DL240" s="78"/>
      <c r="DM240" s="78"/>
      <c r="DN240" s="78"/>
      <c r="DO240" s="78"/>
      <c r="DP240" s="78"/>
      <c r="DQ240" s="78"/>
      <c r="DR240" s="78"/>
      <c r="DS240" s="78"/>
      <c r="DT240" s="78"/>
      <c r="DU240" s="78"/>
      <c r="DV240" s="78"/>
      <c r="DW240" s="78"/>
      <c r="DX240" s="78"/>
      <c r="DY240" s="78"/>
      <c r="DZ240" s="78"/>
      <c r="EA240" s="78"/>
      <c r="EB240" s="78"/>
      <c r="EC240" s="78"/>
      <c r="ED240" s="78"/>
      <c r="EE240" s="78"/>
      <c r="EF240" s="78"/>
      <c r="EG240" s="78"/>
      <c r="EH240" s="78"/>
      <c r="EI240" s="78"/>
      <c r="EJ240" s="78"/>
      <c r="EK240" s="78"/>
      <c r="EL240" s="78"/>
      <c r="EM240" s="78"/>
      <c r="EN240" s="78"/>
      <c r="EO240" s="78"/>
      <c r="EP240" s="78"/>
      <c r="EQ240" s="78"/>
      <c r="ER240" s="78"/>
      <c r="ES240" s="78"/>
      <c r="ET240" s="78"/>
      <c r="EU240" s="78"/>
      <c r="EV240" s="78"/>
      <c r="EW240" s="78"/>
      <c r="EX240" s="78"/>
      <c r="EY240" s="78"/>
      <c r="EZ240" s="78"/>
      <c r="FA240" s="78"/>
      <c r="FB240" s="78"/>
      <c r="FC240" s="78"/>
      <c r="FD240" s="78"/>
      <c r="FE240" s="78"/>
      <c r="FF240" s="78"/>
      <c r="FG240" s="78"/>
      <c r="FH240" s="78"/>
      <c r="FI240" s="78"/>
      <c r="FJ240" s="78"/>
      <c r="FK240" s="78"/>
      <c r="FL240" s="78"/>
      <c r="FM240" s="78"/>
      <c r="FN240" s="78"/>
      <c r="FO240" s="78"/>
      <c r="FP240" s="78"/>
      <c r="FQ240" s="78"/>
      <c r="FR240" s="78"/>
      <c r="FS240" s="78"/>
      <c r="FT240" s="78"/>
      <c r="FU240" s="78"/>
      <c r="FV240" s="78"/>
      <c r="FW240" s="78"/>
      <c r="FX240" s="78"/>
      <c r="FY240" s="78"/>
      <c r="FZ240" s="78"/>
    </row>
    <row r="241" spans="8:182" x14ac:dyDescent="0.2">
      <c r="H241" s="78"/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78"/>
      <c r="AB241" s="78"/>
      <c r="AC241" s="78"/>
      <c r="AD241" s="78"/>
      <c r="AE241" s="78"/>
      <c r="AF241" s="78"/>
      <c r="AG241" s="78"/>
      <c r="AH241" s="78"/>
      <c r="AI241" s="78"/>
      <c r="AJ241" s="78"/>
      <c r="AK241" s="78"/>
      <c r="AL241" s="78"/>
      <c r="AM241" s="78"/>
      <c r="AN241" s="78"/>
      <c r="AO241" s="78"/>
      <c r="AP241" s="78"/>
      <c r="AQ241" s="78"/>
      <c r="AR241" s="78"/>
      <c r="AS241" s="78"/>
      <c r="AT241" s="78"/>
      <c r="AU241" s="78"/>
      <c r="AV241" s="78"/>
      <c r="AW241" s="78"/>
      <c r="AX241" s="78"/>
      <c r="AY241" s="78"/>
      <c r="AZ241" s="78"/>
      <c r="BA241" s="78"/>
      <c r="BB241" s="78"/>
      <c r="BC241" s="78"/>
      <c r="BD241" s="78"/>
      <c r="BE241" s="78"/>
      <c r="BF241" s="78"/>
      <c r="BG241" s="78"/>
      <c r="BH241" s="78"/>
      <c r="BI241" s="78"/>
      <c r="BJ241" s="78"/>
      <c r="BK241" s="78"/>
      <c r="BL241" s="78"/>
      <c r="BM241" s="78"/>
      <c r="BN241" s="78"/>
      <c r="BO241" s="78"/>
      <c r="BP241" s="78"/>
      <c r="BQ241" s="78"/>
      <c r="BR241" s="78"/>
      <c r="BS241" s="78"/>
      <c r="BT241" s="78"/>
      <c r="BU241" s="78"/>
      <c r="BV241" s="78"/>
      <c r="BW241" s="78"/>
      <c r="BX241" s="78"/>
      <c r="BY241" s="78"/>
      <c r="BZ241" s="78"/>
      <c r="CA241" s="78"/>
      <c r="CB241" s="78"/>
      <c r="CC241" s="78"/>
      <c r="CD241" s="78"/>
      <c r="CE241" s="78"/>
      <c r="CF241" s="78"/>
      <c r="CG241" s="78"/>
      <c r="CH241" s="78"/>
      <c r="CI241" s="78"/>
      <c r="CJ241" s="78"/>
      <c r="CK241" s="78"/>
      <c r="CL241" s="78"/>
      <c r="CM241" s="78"/>
      <c r="CN241" s="78"/>
      <c r="CO241" s="78"/>
      <c r="CP241" s="78"/>
      <c r="CQ241" s="78"/>
      <c r="CR241" s="78"/>
      <c r="CS241" s="78"/>
      <c r="CT241" s="78"/>
      <c r="CU241" s="78"/>
      <c r="CV241" s="78"/>
      <c r="CW241" s="78"/>
      <c r="CX241" s="78"/>
      <c r="CY241" s="78"/>
      <c r="CZ241" s="78"/>
      <c r="DA241" s="78"/>
      <c r="DB241" s="78"/>
      <c r="DC241" s="78"/>
      <c r="DD241" s="78"/>
      <c r="DE241" s="78"/>
      <c r="DF241" s="78"/>
      <c r="DG241" s="78"/>
      <c r="DH241" s="78"/>
      <c r="DI241" s="78"/>
      <c r="DJ241" s="78"/>
      <c r="DK241" s="78"/>
      <c r="DL241" s="78"/>
      <c r="DM241" s="78"/>
      <c r="DN241" s="78"/>
      <c r="DO241" s="78"/>
      <c r="DP241" s="78"/>
      <c r="DQ241" s="78"/>
      <c r="DR241" s="78"/>
      <c r="DS241" s="78"/>
      <c r="DT241" s="78"/>
      <c r="DU241" s="78"/>
      <c r="DV241" s="78"/>
      <c r="DW241" s="78"/>
      <c r="DX241" s="78"/>
      <c r="DY241" s="78"/>
      <c r="DZ241" s="78"/>
      <c r="EA241" s="78"/>
      <c r="EB241" s="78"/>
      <c r="EC241" s="78"/>
      <c r="ED241" s="78"/>
      <c r="EE241" s="78"/>
      <c r="EF241" s="78"/>
      <c r="EG241" s="78"/>
      <c r="EH241" s="78"/>
      <c r="EI241" s="78"/>
      <c r="EJ241" s="78"/>
      <c r="EK241" s="78"/>
      <c r="EL241" s="78"/>
      <c r="EM241" s="78"/>
      <c r="EN241" s="78"/>
      <c r="EO241" s="78"/>
      <c r="EP241" s="78"/>
      <c r="EQ241" s="78"/>
      <c r="ER241" s="78"/>
      <c r="ES241" s="78"/>
      <c r="ET241" s="78"/>
      <c r="EU241" s="78"/>
      <c r="EV241" s="78"/>
      <c r="EW241" s="78"/>
      <c r="EX241" s="78"/>
      <c r="EY241" s="78"/>
      <c r="EZ241" s="78"/>
      <c r="FA241" s="78"/>
      <c r="FB241" s="78"/>
      <c r="FC241" s="78"/>
      <c r="FD241" s="78"/>
      <c r="FE241" s="78"/>
      <c r="FF241" s="78"/>
      <c r="FG241" s="78"/>
      <c r="FH241" s="78"/>
      <c r="FI241" s="78"/>
      <c r="FJ241" s="78"/>
      <c r="FK241" s="78"/>
      <c r="FL241" s="78"/>
      <c r="FM241" s="78"/>
      <c r="FN241" s="78"/>
      <c r="FO241" s="78"/>
      <c r="FP241" s="78"/>
      <c r="FQ241" s="78"/>
      <c r="FR241" s="78"/>
      <c r="FS241" s="78"/>
      <c r="FT241" s="78"/>
      <c r="FU241" s="78"/>
      <c r="FV241" s="78"/>
      <c r="FW241" s="78"/>
      <c r="FX241" s="78"/>
      <c r="FY241" s="78"/>
      <c r="FZ241" s="78"/>
    </row>
    <row r="242" spans="8:182" x14ac:dyDescent="0.2"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78"/>
      <c r="AB242" s="78"/>
      <c r="AC242" s="78"/>
      <c r="AD242" s="78"/>
      <c r="AE242" s="78"/>
      <c r="AF242" s="78"/>
      <c r="AG242" s="78"/>
      <c r="AH242" s="78"/>
      <c r="AI242" s="78"/>
      <c r="AJ242" s="78"/>
      <c r="AK242" s="78"/>
      <c r="AL242" s="78"/>
      <c r="AM242" s="78"/>
      <c r="AN242" s="78"/>
      <c r="AO242" s="78"/>
      <c r="AP242" s="78"/>
      <c r="AQ242" s="78"/>
      <c r="AR242" s="78"/>
      <c r="AS242" s="78"/>
      <c r="AT242" s="78"/>
      <c r="AU242" s="78"/>
      <c r="AV242" s="78"/>
      <c r="AW242" s="78"/>
      <c r="AX242" s="78"/>
      <c r="AY242" s="78"/>
      <c r="AZ242" s="78"/>
      <c r="BA242" s="78"/>
      <c r="BB242" s="78"/>
      <c r="BC242" s="78"/>
      <c r="BD242" s="78"/>
      <c r="BE242" s="78"/>
      <c r="BF242" s="78"/>
      <c r="BG242" s="78"/>
      <c r="BH242" s="78"/>
      <c r="BI242" s="78"/>
      <c r="BJ242" s="78"/>
      <c r="BK242" s="78"/>
      <c r="BL242" s="78"/>
      <c r="BM242" s="78"/>
      <c r="BN242" s="78"/>
      <c r="BO242" s="78"/>
      <c r="BP242" s="78"/>
      <c r="BQ242" s="78"/>
      <c r="BR242" s="78"/>
      <c r="BS242" s="78"/>
      <c r="BT242" s="78"/>
      <c r="BU242" s="78"/>
      <c r="BV242" s="78"/>
      <c r="BW242" s="78"/>
      <c r="BX242" s="78"/>
      <c r="BY242" s="78"/>
      <c r="BZ242" s="78"/>
      <c r="CA242" s="78"/>
      <c r="CB242" s="78"/>
      <c r="CC242" s="78"/>
      <c r="CD242" s="78"/>
      <c r="CE242" s="78"/>
      <c r="CF242" s="78"/>
      <c r="CG242" s="78"/>
      <c r="CH242" s="78"/>
      <c r="CI242" s="78"/>
      <c r="CJ242" s="78"/>
      <c r="CK242" s="78"/>
      <c r="CL242" s="78"/>
      <c r="CM242" s="78"/>
      <c r="CN242" s="78"/>
      <c r="CO242" s="78"/>
      <c r="CP242" s="78"/>
      <c r="CQ242" s="78"/>
      <c r="CR242" s="78"/>
      <c r="CS242" s="78"/>
      <c r="CT242" s="78"/>
      <c r="CU242" s="78"/>
      <c r="CV242" s="78"/>
      <c r="CW242" s="78"/>
      <c r="CX242" s="78"/>
      <c r="CY242" s="78"/>
      <c r="CZ242" s="78"/>
      <c r="DA242" s="78"/>
      <c r="DB242" s="78"/>
      <c r="DC242" s="78"/>
      <c r="DD242" s="78"/>
      <c r="DE242" s="78"/>
      <c r="DF242" s="78"/>
      <c r="DG242" s="78"/>
      <c r="DH242" s="78"/>
      <c r="DI242" s="78"/>
      <c r="DJ242" s="78"/>
      <c r="DK242" s="78"/>
      <c r="DL242" s="78"/>
      <c r="DM242" s="78"/>
      <c r="DN242" s="78"/>
      <c r="DO242" s="78"/>
      <c r="DP242" s="78"/>
      <c r="DQ242" s="78"/>
      <c r="DR242" s="78"/>
      <c r="DS242" s="78"/>
      <c r="DT242" s="78"/>
      <c r="DU242" s="78"/>
      <c r="DV242" s="78"/>
      <c r="DW242" s="78"/>
      <c r="DX242" s="78"/>
      <c r="DY242" s="78"/>
      <c r="DZ242" s="78"/>
      <c r="EA242" s="78"/>
      <c r="EB242" s="78"/>
      <c r="EC242" s="78"/>
      <c r="ED242" s="78"/>
      <c r="EE242" s="78"/>
      <c r="EF242" s="78"/>
      <c r="EG242" s="78"/>
      <c r="EH242" s="78"/>
      <c r="EI242" s="78"/>
      <c r="EJ242" s="78"/>
      <c r="EK242" s="78"/>
      <c r="EL242" s="78"/>
      <c r="EM242" s="78"/>
      <c r="EN242" s="78"/>
      <c r="EO242" s="78"/>
      <c r="EP242" s="78"/>
      <c r="EQ242" s="78"/>
      <c r="ER242" s="78"/>
      <c r="ES242" s="78"/>
      <c r="ET242" s="78"/>
      <c r="EU242" s="78"/>
      <c r="EV242" s="78"/>
      <c r="EW242" s="78"/>
      <c r="EX242" s="78"/>
      <c r="EY242" s="78"/>
      <c r="EZ242" s="78"/>
      <c r="FA242" s="78"/>
      <c r="FB242" s="78"/>
      <c r="FC242" s="78"/>
      <c r="FD242" s="78"/>
      <c r="FE242" s="78"/>
      <c r="FF242" s="78"/>
      <c r="FG242" s="78"/>
      <c r="FH242" s="78"/>
      <c r="FI242" s="78"/>
      <c r="FJ242" s="78"/>
      <c r="FK242" s="78"/>
      <c r="FL242" s="78"/>
      <c r="FM242" s="78"/>
      <c r="FN242" s="78"/>
      <c r="FO242" s="78"/>
      <c r="FP242" s="78"/>
      <c r="FQ242" s="78"/>
      <c r="FR242" s="78"/>
      <c r="FS242" s="78"/>
      <c r="FT242" s="78"/>
      <c r="FU242" s="78"/>
      <c r="FV242" s="78"/>
      <c r="FW242" s="78"/>
      <c r="FX242" s="78"/>
      <c r="FY242" s="78"/>
      <c r="FZ242" s="78"/>
    </row>
    <row r="243" spans="8:182" x14ac:dyDescent="0.2">
      <c r="H243" s="78"/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78"/>
      <c r="AB243" s="78"/>
      <c r="AC243" s="78"/>
      <c r="AD243" s="78"/>
      <c r="AE243" s="78"/>
      <c r="AF243" s="78"/>
      <c r="AG243" s="78"/>
      <c r="AH243" s="78"/>
      <c r="AI243" s="78"/>
      <c r="AJ243" s="78"/>
      <c r="AK243" s="78"/>
      <c r="AL243" s="78"/>
      <c r="AM243" s="78"/>
      <c r="AN243" s="78"/>
      <c r="AO243" s="78"/>
      <c r="AP243" s="78"/>
      <c r="AQ243" s="78"/>
      <c r="AR243" s="78"/>
      <c r="AS243" s="78"/>
      <c r="AT243" s="78"/>
      <c r="AU243" s="78"/>
      <c r="AV243" s="78"/>
      <c r="AW243" s="78"/>
      <c r="AX243" s="78"/>
      <c r="AY243" s="78"/>
      <c r="AZ243" s="78"/>
      <c r="BA243" s="78"/>
      <c r="BB243" s="78"/>
      <c r="BC243" s="78"/>
      <c r="BD243" s="78"/>
      <c r="BE243" s="78"/>
      <c r="BF243" s="78"/>
      <c r="BG243" s="78"/>
      <c r="BH243" s="78"/>
      <c r="BI243" s="78"/>
      <c r="BJ243" s="78"/>
      <c r="BK243" s="78"/>
      <c r="BL243" s="78"/>
      <c r="BM243" s="78"/>
      <c r="BN243" s="78"/>
      <c r="BO243" s="78"/>
      <c r="BP243" s="78"/>
      <c r="BQ243" s="78"/>
      <c r="BR243" s="78"/>
      <c r="BS243" s="78"/>
      <c r="BT243" s="78"/>
      <c r="BU243" s="78"/>
      <c r="BV243" s="78"/>
      <c r="BW243" s="78"/>
      <c r="BX243" s="78"/>
      <c r="BY243" s="78"/>
      <c r="BZ243" s="78"/>
      <c r="CA243" s="78"/>
      <c r="CB243" s="78"/>
      <c r="CC243" s="78"/>
      <c r="CD243" s="78"/>
      <c r="CE243" s="78"/>
      <c r="CF243" s="78"/>
      <c r="CG243" s="78"/>
      <c r="CH243" s="78"/>
      <c r="CI243" s="78"/>
      <c r="CJ243" s="78"/>
      <c r="CK243" s="78"/>
      <c r="CL243" s="78"/>
      <c r="CM243" s="78"/>
      <c r="CN243" s="78"/>
      <c r="CO243" s="78"/>
      <c r="CP243" s="78"/>
      <c r="CQ243" s="78"/>
      <c r="CR243" s="78"/>
      <c r="CS243" s="78"/>
      <c r="CT243" s="78"/>
      <c r="CU243" s="78"/>
      <c r="CV243" s="78"/>
      <c r="CW243" s="78"/>
      <c r="CX243" s="78"/>
      <c r="CY243" s="78"/>
      <c r="CZ243" s="78"/>
      <c r="DA243" s="78"/>
      <c r="DB243" s="78"/>
      <c r="DC243" s="78"/>
      <c r="DD243" s="78"/>
      <c r="DE243" s="78"/>
      <c r="DF243" s="78"/>
      <c r="DG243" s="78"/>
      <c r="DH243" s="78"/>
      <c r="DI243" s="78"/>
      <c r="DJ243" s="78"/>
      <c r="DK243" s="78"/>
      <c r="DL243" s="78"/>
      <c r="DM243" s="78"/>
      <c r="DN243" s="78"/>
      <c r="DO243" s="78"/>
      <c r="DP243" s="78"/>
      <c r="DQ243" s="78"/>
      <c r="DR243" s="78"/>
      <c r="DS243" s="78"/>
      <c r="DT243" s="78"/>
      <c r="DU243" s="78"/>
      <c r="DV243" s="78"/>
      <c r="DW243" s="78"/>
      <c r="DX243" s="78"/>
      <c r="DY243" s="78"/>
      <c r="DZ243" s="78"/>
      <c r="EA243" s="78"/>
      <c r="EB243" s="78"/>
      <c r="EC243" s="78"/>
      <c r="ED243" s="78"/>
      <c r="EE243" s="78"/>
      <c r="EF243" s="78"/>
      <c r="EG243" s="78"/>
      <c r="EH243" s="78"/>
      <c r="EI243" s="78"/>
      <c r="EJ243" s="78"/>
      <c r="EK243" s="78"/>
      <c r="EL243" s="78"/>
      <c r="EM243" s="78"/>
      <c r="EN243" s="78"/>
      <c r="EO243" s="78"/>
      <c r="EP243" s="78"/>
      <c r="EQ243" s="78"/>
      <c r="ER243" s="78"/>
      <c r="ES243" s="78"/>
      <c r="ET243" s="78"/>
      <c r="EU243" s="78"/>
      <c r="EV243" s="78"/>
      <c r="EW243" s="78"/>
      <c r="EX243" s="78"/>
      <c r="EY243" s="78"/>
      <c r="EZ243" s="78"/>
      <c r="FA243" s="78"/>
      <c r="FB243" s="78"/>
      <c r="FC243" s="78"/>
      <c r="FD243" s="78"/>
      <c r="FE243" s="78"/>
      <c r="FF243" s="78"/>
      <c r="FG243" s="78"/>
      <c r="FH243" s="78"/>
      <c r="FI243" s="78"/>
      <c r="FJ243" s="78"/>
      <c r="FK243" s="78"/>
      <c r="FL243" s="78"/>
      <c r="FM243" s="78"/>
      <c r="FN243" s="78"/>
      <c r="FO243" s="78"/>
      <c r="FP243" s="78"/>
      <c r="FQ243" s="78"/>
      <c r="FR243" s="78"/>
      <c r="FS243" s="78"/>
      <c r="FT243" s="78"/>
      <c r="FU243" s="78"/>
      <c r="FV243" s="78"/>
      <c r="FW243" s="78"/>
      <c r="FX243" s="78"/>
      <c r="FY243" s="78"/>
      <c r="FZ243" s="78"/>
    </row>
    <row r="244" spans="8:182" x14ac:dyDescent="0.2">
      <c r="H244" s="78"/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  <c r="AA244" s="78"/>
      <c r="AB244" s="78"/>
      <c r="AC244" s="78"/>
      <c r="AD244" s="78"/>
      <c r="AE244" s="78"/>
      <c r="AF244" s="78"/>
      <c r="AG244" s="78"/>
      <c r="AH244" s="78"/>
      <c r="AI244" s="78"/>
      <c r="AJ244" s="78"/>
      <c r="AK244" s="78"/>
      <c r="AL244" s="78"/>
      <c r="AM244" s="78"/>
      <c r="AN244" s="78"/>
      <c r="AO244" s="78"/>
      <c r="AP244" s="78"/>
      <c r="AQ244" s="78"/>
      <c r="AR244" s="78"/>
      <c r="AS244" s="78"/>
      <c r="AT244" s="78"/>
      <c r="AU244" s="78"/>
      <c r="AV244" s="78"/>
      <c r="AW244" s="78"/>
      <c r="AX244" s="78"/>
      <c r="AY244" s="78"/>
      <c r="AZ244" s="78"/>
      <c r="BA244" s="78"/>
      <c r="BB244" s="78"/>
      <c r="BC244" s="78"/>
      <c r="BD244" s="78"/>
      <c r="BE244" s="78"/>
      <c r="BF244" s="78"/>
      <c r="BG244" s="78"/>
      <c r="BH244" s="78"/>
      <c r="BI244" s="78"/>
      <c r="BJ244" s="78"/>
      <c r="BK244" s="78"/>
      <c r="BL244" s="78"/>
      <c r="BM244" s="78"/>
      <c r="BN244" s="78"/>
      <c r="BO244" s="78"/>
      <c r="BP244" s="78"/>
      <c r="BQ244" s="78"/>
      <c r="BR244" s="78"/>
      <c r="BS244" s="78"/>
      <c r="BT244" s="78"/>
      <c r="BU244" s="78"/>
      <c r="BV244" s="78"/>
      <c r="BW244" s="78"/>
      <c r="BX244" s="78"/>
      <c r="BY244" s="78"/>
      <c r="BZ244" s="78"/>
      <c r="CA244" s="78"/>
      <c r="CB244" s="78"/>
      <c r="CC244" s="78"/>
      <c r="CD244" s="78"/>
      <c r="CE244" s="78"/>
      <c r="CF244" s="78"/>
      <c r="CG244" s="78"/>
      <c r="CH244" s="78"/>
      <c r="CI244" s="78"/>
      <c r="CJ244" s="78"/>
      <c r="CK244" s="78"/>
      <c r="CL244" s="78"/>
      <c r="CM244" s="78"/>
      <c r="CN244" s="78"/>
      <c r="CO244" s="78"/>
      <c r="CP244" s="78"/>
      <c r="CQ244" s="78"/>
      <c r="CR244" s="78"/>
      <c r="CS244" s="78"/>
      <c r="CT244" s="78"/>
      <c r="CU244" s="78"/>
      <c r="CV244" s="78"/>
      <c r="CW244" s="78"/>
      <c r="CX244" s="78"/>
      <c r="CY244" s="78"/>
      <c r="CZ244" s="78"/>
      <c r="DA244" s="78"/>
      <c r="DB244" s="78"/>
      <c r="DC244" s="78"/>
      <c r="DD244" s="78"/>
      <c r="DE244" s="78"/>
      <c r="DF244" s="78"/>
      <c r="DG244" s="78"/>
      <c r="DH244" s="78"/>
      <c r="DI244" s="78"/>
      <c r="DJ244" s="78"/>
      <c r="DK244" s="78"/>
      <c r="DL244" s="78"/>
      <c r="DM244" s="78"/>
      <c r="DN244" s="78"/>
      <c r="DO244" s="78"/>
      <c r="DP244" s="78"/>
      <c r="DQ244" s="78"/>
      <c r="DR244" s="78"/>
      <c r="DS244" s="78"/>
      <c r="DT244" s="78"/>
      <c r="DU244" s="78"/>
      <c r="DV244" s="78"/>
      <c r="DW244" s="78"/>
      <c r="DX244" s="78"/>
      <c r="DY244" s="78"/>
      <c r="DZ244" s="78"/>
      <c r="EA244" s="78"/>
      <c r="EB244" s="78"/>
      <c r="EC244" s="78"/>
      <c r="ED244" s="78"/>
      <c r="EE244" s="78"/>
      <c r="EF244" s="78"/>
      <c r="EG244" s="78"/>
      <c r="EH244" s="78"/>
      <c r="EI244" s="78"/>
      <c r="EJ244" s="78"/>
      <c r="EK244" s="78"/>
      <c r="EL244" s="78"/>
      <c r="EM244" s="78"/>
      <c r="EN244" s="78"/>
      <c r="EO244" s="78"/>
      <c r="EP244" s="78"/>
      <c r="EQ244" s="78"/>
      <c r="ER244" s="78"/>
      <c r="ES244" s="78"/>
      <c r="ET244" s="78"/>
      <c r="EU244" s="78"/>
      <c r="EV244" s="78"/>
      <c r="EW244" s="78"/>
      <c r="EX244" s="78"/>
      <c r="EY244" s="78"/>
      <c r="EZ244" s="78"/>
      <c r="FA244" s="78"/>
      <c r="FB244" s="78"/>
      <c r="FC244" s="78"/>
      <c r="FD244" s="78"/>
      <c r="FE244" s="78"/>
      <c r="FF244" s="78"/>
      <c r="FG244" s="78"/>
      <c r="FH244" s="78"/>
      <c r="FI244" s="78"/>
      <c r="FJ244" s="78"/>
      <c r="FK244" s="78"/>
      <c r="FL244" s="78"/>
      <c r="FM244" s="78"/>
      <c r="FN244" s="78"/>
      <c r="FO244" s="78"/>
      <c r="FP244" s="78"/>
      <c r="FQ244" s="78"/>
      <c r="FR244" s="78"/>
      <c r="FS244" s="78"/>
      <c r="FT244" s="78"/>
      <c r="FU244" s="78"/>
      <c r="FV244" s="78"/>
      <c r="FW244" s="78"/>
      <c r="FX244" s="78"/>
      <c r="FY244" s="78"/>
      <c r="FZ244" s="78"/>
    </row>
    <row r="245" spans="8:182" x14ac:dyDescent="0.2">
      <c r="H245" s="78"/>
      <c r="I245" s="78"/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  <c r="AA245" s="78"/>
      <c r="AB245" s="78"/>
      <c r="AC245" s="78"/>
      <c r="AD245" s="78"/>
      <c r="AE245" s="78"/>
      <c r="AF245" s="78"/>
      <c r="AG245" s="78"/>
      <c r="AH245" s="78"/>
      <c r="AI245" s="78"/>
      <c r="AJ245" s="78"/>
      <c r="AK245" s="78"/>
      <c r="AL245" s="78"/>
      <c r="AM245" s="78"/>
      <c r="AN245" s="78"/>
      <c r="AO245" s="78"/>
      <c r="AP245" s="78"/>
      <c r="AQ245" s="78"/>
      <c r="AR245" s="78"/>
      <c r="AS245" s="78"/>
      <c r="AT245" s="78"/>
      <c r="AU245" s="78"/>
      <c r="AV245" s="78"/>
      <c r="AW245" s="78"/>
      <c r="AX245" s="78"/>
      <c r="AY245" s="78"/>
      <c r="AZ245" s="78"/>
      <c r="BA245" s="78"/>
      <c r="BB245" s="78"/>
      <c r="BC245" s="78"/>
      <c r="BD245" s="78"/>
      <c r="BE245" s="78"/>
      <c r="BF245" s="78"/>
      <c r="BG245" s="78"/>
      <c r="BH245" s="78"/>
      <c r="BI245" s="78"/>
      <c r="BJ245" s="78"/>
      <c r="BK245" s="78"/>
      <c r="BL245" s="78"/>
      <c r="BM245" s="78"/>
      <c r="BN245" s="78"/>
      <c r="BO245" s="78"/>
      <c r="BP245" s="78"/>
      <c r="BQ245" s="78"/>
      <c r="BR245" s="78"/>
      <c r="BS245" s="78"/>
      <c r="BT245" s="78"/>
      <c r="BU245" s="78"/>
      <c r="BV245" s="78"/>
      <c r="BW245" s="78"/>
      <c r="BX245" s="78"/>
      <c r="BY245" s="78"/>
      <c r="BZ245" s="78"/>
      <c r="CA245" s="78"/>
      <c r="CB245" s="78"/>
      <c r="CC245" s="78"/>
      <c r="CD245" s="78"/>
      <c r="CE245" s="78"/>
      <c r="CF245" s="78"/>
      <c r="CG245" s="78"/>
      <c r="CH245" s="78"/>
      <c r="CI245" s="78"/>
      <c r="CJ245" s="78"/>
      <c r="CK245" s="78"/>
      <c r="CL245" s="78"/>
      <c r="CM245" s="78"/>
      <c r="CN245" s="78"/>
      <c r="CO245" s="78"/>
      <c r="CP245" s="78"/>
      <c r="CQ245" s="78"/>
      <c r="CR245" s="78"/>
      <c r="CS245" s="78"/>
      <c r="CT245" s="78"/>
      <c r="CU245" s="78"/>
      <c r="CV245" s="78"/>
      <c r="CW245" s="78"/>
      <c r="CX245" s="78"/>
      <c r="CY245" s="78"/>
      <c r="CZ245" s="78"/>
      <c r="DA245" s="78"/>
      <c r="DB245" s="78"/>
      <c r="DC245" s="78"/>
      <c r="DD245" s="78"/>
      <c r="DE245" s="78"/>
      <c r="DF245" s="78"/>
      <c r="DG245" s="78"/>
      <c r="DH245" s="78"/>
      <c r="DI245" s="78"/>
      <c r="DJ245" s="78"/>
      <c r="DK245" s="78"/>
      <c r="DL245" s="78"/>
      <c r="DM245" s="78"/>
      <c r="DN245" s="78"/>
      <c r="DO245" s="78"/>
      <c r="DP245" s="78"/>
      <c r="DQ245" s="78"/>
      <c r="DR245" s="78"/>
      <c r="DS245" s="78"/>
      <c r="DT245" s="78"/>
      <c r="DU245" s="78"/>
      <c r="DV245" s="78"/>
      <c r="DW245" s="78"/>
      <c r="DX245" s="78"/>
      <c r="DY245" s="78"/>
      <c r="DZ245" s="78"/>
      <c r="EA245" s="78"/>
      <c r="EB245" s="78"/>
      <c r="EC245" s="78"/>
      <c r="ED245" s="78"/>
      <c r="EE245" s="78"/>
      <c r="EF245" s="78"/>
      <c r="EG245" s="78"/>
      <c r="EH245" s="78"/>
      <c r="EI245" s="78"/>
      <c r="EJ245" s="78"/>
      <c r="EK245" s="78"/>
      <c r="EL245" s="78"/>
      <c r="EM245" s="78"/>
      <c r="EN245" s="78"/>
      <c r="EO245" s="78"/>
      <c r="EP245" s="78"/>
      <c r="EQ245" s="78"/>
      <c r="ER245" s="78"/>
      <c r="ES245" s="78"/>
      <c r="ET245" s="78"/>
      <c r="EU245" s="78"/>
      <c r="EV245" s="78"/>
      <c r="EW245" s="78"/>
      <c r="EX245" s="78"/>
      <c r="EY245" s="78"/>
      <c r="EZ245" s="78"/>
      <c r="FA245" s="78"/>
      <c r="FB245" s="78"/>
      <c r="FC245" s="78"/>
      <c r="FD245" s="78"/>
      <c r="FE245" s="78"/>
      <c r="FF245" s="78"/>
      <c r="FG245" s="78"/>
      <c r="FH245" s="78"/>
      <c r="FI245" s="78"/>
      <c r="FJ245" s="78"/>
      <c r="FK245" s="78"/>
      <c r="FL245" s="78"/>
      <c r="FM245" s="78"/>
      <c r="FN245" s="78"/>
      <c r="FO245" s="78"/>
      <c r="FP245" s="78"/>
      <c r="FQ245" s="78"/>
      <c r="FR245" s="78"/>
      <c r="FS245" s="78"/>
      <c r="FT245" s="78"/>
      <c r="FU245" s="78"/>
      <c r="FV245" s="78"/>
      <c r="FW245" s="78"/>
      <c r="FX245" s="78"/>
      <c r="FY245" s="78"/>
      <c r="FZ245" s="78"/>
    </row>
    <row r="246" spans="8:182" x14ac:dyDescent="0.2">
      <c r="H246" s="78"/>
      <c r="I246" s="78"/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  <c r="AA246" s="78"/>
      <c r="AB246" s="78"/>
      <c r="AC246" s="78"/>
      <c r="AD246" s="78"/>
      <c r="AE246" s="78"/>
      <c r="AF246" s="78"/>
      <c r="AG246" s="78"/>
      <c r="AH246" s="78"/>
      <c r="AI246" s="78"/>
      <c r="AJ246" s="78"/>
      <c r="AK246" s="78"/>
      <c r="AL246" s="78"/>
      <c r="AM246" s="78"/>
      <c r="AN246" s="78"/>
      <c r="AO246" s="78"/>
      <c r="AP246" s="78"/>
      <c r="AQ246" s="78"/>
      <c r="AR246" s="78"/>
      <c r="AS246" s="78"/>
      <c r="AT246" s="78"/>
      <c r="AU246" s="78"/>
      <c r="AV246" s="78"/>
      <c r="AW246" s="78"/>
      <c r="AX246" s="78"/>
      <c r="AY246" s="78"/>
      <c r="AZ246" s="78"/>
      <c r="BA246" s="78"/>
      <c r="BB246" s="78"/>
      <c r="BC246" s="78"/>
      <c r="BD246" s="78"/>
      <c r="BE246" s="78"/>
      <c r="BF246" s="78"/>
      <c r="BG246" s="78"/>
      <c r="BH246" s="78"/>
      <c r="BI246" s="78"/>
      <c r="BJ246" s="78"/>
      <c r="BK246" s="78"/>
      <c r="BL246" s="78"/>
      <c r="BM246" s="78"/>
      <c r="BN246" s="78"/>
      <c r="BO246" s="78"/>
      <c r="BP246" s="78"/>
      <c r="BQ246" s="78"/>
      <c r="BR246" s="78"/>
      <c r="BS246" s="78"/>
      <c r="BT246" s="78"/>
      <c r="BU246" s="78"/>
      <c r="BV246" s="78"/>
      <c r="BW246" s="78"/>
      <c r="BX246" s="78"/>
      <c r="BY246" s="78"/>
      <c r="BZ246" s="78"/>
      <c r="CA246" s="78"/>
      <c r="CB246" s="78"/>
      <c r="CC246" s="78"/>
      <c r="CD246" s="78"/>
      <c r="CE246" s="78"/>
      <c r="CF246" s="78"/>
      <c r="CG246" s="78"/>
      <c r="CH246" s="78"/>
      <c r="CI246" s="78"/>
      <c r="CJ246" s="78"/>
      <c r="CK246" s="78"/>
      <c r="CL246" s="78"/>
      <c r="CM246" s="78"/>
      <c r="CN246" s="78"/>
      <c r="CO246" s="78"/>
      <c r="CP246" s="78"/>
      <c r="CQ246" s="78"/>
      <c r="CR246" s="78"/>
      <c r="CS246" s="78"/>
      <c r="CT246" s="78"/>
      <c r="CU246" s="78"/>
      <c r="CV246" s="78"/>
      <c r="CW246" s="78"/>
      <c r="CX246" s="78"/>
      <c r="CY246" s="78"/>
      <c r="CZ246" s="78"/>
      <c r="DA246" s="78"/>
      <c r="DB246" s="78"/>
      <c r="DC246" s="78"/>
      <c r="DD246" s="78"/>
      <c r="DE246" s="78"/>
      <c r="DF246" s="78"/>
      <c r="DG246" s="78"/>
      <c r="DH246" s="78"/>
      <c r="DI246" s="78"/>
      <c r="DJ246" s="78"/>
      <c r="DK246" s="78"/>
      <c r="DL246" s="78"/>
      <c r="DM246" s="78"/>
      <c r="DN246" s="78"/>
      <c r="DO246" s="78"/>
      <c r="DP246" s="78"/>
      <c r="DQ246" s="78"/>
      <c r="DR246" s="78"/>
      <c r="DS246" s="78"/>
      <c r="DT246" s="78"/>
      <c r="DU246" s="78"/>
      <c r="DV246" s="78"/>
      <c r="DW246" s="78"/>
      <c r="DX246" s="78"/>
      <c r="DY246" s="78"/>
      <c r="DZ246" s="78"/>
      <c r="EA246" s="78"/>
      <c r="EB246" s="78"/>
      <c r="EC246" s="78"/>
      <c r="ED246" s="78"/>
      <c r="EE246" s="78"/>
      <c r="EF246" s="78"/>
      <c r="EG246" s="78"/>
      <c r="EH246" s="78"/>
      <c r="EI246" s="78"/>
      <c r="EJ246" s="78"/>
      <c r="EK246" s="78"/>
      <c r="EL246" s="78"/>
      <c r="EM246" s="78"/>
      <c r="EN246" s="78"/>
      <c r="EO246" s="78"/>
      <c r="EP246" s="78"/>
      <c r="EQ246" s="78"/>
      <c r="ER246" s="78"/>
      <c r="ES246" s="78"/>
      <c r="ET246" s="78"/>
      <c r="EU246" s="78"/>
      <c r="EV246" s="78"/>
      <c r="EW246" s="78"/>
      <c r="EX246" s="78"/>
      <c r="EY246" s="78"/>
      <c r="EZ246" s="78"/>
      <c r="FA246" s="78"/>
      <c r="FB246" s="78"/>
      <c r="FC246" s="78"/>
      <c r="FD246" s="78"/>
      <c r="FE246" s="78"/>
      <c r="FF246" s="78"/>
      <c r="FG246" s="78"/>
      <c r="FH246" s="78"/>
      <c r="FI246" s="78"/>
      <c r="FJ246" s="78"/>
      <c r="FK246" s="78"/>
      <c r="FL246" s="78"/>
      <c r="FM246" s="78"/>
      <c r="FN246" s="78"/>
      <c r="FO246" s="78"/>
      <c r="FP246" s="78"/>
      <c r="FQ246" s="78"/>
      <c r="FR246" s="78"/>
      <c r="FS246" s="78"/>
      <c r="FT246" s="78"/>
      <c r="FU246" s="78"/>
      <c r="FV246" s="78"/>
      <c r="FW246" s="78"/>
      <c r="FX246" s="78"/>
      <c r="FY246" s="78"/>
      <c r="FZ246" s="78"/>
    </row>
    <row r="247" spans="8:182" x14ac:dyDescent="0.2">
      <c r="H247" s="78"/>
      <c r="I247" s="78"/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  <c r="AA247" s="78"/>
      <c r="AB247" s="78"/>
      <c r="AC247" s="78"/>
      <c r="AD247" s="78"/>
      <c r="AE247" s="78"/>
      <c r="AF247" s="78"/>
      <c r="AG247" s="78"/>
      <c r="AH247" s="78"/>
      <c r="AI247" s="78"/>
      <c r="AJ247" s="78"/>
      <c r="AK247" s="78"/>
      <c r="AL247" s="78"/>
      <c r="AM247" s="78"/>
      <c r="AN247" s="78"/>
      <c r="AO247" s="78"/>
      <c r="AP247" s="78"/>
      <c r="AQ247" s="78"/>
      <c r="AR247" s="78"/>
      <c r="AS247" s="78"/>
      <c r="AT247" s="78"/>
      <c r="AU247" s="78"/>
      <c r="AV247" s="78"/>
      <c r="AW247" s="78"/>
      <c r="AX247" s="78"/>
      <c r="AY247" s="78"/>
      <c r="AZ247" s="78"/>
      <c r="BA247" s="78"/>
      <c r="BB247" s="78"/>
      <c r="BC247" s="78"/>
      <c r="BD247" s="78"/>
      <c r="BE247" s="78"/>
      <c r="BF247" s="78"/>
      <c r="BG247" s="78"/>
      <c r="BH247" s="78"/>
      <c r="BI247" s="78"/>
      <c r="BJ247" s="78"/>
      <c r="BK247" s="78"/>
      <c r="BL247" s="78"/>
      <c r="BM247" s="78"/>
      <c r="BN247" s="78"/>
      <c r="BO247" s="78"/>
      <c r="BP247" s="78"/>
      <c r="BQ247" s="78"/>
      <c r="BR247" s="78"/>
      <c r="BS247" s="78"/>
      <c r="BT247" s="78"/>
      <c r="BU247" s="78"/>
      <c r="BV247" s="78"/>
      <c r="BW247" s="78"/>
      <c r="BX247" s="78"/>
      <c r="BY247" s="78"/>
      <c r="BZ247" s="78"/>
      <c r="CA247" s="78"/>
      <c r="CB247" s="78"/>
      <c r="CC247" s="78"/>
      <c r="CD247" s="78"/>
      <c r="CE247" s="78"/>
      <c r="CF247" s="78"/>
      <c r="CG247" s="78"/>
      <c r="CH247" s="78"/>
      <c r="CI247" s="78"/>
      <c r="CJ247" s="78"/>
      <c r="CK247" s="78"/>
      <c r="CL247" s="78"/>
      <c r="CM247" s="78"/>
      <c r="CN247" s="78"/>
      <c r="CO247" s="78"/>
      <c r="CP247" s="78"/>
      <c r="CQ247" s="78"/>
      <c r="CR247" s="78"/>
      <c r="CS247" s="78"/>
      <c r="CT247" s="78"/>
      <c r="CU247" s="78"/>
      <c r="CV247" s="78"/>
      <c r="CW247" s="78"/>
      <c r="CX247" s="78"/>
      <c r="CY247" s="78"/>
      <c r="CZ247" s="78"/>
      <c r="DA247" s="78"/>
      <c r="DB247" s="78"/>
      <c r="DC247" s="78"/>
      <c r="DD247" s="78"/>
      <c r="DE247" s="78"/>
      <c r="DF247" s="78"/>
      <c r="DG247" s="78"/>
      <c r="DH247" s="78"/>
      <c r="DI247" s="78"/>
      <c r="DJ247" s="78"/>
      <c r="DK247" s="78"/>
      <c r="DL247" s="78"/>
      <c r="DM247" s="78"/>
      <c r="DN247" s="78"/>
      <c r="DO247" s="78"/>
      <c r="DP247" s="78"/>
      <c r="DQ247" s="78"/>
      <c r="DR247" s="78"/>
      <c r="DS247" s="78"/>
      <c r="DT247" s="78"/>
      <c r="DU247" s="78"/>
      <c r="DV247" s="78"/>
      <c r="DW247" s="78"/>
      <c r="DX247" s="78"/>
      <c r="DY247" s="78"/>
      <c r="DZ247" s="78"/>
      <c r="EA247" s="78"/>
      <c r="EB247" s="78"/>
      <c r="EC247" s="78"/>
      <c r="ED247" s="78"/>
      <c r="EE247" s="78"/>
      <c r="EF247" s="78"/>
      <c r="EG247" s="78"/>
      <c r="EH247" s="78"/>
      <c r="EI247" s="78"/>
      <c r="EJ247" s="78"/>
      <c r="EK247" s="78"/>
      <c r="EL247" s="78"/>
      <c r="EM247" s="78"/>
      <c r="EN247" s="78"/>
      <c r="EO247" s="78"/>
      <c r="EP247" s="78"/>
      <c r="EQ247" s="78"/>
      <c r="ER247" s="78"/>
      <c r="ES247" s="78"/>
      <c r="ET247" s="78"/>
      <c r="EU247" s="78"/>
      <c r="EV247" s="78"/>
      <c r="EW247" s="78"/>
      <c r="EX247" s="78"/>
      <c r="EY247" s="78"/>
      <c r="EZ247" s="78"/>
      <c r="FA247" s="78"/>
      <c r="FB247" s="78"/>
      <c r="FC247" s="78"/>
      <c r="FD247" s="78"/>
      <c r="FE247" s="78"/>
      <c r="FF247" s="78"/>
      <c r="FG247" s="78"/>
      <c r="FH247" s="78"/>
      <c r="FI247" s="78"/>
      <c r="FJ247" s="78"/>
      <c r="FK247" s="78"/>
      <c r="FL247" s="78"/>
      <c r="FM247" s="78"/>
      <c r="FN247" s="78"/>
      <c r="FO247" s="78"/>
      <c r="FP247" s="78"/>
      <c r="FQ247" s="78"/>
      <c r="FR247" s="78"/>
      <c r="FS247" s="78"/>
      <c r="FT247" s="78"/>
      <c r="FU247" s="78"/>
      <c r="FV247" s="78"/>
      <c r="FW247" s="78"/>
      <c r="FX247" s="78"/>
      <c r="FY247" s="78"/>
      <c r="FZ247" s="78"/>
    </row>
    <row r="248" spans="8:182" x14ac:dyDescent="0.2"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8"/>
      <c r="AO248" s="78"/>
      <c r="AP248" s="78"/>
      <c r="AQ248" s="78"/>
      <c r="AR248" s="78"/>
      <c r="AS248" s="78"/>
      <c r="AT248" s="78"/>
      <c r="AU248" s="78"/>
      <c r="AV248" s="78"/>
      <c r="AW248" s="78"/>
      <c r="AX248" s="78"/>
      <c r="AY248" s="78"/>
      <c r="AZ248" s="78"/>
      <c r="BA248" s="78"/>
      <c r="BB248" s="78"/>
      <c r="BC248" s="78"/>
      <c r="BD248" s="78"/>
      <c r="BE248" s="78"/>
      <c r="BF248" s="78"/>
      <c r="BG248" s="78"/>
      <c r="BH248" s="78"/>
      <c r="BI248" s="78"/>
      <c r="BJ248" s="78"/>
      <c r="BK248" s="78"/>
      <c r="BL248" s="78"/>
      <c r="BM248" s="78"/>
      <c r="BN248" s="78"/>
      <c r="BO248" s="78"/>
      <c r="BP248" s="78"/>
      <c r="BQ248" s="78"/>
      <c r="BR248" s="78"/>
      <c r="BS248" s="78"/>
      <c r="BT248" s="78"/>
      <c r="BU248" s="78"/>
      <c r="BV248" s="78"/>
      <c r="BW248" s="78"/>
      <c r="BX248" s="78"/>
      <c r="BY248" s="78"/>
      <c r="BZ248" s="78"/>
      <c r="CA248" s="78"/>
      <c r="CB248" s="78"/>
      <c r="CC248" s="78"/>
      <c r="CD248" s="78"/>
      <c r="CE248" s="78"/>
      <c r="CF248" s="78"/>
      <c r="CG248" s="78"/>
      <c r="CH248" s="78"/>
      <c r="CI248" s="78"/>
      <c r="CJ248" s="78"/>
      <c r="CK248" s="78"/>
      <c r="CL248" s="78"/>
      <c r="CM248" s="78"/>
      <c r="CN248" s="78"/>
      <c r="CO248" s="78"/>
      <c r="CP248" s="78"/>
      <c r="CQ248" s="78"/>
      <c r="CR248" s="78"/>
      <c r="CS248" s="78"/>
      <c r="CT248" s="78"/>
      <c r="CU248" s="78"/>
      <c r="CV248" s="78"/>
      <c r="CW248" s="78"/>
      <c r="CX248" s="78"/>
      <c r="CY248" s="78"/>
      <c r="CZ248" s="78"/>
      <c r="DA248" s="78"/>
      <c r="DB248" s="78"/>
      <c r="DC248" s="78"/>
      <c r="DD248" s="78"/>
      <c r="DE248" s="78"/>
      <c r="DF248" s="78"/>
      <c r="DG248" s="78"/>
      <c r="DH248" s="78"/>
      <c r="DI248" s="78"/>
      <c r="DJ248" s="78"/>
      <c r="DK248" s="78"/>
      <c r="DL248" s="78"/>
      <c r="DM248" s="78"/>
      <c r="DN248" s="78"/>
      <c r="DO248" s="78"/>
      <c r="DP248" s="78"/>
      <c r="DQ248" s="78"/>
      <c r="DR248" s="78"/>
      <c r="DS248" s="78"/>
      <c r="DT248" s="78"/>
      <c r="DU248" s="78"/>
      <c r="DV248" s="78"/>
      <c r="DW248" s="78"/>
      <c r="DX248" s="78"/>
      <c r="DY248" s="78"/>
      <c r="DZ248" s="78"/>
      <c r="EA248" s="78"/>
      <c r="EB248" s="78"/>
      <c r="EC248" s="78"/>
      <c r="ED248" s="78"/>
      <c r="EE248" s="78"/>
      <c r="EF248" s="78"/>
      <c r="EG248" s="78"/>
      <c r="EH248" s="78"/>
      <c r="EI248" s="78"/>
      <c r="EJ248" s="78"/>
      <c r="EK248" s="78"/>
      <c r="EL248" s="78"/>
      <c r="EM248" s="78"/>
      <c r="EN248" s="78"/>
      <c r="EO248" s="78"/>
      <c r="EP248" s="78"/>
      <c r="EQ248" s="78"/>
      <c r="ER248" s="78"/>
      <c r="ES248" s="78"/>
      <c r="ET248" s="78"/>
      <c r="EU248" s="78"/>
      <c r="EV248" s="78"/>
      <c r="EW248" s="78"/>
      <c r="EX248" s="78"/>
      <c r="EY248" s="78"/>
      <c r="EZ248" s="78"/>
      <c r="FA248" s="78"/>
      <c r="FB248" s="78"/>
      <c r="FC248" s="78"/>
      <c r="FD248" s="78"/>
      <c r="FE248" s="78"/>
      <c r="FF248" s="78"/>
      <c r="FG248" s="78"/>
      <c r="FH248" s="78"/>
      <c r="FI248" s="78"/>
      <c r="FJ248" s="78"/>
      <c r="FK248" s="78"/>
      <c r="FL248" s="78"/>
      <c r="FM248" s="78"/>
      <c r="FN248" s="78"/>
      <c r="FO248" s="78"/>
      <c r="FP248" s="78"/>
      <c r="FQ248" s="78"/>
      <c r="FR248" s="78"/>
      <c r="FS248" s="78"/>
      <c r="FT248" s="78"/>
      <c r="FU248" s="78"/>
      <c r="FV248" s="78"/>
      <c r="FW248" s="78"/>
      <c r="FX248" s="78"/>
      <c r="FY248" s="78"/>
      <c r="FZ248" s="78"/>
    </row>
    <row r="249" spans="8:182" x14ac:dyDescent="0.2"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  <c r="AK249" s="78"/>
      <c r="AL249" s="78"/>
      <c r="AM249" s="78"/>
      <c r="AN249" s="78"/>
      <c r="AO249" s="78"/>
      <c r="AP249" s="78"/>
      <c r="AQ249" s="78"/>
      <c r="AR249" s="78"/>
      <c r="AS249" s="78"/>
      <c r="AT249" s="78"/>
      <c r="AU249" s="78"/>
      <c r="AV249" s="78"/>
      <c r="AW249" s="78"/>
      <c r="AX249" s="78"/>
      <c r="AY249" s="78"/>
      <c r="AZ249" s="78"/>
      <c r="BA249" s="78"/>
      <c r="BB249" s="78"/>
      <c r="BC249" s="78"/>
      <c r="BD249" s="78"/>
      <c r="BE249" s="78"/>
      <c r="BF249" s="78"/>
      <c r="BG249" s="78"/>
      <c r="BH249" s="78"/>
      <c r="BI249" s="78"/>
      <c r="BJ249" s="78"/>
      <c r="BK249" s="78"/>
      <c r="BL249" s="78"/>
      <c r="BM249" s="78"/>
      <c r="BN249" s="78"/>
      <c r="BO249" s="78"/>
      <c r="BP249" s="78"/>
      <c r="BQ249" s="78"/>
      <c r="BR249" s="78"/>
      <c r="BS249" s="78"/>
      <c r="BT249" s="78"/>
      <c r="BU249" s="78"/>
      <c r="BV249" s="78"/>
      <c r="BW249" s="78"/>
      <c r="BX249" s="78"/>
      <c r="BY249" s="78"/>
      <c r="BZ249" s="78"/>
      <c r="CA249" s="78"/>
      <c r="CB249" s="78"/>
      <c r="CC249" s="78"/>
      <c r="CD249" s="78"/>
      <c r="CE249" s="78"/>
      <c r="CF249" s="78"/>
      <c r="CG249" s="78"/>
      <c r="CH249" s="78"/>
      <c r="CI249" s="78"/>
      <c r="CJ249" s="78"/>
      <c r="CK249" s="78"/>
      <c r="CL249" s="78"/>
      <c r="CM249" s="78"/>
      <c r="CN249" s="78"/>
      <c r="CO249" s="78"/>
      <c r="CP249" s="78"/>
      <c r="CQ249" s="78"/>
      <c r="CR249" s="78"/>
      <c r="CS249" s="78"/>
      <c r="CT249" s="78"/>
      <c r="CU249" s="78"/>
      <c r="CV249" s="78"/>
      <c r="CW249" s="78"/>
      <c r="CX249" s="78"/>
      <c r="CY249" s="78"/>
      <c r="CZ249" s="78"/>
      <c r="DA249" s="78"/>
      <c r="DB249" s="78"/>
      <c r="DC249" s="78"/>
      <c r="DD249" s="78"/>
      <c r="DE249" s="78"/>
      <c r="DF249" s="78"/>
      <c r="DG249" s="78"/>
      <c r="DH249" s="78"/>
      <c r="DI249" s="78"/>
      <c r="DJ249" s="78"/>
      <c r="DK249" s="78"/>
      <c r="DL249" s="78"/>
      <c r="DM249" s="78"/>
      <c r="DN249" s="78"/>
      <c r="DO249" s="78"/>
      <c r="DP249" s="78"/>
      <c r="DQ249" s="78"/>
      <c r="DR249" s="78"/>
      <c r="DS249" s="78"/>
      <c r="DT249" s="78"/>
      <c r="DU249" s="78"/>
      <c r="DV249" s="78"/>
      <c r="DW249" s="78"/>
      <c r="DX249" s="78"/>
      <c r="DY249" s="78"/>
      <c r="DZ249" s="78"/>
      <c r="EA249" s="78"/>
      <c r="EB249" s="78"/>
      <c r="EC249" s="78"/>
      <c r="ED249" s="78"/>
      <c r="EE249" s="78"/>
      <c r="EF249" s="78"/>
      <c r="EG249" s="78"/>
      <c r="EH249" s="78"/>
      <c r="EI249" s="78"/>
      <c r="EJ249" s="78"/>
      <c r="EK249" s="78"/>
      <c r="EL249" s="78"/>
      <c r="EM249" s="78"/>
      <c r="EN249" s="78"/>
      <c r="EO249" s="78"/>
      <c r="EP249" s="78"/>
      <c r="EQ249" s="78"/>
      <c r="ER249" s="78"/>
      <c r="ES249" s="78"/>
      <c r="ET249" s="78"/>
      <c r="EU249" s="78"/>
      <c r="EV249" s="78"/>
      <c r="EW249" s="78"/>
      <c r="EX249" s="78"/>
      <c r="EY249" s="78"/>
      <c r="EZ249" s="78"/>
      <c r="FA249" s="78"/>
      <c r="FB249" s="78"/>
      <c r="FC249" s="78"/>
      <c r="FD249" s="78"/>
      <c r="FE249" s="78"/>
      <c r="FF249" s="78"/>
      <c r="FG249" s="78"/>
      <c r="FH249" s="78"/>
      <c r="FI249" s="78"/>
      <c r="FJ249" s="78"/>
      <c r="FK249" s="78"/>
      <c r="FL249" s="78"/>
      <c r="FM249" s="78"/>
      <c r="FN249" s="78"/>
      <c r="FO249" s="78"/>
      <c r="FP249" s="78"/>
      <c r="FQ249" s="78"/>
      <c r="FR249" s="78"/>
      <c r="FS249" s="78"/>
      <c r="FT249" s="78"/>
      <c r="FU249" s="78"/>
      <c r="FV249" s="78"/>
      <c r="FW249" s="78"/>
      <c r="FX249" s="78"/>
      <c r="FY249" s="78"/>
      <c r="FZ249" s="78"/>
    </row>
    <row r="250" spans="8:182" x14ac:dyDescent="0.2"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  <c r="AK250" s="78"/>
      <c r="AL250" s="78"/>
      <c r="AM250" s="78"/>
      <c r="AN250" s="78"/>
      <c r="AO250" s="78"/>
      <c r="AP250" s="78"/>
      <c r="AQ250" s="78"/>
      <c r="AR250" s="78"/>
      <c r="AS250" s="78"/>
      <c r="AT250" s="78"/>
      <c r="AU250" s="78"/>
      <c r="AV250" s="78"/>
      <c r="AW250" s="78"/>
      <c r="AX250" s="78"/>
      <c r="AY250" s="78"/>
      <c r="AZ250" s="78"/>
      <c r="BA250" s="78"/>
      <c r="BB250" s="78"/>
      <c r="BC250" s="78"/>
      <c r="BD250" s="78"/>
      <c r="BE250" s="78"/>
      <c r="BF250" s="78"/>
      <c r="BG250" s="78"/>
      <c r="BH250" s="78"/>
      <c r="BI250" s="78"/>
      <c r="BJ250" s="78"/>
      <c r="BK250" s="78"/>
      <c r="BL250" s="78"/>
      <c r="BM250" s="78"/>
      <c r="BN250" s="78"/>
      <c r="BO250" s="78"/>
      <c r="BP250" s="78"/>
      <c r="BQ250" s="78"/>
      <c r="BR250" s="78"/>
      <c r="BS250" s="78"/>
      <c r="BT250" s="78"/>
      <c r="BU250" s="78"/>
      <c r="BV250" s="78"/>
      <c r="BW250" s="78"/>
      <c r="BX250" s="78"/>
      <c r="BY250" s="78"/>
      <c r="BZ250" s="78"/>
      <c r="CA250" s="78"/>
      <c r="CB250" s="78"/>
      <c r="CC250" s="78"/>
      <c r="CD250" s="78"/>
      <c r="CE250" s="78"/>
      <c r="CF250" s="78"/>
      <c r="CG250" s="78"/>
      <c r="CH250" s="78"/>
      <c r="CI250" s="78"/>
      <c r="CJ250" s="78"/>
      <c r="CK250" s="78"/>
      <c r="CL250" s="78"/>
      <c r="CM250" s="78"/>
      <c r="CN250" s="78"/>
      <c r="CO250" s="78"/>
      <c r="CP250" s="78"/>
      <c r="CQ250" s="78"/>
      <c r="CR250" s="78"/>
      <c r="CS250" s="78"/>
      <c r="CT250" s="78"/>
      <c r="CU250" s="78"/>
      <c r="CV250" s="78"/>
      <c r="CW250" s="78"/>
      <c r="CX250" s="78"/>
      <c r="CY250" s="78"/>
      <c r="CZ250" s="78"/>
      <c r="DA250" s="78"/>
      <c r="DB250" s="78"/>
      <c r="DC250" s="78"/>
      <c r="DD250" s="78"/>
      <c r="DE250" s="78"/>
      <c r="DF250" s="78"/>
      <c r="DG250" s="78"/>
      <c r="DH250" s="78"/>
      <c r="DI250" s="78"/>
      <c r="DJ250" s="78"/>
      <c r="DK250" s="78"/>
      <c r="DL250" s="78"/>
      <c r="DM250" s="78"/>
      <c r="DN250" s="78"/>
      <c r="DO250" s="78"/>
      <c r="DP250" s="78"/>
      <c r="DQ250" s="78"/>
      <c r="DR250" s="78"/>
      <c r="DS250" s="78"/>
      <c r="DT250" s="78"/>
      <c r="DU250" s="78"/>
      <c r="DV250" s="78"/>
      <c r="DW250" s="78"/>
      <c r="DX250" s="78"/>
      <c r="DY250" s="78"/>
      <c r="DZ250" s="78"/>
      <c r="EA250" s="78"/>
      <c r="EB250" s="78"/>
      <c r="EC250" s="78"/>
      <c r="ED250" s="78"/>
      <c r="EE250" s="78"/>
      <c r="EF250" s="78"/>
      <c r="EG250" s="78"/>
      <c r="EH250" s="78"/>
      <c r="EI250" s="78"/>
      <c r="EJ250" s="78"/>
      <c r="EK250" s="78"/>
      <c r="EL250" s="78"/>
      <c r="EM250" s="78"/>
      <c r="EN250" s="78"/>
      <c r="EO250" s="78"/>
      <c r="EP250" s="78"/>
      <c r="EQ250" s="78"/>
      <c r="ER250" s="78"/>
      <c r="ES250" s="78"/>
      <c r="ET250" s="78"/>
      <c r="EU250" s="78"/>
      <c r="EV250" s="78"/>
      <c r="EW250" s="78"/>
      <c r="EX250" s="78"/>
      <c r="EY250" s="78"/>
      <c r="EZ250" s="78"/>
      <c r="FA250" s="78"/>
      <c r="FB250" s="78"/>
      <c r="FC250" s="78"/>
      <c r="FD250" s="78"/>
      <c r="FE250" s="78"/>
      <c r="FF250" s="78"/>
      <c r="FG250" s="78"/>
      <c r="FH250" s="78"/>
      <c r="FI250" s="78"/>
      <c r="FJ250" s="78"/>
      <c r="FK250" s="78"/>
      <c r="FL250" s="78"/>
      <c r="FM250" s="78"/>
      <c r="FN250" s="78"/>
      <c r="FO250" s="78"/>
      <c r="FP250" s="78"/>
      <c r="FQ250" s="78"/>
      <c r="FR250" s="78"/>
      <c r="FS250" s="78"/>
      <c r="FT250" s="78"/>
      <c r="FU250" s="78"/>
      <c r="FV250" s="78"/>
      <c r="FW250" s="78"/>
      <c r="FX250" s="78"/>
      <c r="FY250" s="78"/>
      <c r="FZ250" s="78"/>
    </row>
    <row r="251" spans="8:182" x14ac:dyDescent="0.2"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8"/>
      <c r="AP251" s="78"/>
      <c r="AQ251" s="78"/>
      <c r="AR251" s="78"/>
      <c r="AS251" s="78"/>
      <c r="AT251" s="78"/>
      <c r="AU251" s="78"/>
      <c r="AV251" s="78"/>
      <c r="AW251" s="78"/>
      <c r="AX251" s="78"/>
      <c r="AY251" s="78"/>
      <c r="AZ251" s="78"/>
      <c r="BA251" s="78"/>
      <c r="BB251" s="78"/>
      <c r="BC251" s="78"/>
      <c r="BD251" s="78"/>
      <c r="BE251" s="78"/>
      <c r="BF251" s="78"/>
      <c r="BG251" s="78"/>
      <c r="BH251" s="78"/>
      <c r="BI251" s="78"/>
      <c r="BJ251" s="78"/>
      <c r="BK251" s="78"/>
      <c r="BL251" s="78"/>
      <c r="BM251" s="78"/>
      <c r="BN251" s="78"/>
      <c r="BO251" s="78"/>
      <c r="BP251" s="78"/>
      <c r="BQ251" s="78"/>
      <c r="BR251" s="78"/>
      <c r="BS251" s="78"/>
      <c r="BT251" s="78"/>
      <c r="BU251" s="78"/>
      <c r="BV251" s="78"/>
      <c r="BW251" s="78"/>
      <c r="BX251" s="78"/>
      <c r="BY251" s="78"/>
      <c r="BZ251" s="78"/>
      <c r="CA251" s="78"/>
      <c r="CB251" s="78"/>
      <c r="CC251" s="78"/>
      <c r="CD251" s="78"/>
      <c r="CE251" s="78"/>
      <c r="CF251" s="78"/>
      <c r="CG251" s="78"/>
      <c r="CH251" s="78"/>
      <c r="CI251" s="78"/>
      <c r="CJ251" s="78"/>
      <c r="CK251" s="78"/>
      <c r="CL251" s="78"/>
      <c r="CM251" s="78"/>
      <c r="CN251" s="78"/>
      <c r="CO251" s="78"/>
      <c r="CP251" s="78"/>
      <c r="CQ251" s="78"/>
      <c r="CR251" s="78"/>
      <c r="CS251" s="78"/>
      <c r="CT251" s="78"/>
      <c r="CU251" s="78"/>
      <c r="CV251" s="78"/>
      <c r="CW251" s="78"/>
      <c r="CX251" s="78"/>
      <c r="CY251" s="78"/>
      <c r="CZ251" s="78"/>
      <c r="DA251" s="78"/>
      <c r="DB251" s="78"/>
      <c r="DC251" s="78"/>
      <c r="DD251" s="78"/>
      <c r="DE251" s="78"/>
      <c r="DF251" s="78"/>
      <c r="DG251" s="78"/>
      <c r="DH251" s="78"/>
      <c r="DI251" s="78"/>
      <c r="DJ251" s="78"/>
      <c r="DK251" s="78"/>
      <c r="DL251" s="78"/>
      <c r="DM251" s="78"/>
      <c r="DN251" s="78"/>
      <c r="DO251" s="78"/>
      <c r="DP251" s="78"/>
      <c r="DQ251" s="78"/>
      <c r="DR251" s="78"/>
      <c r="DS251" s="78"/>
      <c r="DT251" s="78"/>
      <c r="DU251" s="78"/>
      <c r="DV251" s="78"/>
      <c r="DW251" s="78"/>
      <c r="DX251" s="78"/>
      <c r="DY251" s="78"/>
      <c r="DZ251" s="78"/>
      <c r="EA251" s="78"/>
      <c r="EB251" s="78"/>
      <c r="EC251" s="78"/>
      <c r="ED251" s="78"/>
      <c r="EE251" s="78"/>
      <c r="EF251" s="78"/>
      <c r="EG251" s="78"/>
      <c r="EH251" s="78"/>
      <c r="EI251" s="78"/>
      <c r="EJ251" s="78"/>
      <c r="EK251" s="78"/>
      <c r="EL251" s="78"/>
      <c r="EM251" s="78"/>
      <c r="EN251" s="78"/>
      <c r="EO251" s="78"/>
      <c r="EP251" s="78"/>
      <c r="EQ251" s="78"/>
      <c r="ER251" s="78"/>
      <c r="ES251" s="78"/>
      <c r="ET251" s="78"/>
      <c r="EU251" s="78"/>
      <c r="EV251" s="78"/>
      <c r="EW251" s="78"/>
      <c r="EX251" s="78"/>
      <c r="EY251" s="78"/>
      <c r="EZ251" s="78"/>
      <c r="FA251" s="78"/>
      <c r="FB251" s="78"/>
      <c r="FC251" s="78"/>
      <c r="FD251" s="78"/>
      <c r="FE251" s="78"/>
      <c r="FF251" s="78"/>
      <c r="FG251" s="78"/>
      <c r="FH251" s="78"/>
      <c r="FI251" s="78"/>
      <c r="FJ251" s="78"/>
      <c r="FK251" s="78"/>
      <c r="FL251" s="78"/>
      <c r="FM251" s="78"/>
      <c r="FN251" s="78"/>
      <c r="FO251" s="78"/>
      <c r="FP251" s="78"/>
      <c r="FQ251" s="78"/>
      <c r="FR251" s="78"/>
      <c r="FS251" s="78"/>
      <c r="FT251" s="78"/>
      <c r="FU251" s="78"/>
      <c r="FV251" s="78"/>
      <c r="FW251" s="78"/>
      <c r="FX251" s="78"/>
      <c r="FY251" s="78"/>
      <c r="FZ251" s="78"/>
    </row>
    <row r="252" spans="8:182" x14ac:dyDescent="0.2">
      <c r="H252" s="78"/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  <c r="AK252" s="78"/>
      <c r="AL252" s="78"/>
      <c r="AM252" s="78"/>
      <c r="AN252" s="78"/>
      <c r="AO252" s="78"/>
      <c r="AP252" s="78"/>
      <c r="AQ252" s="78"/>
      <c r="AR252" s="78"/>
      <c r="AS252" s="78"/>
      <c r="AT252" s="78"/>
      <c r="AU252" s="78"/>
      <c r="AV252" s="78"/>
      <c r="AW252" s="78"/>
      <c r="AX252" s="78"/>
      <c r="AY252" s="78"/>
      <c r="AZ252" s="78"/>
      <c r="BA252" s="78"/>
      <c r="BB252" s="78"/>
      <c r="BC252" s="78"/>
      <c r="BD252" s="78"/>
      <c r="BE252" s="78"/>
      <c r="BF252" s="78"/>
      <c r="BG252" s="78"/>
      <c r="BH252" s="78"/>
      <c r="BI252" s="78"/>
      <c r="BJ252" s="78"/>
      <c r="BK252" s="78"/>
      <c r="BL252" s="78"/>
      <c r="BM252" s="78"/>
      <c r="BN252" s="78"/>
      <c r="BO252" s="78"/>
      <c r="BP252" s="78"/>
      <c r="BQ252" s="78"/>
      <c r="BR252" s="78"/>
      <c r="BS252" s="78"/>
      <c r="BT252" s="78"/>
      <c r="BU252" s="78"/>
      <c r="BV252" s="78"/>
      <c r="BW252" s="78"/>
      <c r="BX252" s="78"/>
      <c r="BY252" s="78"/>
      <c r="BZ252" s="78"/>
      <c r="CA252" s="78"/>
      <c r="CB252" s="78"/>
      <c r="CC252" s="78"/>
      <c r="CD252" s="78"/>
      <c r="CE252" s="78"/>
      <c r="CF252" s="78"/>
      <c r="CG252" s="78"/>
      <c r="CH252" s="78"/>
      <c r="CI252" s="78"/>
      <c r="CJ252" s="78"/>
      <c r="CK252" s="78"/>
      <c r="CL252" s="78"/>
      <c r="CM252" s="78"/>
      <c r="CN252" s="78"/>
      <c r="CO252" s="78"/>
      <c r="CP252" s="78"/>
      <c r="CQ252" s="78"/>
      <c r="CR252" s="78"/>
      <c r="CS252" s="78"/>
      <c r="CT252" s="78"/>
      <c r="CU252" s="78"/>
      <c r="CV252" s="78"/>
      <c r="CW252" s="78"/>
      <c r="CX252" s="78"/>
      <c r="CY252" s="78"/>
      <c r="CZ252" s="78"/>
      <c r="DA252" s="78"/>
      <c r="DB252" s="78"/>
      <c r="DC252" s="78"/>
      <c r="DD252" s="78"/>
      <c r="DE252" s="78"/>
      <c r="DF252" s="78"/>
      <c r="DG252" s="78"/>
      <c r="DH252" s="78"/>
      <c r="DI252" s="78"/>
      <c r="DJ252" s="78"/>
      <c r="DK252" s="78"/>
      <c r="DL252" s="78"/>
      <c r="DM252" s="78"/>
      <c r="DN252" s="78"/>
      <c r="DO252" s="78"/>
      <c r="DP252" s="78"/>
      <c r="DQ252" s="78"/>
      <c r="DR252" s="78"/>
      <c r="DS252" s="78"/>
      <c r="DT252" s="78"/>
      <c r="DU252" s="78"/>
      <c r="DV252" s="78"/>
      <c r="DW252" s="78"/>
      <c r="DX252" s="78"/>
      <c r="DY252" s="78"/>
      <c r="DZ252" s="78"/>
      <c r="EA252" s="78"/>
      <c r="EB252" s="78"/>
      <c r="EC252" s="78"/>
      <c r="ED252" s="78"/>
      <c r="EE252" s="78"/>
      <c r="EF252" s="78"/>
      <c r="EG252" s="78"/>
      <c r="EH252" s="78"/>
      <c r="EI252" s="78"/>
      <c r="EJ252" s="78"/>
      <c r="EK252" s="78"/>
      <c r="EL252" s="78"/>
      <c r="EM252" s="78"/>
      <c r="EN252" s="78"/>
      <c r="EO252" s="78"/>
      <c r="EP252" s="78"/>
      <c r="EQ252" s="78"/>
      <c r="ER252" s="78"/>
      <c r="ES252" s="78"/>
      <c r="ET252" s="78"/>
      <c r="EU252" s="78"/>
      <c r="EV252" s="78"/>
      <c r="EW252" s="78"/>
      <c r="EX252" s="78"/>
      <c r="EY252" s="78"/>
      <c r="EZ252" s="78"/>
      <c r="FA252" s="78"/>
      <c r="FB252" s="78"/>
      <c r="FC252" s="78"/>
      <c r="FD252" s="78"/>
      <c r="FE252" s="78"/>
      <c r="FF252" s="78"/>
      <c r="FG252" s="78"/>
      <c r="FH252" s="78"/>
      <c r="FI252" s="78"/>
      <c r="FJ252" s="78"/>
      <c r="FK252" s="78"/>
      <c r="FL252" s="78"/>
      <c r="FM252" s="78"/>
      <c r="FN252" s="78"/>
      <c r="FO252" s="78"/>
      <c r="FP252" s="78"/>
      <c r="FQ252" s="78"/>
      <c r="FR252" s="78"/>
      <c r="FS252" s="78"/>
      <c r="FT252" s="78"/>
      <c r="FU252" s="78"/>
      <c r="FV252" s="78"/>
      <c r="FW252" s="78"/>
      <c r="FX252" s="78"/>
      <c r="FY252" s="78"/>
      <c r="FZ252" s="78"/>
    </row>
    <row r="253" spans="8:182" x14ac:dyDescent="0.2"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  <c r="AK253" s="78"/>
      <c r="AL253" s="78"/>
      <c r="AM253" s="78"/>
      <c r="AN253" s="78"/>
      <c r="AO253" s="78"/>
      <c r="AP253" s="78"/>
      <c r="AQ253" s="78"/>
      <c r="AR253" s="78"/>
      <c r="AS253" s="78"/>
      <c r="AT253" s="78"/>
      <c r="AU253" s="78"/>
      <c r="AV253" s="78"/>
      <c r="AW253" s="78"/>
      <c r="AX253" s="78"/>
      <c r="AY253" s="78"/>
      <c r="AZ253" s="78"/>
      <c r="BA253" s="78"/>
      <c r="BB253" s="78"/>
      <c r="BC253" s="78"/>
      <c r="BD253" s="78"/>
      <c r="BE253" s="78"/>
      <c r="BF253" s="78"/>
      <c r="BG253" s="78"/>
      <c r="BH253" s="78"/>
      <c r="BI253" s="78"/>
      <c r="BJ253" s="78"/>
      <c r="BK253" s="78"/>
      <c r="BL253" s="78"/>
      <c r="BM253" s="78"/>
      <c r="BN253" s="78"/>
      <c r="BO253" s="78"/>
      <c r="BP253" s="78"/>
      <c r="BQ253" s="78"/>
      <c r="BR253" s="78"/>
      <c r="BS253" s="78"/>
      <c r="BT253" s="78"/>
      <c r="BU253" s="78"/>
      <c r="BV253" s="78"/>
      <c r="BW253" s="78"/>
      <c r="BX253" s="78"/>
      <c r="BY253" s="78"/>
      <c r="BZ253" s="78"/>
      <c r="CA253" s="78"/>
      <c r="CB253" s="78"/>
      <c r="CC253" s="78"/>
      <c r="CD253" s="78"/>
      <c r="CE253" s="78"/>
      <c r="CF253" s="78"/>
      <c r="CG253" s="78"/>
      <c r="CH253" s="78"/>
      <c r="CI253" s="78"/>
      <c r="CJ253" s="78"/>
      <c r="CK253" s="78"/>
      <c r="CL253" s="78"/>
      <c r="CM253" s="78"/>
      <c r="CN253" s="78"/>
      <c r="CO253" s="78"/>
      <c r="CP253" s="78"/>
      <c r="CQ253" s="78"/>
      <c r="CR253" s="78"/>
      <c r="CS253" s="78"/>
      <c r="CT253" s="78"/>
      <c r="CU253" s="78"/>
      <c r="CV253" s="78"/>
      <c r="CW253" s="78"/>
      <c r="CX253" s="78"/>
      <c r="CY253" s="78"/>
      <c r="CZ253" s="78"/>
      <c r="DA253" s="78"/>
      <c r="DB253" s="78"/>
      <c r="DC253" s="78"/>
      <c r="DD253" s="78"/>
      <c r="DE253" s="78"/>
      <c r="DF253" s="78"/>
      <c r="DG253" s="78"/>
      <c r="DH253" s="78"/>
      <c r="DI253" s="78"/>
      <c r="DJ253" s="78"/>
      <c r="DK253" s="78"/>
      <c r="DL253" s="78"/>
      <c r="DM253" s="78"/>
      <c r="DN253" s="78"/>
      <c r="DO253" s="78"/>
      <c r="DP253" s="78"/>
      <c r="DQ253" s="78"/>
      <c r="DR253" s="78"/>
      <c r="DS253" s="78"/>
      <c r="DT253" s="78"/>
      <c r="DU253" s="78"/>
      <c r="DV253" s="78"/>
      <c r="DW253" s="78"/>
      <c r="DX253" s="78"/>
      <c r="DY253" s="78"/>
      <c r="DZ253" s="78"/>
      <c r="EA253" s="78"/>
      <c r="EB253" s="78"/>
      <c r="EC253" s="78"/>
      <c r="ED253" s="78"/>
      <c r="EE253" s="78"/>
      <c r="EF253" s="78"/>
      <c r="EG253" s="78"/>
      <c r="EH253" s="78"/>
      <c r="EI253" s="78"/>
      <c r="EJ253" s="78"/>
      <c r="EK253" s="78"/>
      <c r="EL253" s="78"/>
      <c r="EM253" s="78"/>
      <c r="EN253" s="78"/>
      <c r="EO253" s="78"/>
      <c r="EP253" s="78"/>
      <c r="EQ253" s="78"/>
      <c r="ER253" s="78"/>
      <c r="ES253" s="78"/>
      <c r="ET253" s="78"/>
      <c r="EU253" s="78"/>
      <c r="EV253" s="78"/>
      <c r="EW253" s="78"/>
      <c r="EX253" s="78"/>
      <c r="EY253" s="78"/>
      <c r="EZ253" s="78"/>
      <c r="FA253" s="78"/>
      <c r="FB253" s="78"/>
      <c r="FC253" s="78"/>
      <c r="FD253" s="78"/>
      <c r="FE253" s="78"/>
      <c r="FF253" s="78"/>
      <c r="FG253" s="78"/>
      <c r="FH253" s="78"/>
      <c r="FI253" s="78"/>
      <c r="FJ253" s="78"/>
      <c r="FK253" s="78"/>
      <c r="FL253" s="78"/>
      <c r="FM253" s="78"/>
      <c r="FN253" s="78"/>
      <c r="FO253" s="78"/>
      <c r="FP253" s="78"/>
      <c r="FQ253" s="78"/>
      <c r="FR253" s="78"/>
      <c r="FS253" s="78"/>
      <c r="FT253" s="78"/>
      <c r="FU253" s="78"/>
      <c r="FV253" s="78"/>
      <c r="FW253" s="78"/>
      <c r="FX253" s="78"/>
      <c r="FY253" s="78"/>
      <c r="FZ253" s="78"/>
    </row>
    <row r="254" spans="8:182" x14ac:dyDescent="0.2"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8"/>
      <c r="AO254" s="78"/>
      <c r="AP254" s="78"/>
      <c r="AQ254" s="78"/>
      <c r="AR254" s="78"/>
      <c r="AS254" s="78"/>
      <c r="AT254" s="78"/>
      <c r="AU254" s="78"/>
      <c r="AV254" s="78"/>
      <c r="AW254" s="78"/>
      <c r="AX254" s="78"/>
      <c r="AY254" s="78"/>
      <c r="AZ254" s="78"/>
      <c r="BA254" s="78"/>
      <c r="BB254" s="78"/>
      <c r="BC254" s="78"/>
      <c r="BD254" s="78"/>
      <c r="BE254" s="78"/>
      <c r="BF254" s="78"/>
      <c r="BG254" s="78"/>
      <c r="BH254" s="78"/>
      <c r="BI254" s="78"/>
      <c r="BJ254" s="78"/>
      <c r="BK254" s="78"/>
      <c r="BL254" s="78"/>
      <c r="BM254" s="78"/>
      <c r="BN254" s="78"/>
      <c r="BO254" s="78"/>
      <c r="BP254" s="78"/>
      <c r="BQ254" s="78"/>
      <c r="BR254" s="78"/>
      <c r="BS254" s="78"/>
      <c r="BT254" s="78"/>
      <c r="BU254" s="78"/>
      <c r="BV254" s="78"/>
      <c r="BW254" s="78"/>
      <c r="BX254" s="78"/>
      <c r="BY254" s="78"/>
      <c r="BZ254" s="78"/>
      <c r="CA254" s="78"/>
      <c r="CB254" s="78"/>
      <c r="CC254" s="78"/>
      <c r="CD254" s="78"/>
      <c r="CE254" s="78"/>
      <c r="CF254" s="78"/>
      <c r="CG254" s="78"/>
      <c r="CH254" s="78"/>
      <c r="CI254" s="78"/>
      <c r="CJ254" s="78"/>
      <c r="CK254" s="78"/>
      <c r="CL254" s="78"/>
      <c r="CM254" s="78"/>
      <c r="CN254" s="78"/>
      <c r="CO254" s="78"/>
      <c r="CP254" s="78"/>
      <c r="CQ254" s="78"/>
      <c r="CR254" s="78"/>
      <c r="CS254" s="78"/>
      <c r="CT254" s="78"/>
      <c r="CU254" s="78"/>
      <c r="CV254" s="78"/>
      <c r="CW254" s="78"/>
      <c r="CX254" s="78"/>
      <c r="CY254" s="78"/>
      <c r="CZ254" s="78"/>
      <c r="DA254" s="78"/>
      <c r="DB254" s="78"/>
      <c r="DC254" s="78"/>
      <c r="DD254" s="78"/>
      <c r="DE254" s="78"/>
      <c r="DF254" s="78"/>
      <c r="DG254" s="78"/>
      <c r="DH254" s="78"/>
      <c r="DI254" s="78"/>
      <c r="DJ254" s="78"/>
      <c r="DK254" s="78"/>
      <c r="DL254" s="78"/>
      <c r="DM254" s="78"/>
      <c r="DN254" s="78"/>
      <c r="DO254" s="78"/>
      <c r="DP254" s="78"/>
      <c r="DQ254" s="78"/>
      <c r="DR254" s="78"/>
      <c r="DS254" s="78"/>
      <c r="DT254" s="78"/>
      <c r="DU254" s="78"/>
      <c r="DV254" s="78"/>
      <c r="DW254" s="78"/>
      <c r="DX254" s="78"/>
      <c r="DY254" s="78"/>
      <c r="DZ254" s="78"/>
      <c r="EA254" s="78"/>
      <c r="EB254" s="78"/>
      <c r="EC254" s="78"/>
      <c r="ED254" s="78"/>
      <c r="EE254" s="78"/>
      <c r="EF254" s="78"/>
      <c r="EG254" s="78"/>
      <c r="EH254" s="78"/>
      <c r="EI254" s="78"/>
      <c r="EJ254" s="78"/>
      <c r="EK254" s="78"/>
      <c r="EL254" s="78"/>
      <c r="EM254" s="78"/>
      <c r="EN254" s="78"/>
      <c r="EO254" s="78"/>
      <c r="EP254" s="78"/>
      <c r="EQ254" s="78"/>
      <c r="ER254" s="78"/>
      <c r="ES254" s="78"/>
      <c r="ET254" s="78"/>
      <c r="EU254" s="78"/>
      <c r="EV254" s="78"/>
      <c r="EW254" s="78"/>
      <c r="EX254" s="78"/>
      <c r="EY254" s="78"/>
      <c r="EZ254" s="78"/>
      <c r="FA254" s="78"/>
      <c r="FB254" s="78"/>
      <c r="FC254" s="78"/>
      <c r="FD254" s="78"/>
      <c r="FE254" s="78"/>
      <c r="FF254" s="78"/>
      <c r="FG254" s="78"/>
      <c r="FH254" s="78"/>
      <c r="FI254" s="78"/>
      <c r="FJ254" s="78"/>
      <c r="FK254" s="78"/>
      <c r="FL254" s="78"/>
      <c r="FM254" s="78"/>
      <c r="FN254" s="78"/>
      <c r="FO254" s="78"/>
      <c r="FP254" s="78"/>
      <c r="FQ254" s="78"/>
      <c r="FR254" s="78"/>
      <c r="FS254" s="78"/>
      <c r="FT254" s="78"/>
      <c r="FU254" s="78"/>
      <c r="FV254" s="78"/>
      <c r="FW254" s="78"/>
      <c r="FX254" s="78"/>
      <c r="FY254" s="78"/>
      <c r="FZ254" s="78"/>
    </row>
    <row r="255" spans="8:182" x14ac:dyDescent="0.2">
      <c r="H255" s="78"/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  <c r="AA255" s="78"/>
      <c r="AB255" s="78"/>
      <c r="AC255" s="78"/>
      <c r="AD255" s="78"/>
      <c r="AE255" s="78"/>
      <c r="AF255" s="78"/>
      <c r="AG255" s="78"/>
      <c r="AH255" s="78"/>
      <c r="AI255" s="78"/>
      <c r="AJ255" s="78"/>
      <c r="AK255" s="78"/>
      <c r="AL255" s="78"/>
      <c r="AM255" s="78"/>
      <c r="AN255" s="78"/>
      <c r="AO255" s="78"/>
      <c r="AP255" s="78"/>
      <c r="AQ255" s="78"/>
      <c r="AR255" s="78"/>
      <c r="AS255" s="78"/>
      <c r="AT255" s="78"/>
      <c r="AU255" s="78"/>
      <c r="AV255" s="78"/>
      <c r="AW255" s="78"/>
      <c r="AX255" s="78"/>
      <c r="AY255" s="78"/>
      <c r="AZ255" s="78"/>
      <c r="BA255" s="78"/>
      <c r="BB255" s="78"/>
      <c r="BC255" s="78"/>
      <c r="BD255" s="78"/>
      <c r="BE255" s="78"/>
      <c r="BF255" s="78"/>
      <c r="BG255" s="78"/>
      <c r="BH255" s="78"/>
      <c r="BI255" s="78"/>
      <c r="BJ255" s="78"/>
      <c r="BK255" s="78"/>
      <c r="BL255" s="78"/>
      <c r="BM255" s="78"/>
      <c r="BN255" s="78"/>
      <c r="BO255" s="78"/>
      <c r="BP255" s="78"/>
      <c r="BQ255" s="78"/>
      <c r="BR255" s="78"/>
      <c r="BS255" s="78"/>
      <c r="BT255" s="78"/>
      <c r="BU255" s="78"/>
      <c r="BV255" s="78"/>
      <c r="BW255" s="78"/>
      <c r="BX255" s="78"/>
      <c r="BY255" s="78"/>
      <c r="BZ255" s="78"/>
      <c r="CA255" s="78"/>
      <c r="CB255" s="78"/>
      <c r="CC255" s="78"/>
      <c r="CD255" s="78"/>
      <c r="CE255" s="78"/>
      <c r="CF255" s="78"/>
      <c r="CG255" s="78"/>
      <c r="CH255" s="78"/>
      <c r="CI255" s="78"/>
      <c r="CJ255" s="78"/>
      <c r="CK255" s="78"/>
      <c r="CL255" s="78"/>
      <c r="CM255" s="78"/>
      <c r="CN255" s="78"/>
      <c r="CO255" s="78"/>
      <c r="CP255" s="78"/>
      <c r="CQ255" s="78"/>
      <c r="CR255" s="78"/>
      <c r="CS255" s="78"/>
      <c r="CT255" s="78"/>
      <c r="CU255" s="78"/>
      <c r="CV255" s="78"/>
      <c r="CW255" s="78"/>
      <c r="CX255" s="78"/>
      <c r="CY255" s="78"/>
      <c r="CZ255" s="78"/>
      <c r="DA255" s="78"/>
      <c r="DB255" s="78"/>
      <c r="DC255" s="78"/>
      <c r="DD255" s="78"/>
      <c r="DE255" s="78"/>
      <c r="DF255" s="78"/>
      <c r="DG255" s="78"/>
      <c r="DH255" s="78"/>
      <c r="DI255" s="78"/>
      <c r="DJ255" s="78"/>
      <c r="DK255" s="78"/>
      <c r="DL255" s="78"/>
      <c r="DM255" s="78"/>
      <c r="DN255" s="78"/>
      <c r="DO255" s="78"/>
      <c r="DP255" s="78"/>
      <c r="DQ255" s="78"/>
      <c r="DR255" s="78"/>
      <c r="DS255" s="78"/>
      <c r="DT255" s="78"/>
      <c r="DU255" s="78"/>
      <c r="DV255" s="78"/>
      <c r="DW255" s="78"/>
      <c r="DX255" s="78"/>
      <c r="DY255" s="78"/>
      <c r="DZ255" s="78"/>
      <c r="EA255" s="78"/>
      <c r="EB255" s="78"/>
      <c r="EC255" s="78"/>
      <c r="ED255" s="78"/>
      <c r="EE255" s="78"/>
      <c r="EF255" s="78"/>
      <c r="EG255" s="78"/>
      <c r="EH255" s="78"/>
      <c r="EI255" s="78"/>
      <c r="EJ255" s="78"/>
      <c r="EK255" s="78"/>
      <c r="EL255" s="78"/>
      <c r="EM255" s="78"/>
      <c r="EN255" s="78"/>
      <c r="EO255" s="78"/>
      <c r="EP255" s="78"/>
      <c r="EQ255" s="78"/>
      <c r="ER255" s="78"/>
      <c r="ES255" s="78"/>
      <c r="ET255" s="78"/>
      <c r="EU255" s="78"/>
      <c r="EV255" s="78"/>
      <c r="EW255" s="78"/>
      <c r="EX255" s="78"/>
      <c r="EY255" s="78"/>
      <c r="EZ255" s="78"/>
      <c r="FA255" s="78"/>
      <c r="FB255" s="78"/>
      <c r="FC255" s="78"/>
      <c r="FD255" s="78"/>
      <c r="FE255" s="78"/>
      <c r="FF255" s="78"/>
      <c r="FG255" s="78"/>
      <c r="FH255" s="78"/>
      <c r="FI255" s="78"/>
      <c r="FJ255" s="78"/>
      <c r="FK255" s="78"/>
      <c r="FL255" s="78"/>
      <c r="FM255" s="78"/>
      <c r="FN255" s="78"/>
      <c r="FO255" s="78"/>
      <c r="FP255" s="78"/>
      <c r="FQ255" s="78"/>
      <c r="FR255" s="78"/>
      <c r="FS255" s="78"/>
      <c r="FT255" s="78"/>
      <c r="FU255" s="78"/>
      <c r="FV255" s="78"/>
      <c r="FW255" s="78"/>
      <c r="FX255" s="78"/>
      <c r="FY255" s="78"/>
      <c r="FZ255" s="78"/>
    </row>
    <row r="256" spans="8:182" x14ac:dyDescent="0.2"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78"/>
      <c r="AB256" s="78"/>
      <c r="AC256" s="78"/>
      <c r="AD256" s="78"/>
      <c r="AE256" s="78"/>
      <c r="AF256" s="78"/>
      <c r="AG256" s="78"/>
      <c r="AH256" s="78"/>
      <c r="AI256" s="78"/>
      <c r="AJ256" s="78"/>
      <c r="AK256" s="78"/>
      <c r="AL256" s="78"/>
      <c r="AM256" s="78"/>
      <c r="AN256" s="78"/>
      <c r="AO256" s="78"/>
      <c r="AP256" s="78"/>
      <c r="AQ256" s="78"/>
      <c r="AR256" s="78"/>
      <c r="AS256" s="78"/>
      <c r="AT256" s="78"/>
      <c r="AU256" s="78"/>
      <c r="AV256" s="78"/>
      <c r="AW256" s="78"/>
      <c r="AX256" s="78"/>
      <c r="AY256" s="78"/>
      <c r="AZ256" s="78"/>
      <c r="BA256" s="78"/>
      <c r="BB256" s="78"/>
      <c r="BC256" s="78"/>
      <c r="BD256" s="78"/>
      <c r="BE256" s="78"/>
      <c r="BF256" s="78"/>
      <c r="BG256" s="78"/>
      <c r="BH256" s="78"/>
      <c r="BI256" s="78"/>
      <c r="BJ256" s="78"/>
      <c r="BK256" s="78"/>
      <c r="BL256" s="78"/>
      <c r="BM256" s="78"/>
      <c r="BN256" s="78"/>
      <c r="BO256" s="78"/>
      <c r="BP256" s="78"/>
      <c r="BQ256" s="78"/>
      <c r="BR256" s="78"/>
      <c r="BS256" s="78"/>
      <c r="BT256" s="78"/>
      <c r="BU256" s="78"/>
      <c r="BV256" s="78"/>
      <c r="BW256" s="78"/>
      <c r="BX256" s="78"/>
      <c r="BY256" s="78"/>
      <c r="BZ256" s="78"/>
      <c r="CA256" s="78"/>
      <c r="CB256" s="78"/>
      <c r="CC256" s="78"/>
      <c r="CD256" s="78"/>
      <c r="CE256" s="78"/>
      <c r="CF256" s="78"/>
      <c r="CG256" s="78"/>
      <c r="CH256" s="78"/>
      <c r="CI256" s="78"/>
      <c r="CJ256" s="78"/>
      <c r="CK256" s="78"/>
      <c r="CL256" s="78"/>
      <c r="CM256" s="78"/>
      <c r="CN256" s="78"/>
      <c r="CO256" s="78"/>
      <c r="CP256" s="78"/>
      <c r="CQ256" s="78"/>
      <c r="CR256" s="78"/>
      <c r="CS256" s="78"/>
      <c r="CT256" s="78"/>
      <c r="CU256" s="78"/>
      <c r="CV256" s="78"/>
      <c r="CW256" s="78"/>
      <c r="CX256" s="78"/>
      <c r="CY256" s="78"/>
      <c r="CZ256" s="78"/>
      <c r="DA256" s="78"/>
      <c r="DB256" s="78"/>
      <c r="DC256" s="78"/>
      <c r="DD256" s="78"/>
      <c r="DE256" s="78"/>
      <c r="DF256" s="78"/>
      <c r="DG256" s="78"/>
      <c r="DH256" s="78"/>
      <c r="DI256" s="78"/>
      <c r="DJ256" s="78"/>
      <c r="DK256" s="78"/>
      <c r="DL256" s="78"/>
      <c r="DM256" s="78"/>
      <c r="DN256" s="78"/>
      <c r="DO256" s="78"/>
      <c r="DP256" s="78"/>
      <c r="DQ256" s="78"/>
      <c r="DR256" s="78"/>
      <c r="DS256" s="78"/>
      <c r="DT256" s="78"/>
      <c r="DU256" s="78"/>
      <c r="DV256" s="78"/>
      <c r="DW256" s="78"/>
      <c r="DX256" s="78"/>
      <c r="DY256" s="78"/>
      <c r="DZ256" s="78"/>
      <c r="EA256" s="78"/>
      <c r="EB256" s="78"/>
      <c r="EC256" s="78"/>
      <c r="ED256" s="78"/>
      <c r="EE256" s="78"/>
      <c r="EF256" s="78"/>
      <c r="EG256" s="78"/>
      <c r="EH256" s="78"/>
      <c r="EI256" s="78"/>
      <c r="EJ256" s="78"/>
      <c r="EK256" s="78"/>
      <c r="EL256" s="78"/>
      <c r="EM256" s="78"/>
      <c r="EN256" s="78"/>
      <c r="EO256" s="78"/>
      <c r="EP256" s="78"/>
      <c r="EQ256" s="78"/>
      <c r="ER256" s="78"/>
      <c r="ES256" s="78"/>
      <c r="ET256" s="78"/>
      <c r="EU256" s="78"/>
      <c r="EV256" s="78"/>
      <c r="EW256" s="78"/>
      <c r="EX256" s="78"/>
      <c r="EY256" s="78"/>
      <c r="EZ256" s="78"/>
      <c r="FA256" s="78"/>
      <c r="FB256" s="78"/>
      <c r="FC256" s="78"/>
      <c r="FD256" s="78"/>
      <c r="FE256" s="78"/>
      <c r="FF256" s="78"/>
      <c r="FG256" s="78"/>
      <c r="FH256" s="78"/>
      <c r="FI256" s="78"/>
      <c r="FJ256" s="78"/>
      <c r="FK256" s="78"/>
      <c r="FL256" s="78"/>
      <c r="FM256" s="78"/>
      <c r="FN256" s="78"/>
      <c r="FO256" s="78"/>
      <c r="FP256" s="78"/>
      <c r="FQ256" s="78"/>
      <c r="FR256" s="78"/>
      <c r="FS256" s="78"/>
      <c r="FT256" s="78"/>
      <c r="FU256" s="78"/>
      <c r="FV256" s="78"/>
      <c r="FW256" s="78"/>
      <c r="FX256" s="78"/>
      <c r="FY256" s="78"/>
      <c r="FZ256" s="78"/>
    </row>
    <row r="257" spans="8:182" x14ac:dyDescent="0.2"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  <c r="AC257" s="78"/>
      <c r="AD257" s="78"/>
      <c r="AE257" s="78"/>
      <c r="AF257" s="78"/>
      <c r="AG257" s="78"/>
      <c r="AH257" s="78"/>
      <c r="AI257" s="78"/>
      <c r="AJ257" s="78"/>
      <c r="AK257" s="78"/>
      <c r="AL257" s="78"/>
      <c r="AM257" s="78"/>
      <c r="AN257" s="78"/>
      <c r="AO257" s="78"/>
      <c r="AP257" s="78"/>
      <c r="AQ257" s="78"/>
      <c r="AR257" s="78"/>
      <c r="AS257" s="78"/>
      <c r="AT257" s="78"/>
      <c r="AU257" s="78"/>
      <c r="AV257" s="78"/>
      <c r="AW257" s="78"/>
      <c r="AX257" s="78"/>
      <c r="AY257" s="78"/>
      <c r="AZ257" s="78"/>
      <c r="BA257" s="78"/>
      <c r="BB257" s="78"/>
      <c r="BC257" s="78"/>
      <c r="BD257" s="78"/>
      <c r="BE257" s="78"/>
      <c r="BF257" s="78"/>
      <c r="BG257" s="78"/>
      <c r="BH257" s="78"/>
      <c r="BI257" s="78"/>
      <c r="BJ257" s="78"/>
      <c r="BK257" s="78"/>
      <c r="BL257" s="78"/>
      <c r="BM257" s="78"/>
      <c r="BN257" s="78"/>
      <c r="BO257" s="78"/>
      <c r="BP257" s="78"/>
      <c r="BQ257" s="78"/>
      <c r="BR257" s="78"/>
      <c r="BS257" s="78"/>
      <c r="BT257" s="78"/>
      <c r="BU257" s="78"/>
      <c r="BV257" s="78"/>
      <c r="BW257" s="78"/>
      <c r="BX257" s="78"/>
      <c r="BY257" s="78"/>
      <c r="BZ257" s="78"/>
      <c r="CA257" s="78"/>
      <c r="CB257" s="78"/>
      <c r="CC257" s="78"/>
      <c r="CD257" s="78"/>
      <c r="CE257" s="78"/>
      <c r="CF257" s="78"/>
      <c r="CG257" s="78"/>
      <c r="CH257" s="78"/>
      <c r="CI257" s="78"/>
      <c r="CJ257" s="78"/>
      <c r="CK257" s="78"/>
      <c r="CL257" s="78"/>
      <c r="CM257" s="78"/>
      <c r="CN257" s="78"/>
      <c r="CO257" s="78"/>
      <c r="CP257" s="78"/>
      <c r="CQ257" s="78"/>
      <c r="CR257" s="78"/>
      <c r="CS257" s="78"/>
      <c r="CT257" s="78"/>
      <c r="CU257" s="78"/>
      <c r="CV257" s="78"/>
      <c r="CW257" s="78"/>
      <c r="CX257" s="78"/>
      <c r="CY257" s="78"/>
      <c r="CZ257" s="78"/>
      <c r="DA257" s="78"/>
      <c r="DB257" s="78"/>
      <c r="DC257" s="78"/>
      <c r="DD257" s="78"/>
      <c r="DE257" s="78"/>
      <c r="DF257" s="78"/>
      <c r="DG257" s="78"/>
      <c r="DH257" s="78"/>
      <c r="DI257" s="78"/>
      <c r="DJ257" s="78"/>
      <c r="DK257" s="78"/>
      <c r="DL257" s="78"/>
      <c r="DM257" s="78"/>
      <c r="DN257" s="78"/>
      <c r="DO257" s="78"/>
      <c r="DP257" s="78"/>
      <c r="DQ257" s="78"/>
      <c r="DR257" s="78"/>
      <c r="DS257" s="78"/>
      <c r="DT257" s="78"/>
      <c r="DU257" s="78"/>
      <c r="DV257" s="78"/>
      <c r="DW257" s="78"/>
      <c r="DX257" s="78"/>
      <c r="DY257" s="78"/>
      <c r="DZ257" s="78"/>
      <c r="EA257" s="78"/>
      <c r="EB257" s="78"/>
      <c r="EC257" s="78"/>
      <c r="ED257" s="78"/>
      <c r="EE257" s="78"/>
      <c r="EF257" s="78"/>
      <c r="EG257" s="78"/>
      <c r="EH257" s="78"/>
      <c r="EI257" s="78"/>
      <c r="EJ257" s="78"/>
      <c r="EK257" s="78"/>
      <c r="EL257" s="78"/>
      <c r="EM257" s="78"/>
      <c r="EN257" s="78"/>
      <c r="EO257" s="78"/>
      <c r="EP257" s="78"/>
      <c r="EQ257" s="78"/>
      <c r="ER257" s="78"/>
      <c r="ES257" s="78"/>
      <c r="ET257" s="78"/>
      <c r="EU257" s="78"/>
      <c r="EV257" s="78"/>
      <c r="EW257" s="78"/>
      <c r="EX257" s="78"/>
      <c r="EY257" s="78"/>
      <c r="EZ257" s="78"/>
      <c r="FA257" s="78"/>
      <c r="FB257" s="78"/>
      <c r="FC257" s="78"/>
      <c r="FD257" s="78"/>
      <c r="FE257" s="78"/>
      <c r="FF257" s="78"/>
      <c r="FG257" s="78"/>
      <c r="FH257" s="78"/>
      <c r="FI257" s="78"/>
      <c r="FJ257" s="78"/>
      <c r="FK257" s="78"/>
      <c r="FL257" s="78"/>
      <c r="FM257" s="78"/>
      <c r="FN257" s="78"/>
      <c r="FO257" s="78"/>
      <c r="FP257" s="78"/>
      <c r="FQ257" s="78"/>
      <c r="FR257" s="78"/>
      <c r="FS257" s="78"/>
      <c r="FT257" s="78"/>
      <c r="FU257" s="78"/>
      <c r="FV257" s="78"/>
      <c r="FW257" s="78"/>
      <c r="FX257" s="78"/>
      <c r="FY257" s="78"/>
      <c r="FZ257" s="78"/>
    </row>
    <row r="258" spans="8:182" x14ac:dyDescent="0.2"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78"/>
      <c r="AB258" s="78"/>
      <c r="AC258" s="78"/>
      <c r="AD258" s="78"/>
      <c r="AE258" s="78"/>
      <c r="AF258" s="78"/>
      <c r="AG258" s="78"/>
      <c r="AH258" s="78"/>
      <c r="AI258" s="78"/>
      <c r="AJ258" s="78"/>
      <c r="AK258" s="78"/>
      <c r="AL258" s="78"/>
      <c r="AM258" s="78"/>
      <c r="AN258" s="78"/>
      <c r="AO258" s="78"/>
      <c r="AP258" s="78"/>
      <c r="AQ258" s="78"/>
      <c r="AR258" s="78"/>
      <c r="AS258" s="78"/>
      <c r="AT258" s="78"/>
      <c r="AU258" s="78"/>
      <c r="AV258" s="78"/>
      <c r="AW258" s="78"/>
      <c r="AX258" s="78"/>
      <c r="AY258" s="78"/>
      <c r="AZ258" s="78"/>
      <c r="BA258" s="78"/>
      <c r="BB258" s="78"/>
      <c r="BC258" s="78"/>
      <c r="BD258" s="78"/>
      <c r="BE258" s="78"/>
      <c r="BF258" s="78"/>
      <c r="BG258" s="78"/>
      <c r="BH258" s="78"/>
      <c r="BI258" s="78"/>
      <c r="BJ258" s="78"/>
      <c r="BK258" s="78"/>
      <c r="BL258" s="78"/>
      <c r="BM258" s="78"/>
      <c r="BN258" s="78"/>
      <c r="BO258" s="78"/>
      <c r="BP258" s="78"/>
      <c r="BQ258" s="78"/>
      <c r="BR258" s="78"/>
      <c r="BS258" s="78"/>
      <c r="BT258" s="78"/>
      <c r="BU258" s="78"/>
      <c r="BV258" s="78"/>
      <c r="BW258" s="78"/>
      <c r="BX258" s="78"/>
      <c r="BY258" s="78"/>
      <c r="BZ258" s="78"/>
      <c r="CA258" s="78"/>
      <c r="CB258" s="78"/>
      <c r="CC258" s="78"/>
      <c r="CD258" s="78"/>
      <c r="CE258" s="78"/>
      <c r="CF258" s="78"/>
      <c r="CG258" s="78"/>
      <c r="CH258" s="78"/>
      <c r="CI258" s="78"/>
      <c r="CJ258" s="78"/>
      <c r="CK258" s="78"/>
      <c r="CL258" s="78"/>
      <c r="CM258" s="78"/>
      <c r="CN258" s="78"/>
      <c r="CO258" s="78"/>
      <c r="CP258" s="78"/>
      <c r="CQ258" s="78"/>
      <c r="CR258" s="78"/>
      <c r="CS258" s="78"/>
      <c r="CT258" s="78"/>
      <c r="CU258" s="78"/>
      <c r="CV258" s="78"/>
      <c r="CW258" s="78"/>
      <c r="CX258" s="78"/>
      <c r="CY258" s="78"/>
      <c r="CZ258" s="78"/>
      <c r="DA258" s="78"/>
      <c r="DB258" s="78"/>
      <c r="DC258" s="78"/>
      <c r="DD258" s="78"/>
      <c r="DE258" s="78"/>
      <c r="DF258" s="78"/>
      <c r="DG258" s="78"/>
      <c r="DH258" s="78"/>
      <c r="DI258" s="78"/>
      <c r="DJ258" s="78"/>
      <c r="DK258" s="78"/>
      <c r="DL258" s="78"/>
      <c r="DM258" s="78"/>
      <c r="DN258" s="78"/>
      <c r="DO258" s="78"/>
      <c r="DP258" s="78"/>
      <c r="DQ258" s="78"/>
      <c r="DR258" s="78"/>
      <c r="DS258" s="78"/>
      <c r="DT258" s="78"/>
      <c r="DU258" s="78"/>
      <c r="DV258" s="78"/>
      <c r="DW258" s="78"/>
      <c r="DX258" s="78"/>
      <c r="DY258" s="78"/>
      <c r="DZ258" s="78"/>
      <c r="EA258" s="78"/>
      <c r="EB258" s="78"/>
      <c r="EC258" s="78"/>
      <c r="ED258" s="78"/>
      <c r="EE258" s="78"/>
      <c r="EF258" s="78"/>
      <c r="EG258" s="78"/>
      <c r="EH258" s="78"/>
      <c r="EI258" s="78"/>
      <c r="EJ258" s="78"/>
      <c r="EK258" s="78"/>
      <c r="EL258" s="78"/>
      <c r="EM258" s="78"/>
      <c r="EN258" s="78"/>
      <c r="EO258" s="78"/>
      <c r="EP258" s="78"/>
      <c r="EQ258" s="78"/>
      <c r="ER258" s="78"/>
      <c r="ES258" s="78"/>
      <c r="ET258" s="78"/>
      <c r="EU258" s="78"/>
      <c r="EV258" s="78"/>
      <c r="EW258" s="78"/>
      <c r="EX258" s="78"/>
      <c r="EY258" s="78"/>
      <c r="EZ258" s="78"/>
      <c r="FA258" s="78"/>
      <c r="FB258" s="78"/>
      <c r="FC258" s="78"/>
      <c r="FD258" s="78"/>
      <c r="FE258" s="78"/>
      <c r="FF258" s="78"/>
      <c r="FG258" s="78"/>
      <c r="FH258" s="78"/>
      <c r="FI258" s="78"/>
      <c r="FJ258" s="78"/>
      <c r="FK258" s="78"/>
      <c r="FL258" s="78"/>
      <c r="FM258" s="78"/>
      <c r="FN258" s="78"/>
      <c r="FO258" s="78"/>
      <c r="FP258" s="78"/>
      <c r="FQ258" s="78"/>
      <c r="FR258" s="78"/>
      <c r="FS258" s="78"/>
      <c r="FT258" s="78"/>
      <c r="FU258" s="78"/>
      <c r="FV258" s="78"/>
      <c r="FW258" s="78"/>
      <c r="FX258" s="78"/>
      <c r="FY258" s="78"/>
      <c r="FZ258" s="78"/>
    </row>
    <row r="259" spans="8:182" x14ac:dyDescent="0.2">
      <c r="H259" s="78"/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  <c r="AK259" s="78"/>
      <c r="AL259" s="78"/>
      <c r="AM259" s="78"/>
      <c r="AN259" s="78"/>
      <c r="AO259" s="78"/>
      <c r="AP259" s="78"/>
      <c r="AQ259" s="78"/>
      <c r="AR259" s="78"/>
      <c r="AS259" s="78"/>
      <c r="AT259" s="78"/>
      <c r="AU259" s="78"/>
      <c r="AV259" s="78"/>
      <c r="AW259" s="78"/>
      <c r="AX259" s="78"/>
      <c r="AY259" s="78"/>
      <c r="AZ259" s="78"/>
      <c r="BA259" s="78"/>
      <c r="BB259" s="78"/>
      <c r="BC259" s="78"/>
      <c r="BD259" s="78"/>
      <c r="BE259" s="78"/>
      <c r="BF259" s="78"/>
      <c r="BG259" s="78"/>
      <c r="BH259" s="78"/>
      <c r="BI259" s="78"/>
      <c r="BJ259" s="78"/>
      <c r="BK259" s="78"/>
      <c r="BL259" s="78"/>
      <c r="BM259" s="78"/>
      <c r="BN259" s="78"/>
      <c r="BO259" s="78"/>
      <c r="BP259" s="78"/>
      <c r="BQ259" s="78"/>
      <c r="BR259" s="78"/>
      <c r="BS259" s="78"/>
      <c r="BT259" s="78"/>
      <c r="BU259" s="78"/>
      <c r="BV259" s="78"/>
      <c r="BW259" s="78"/>
      <c r="BX259" s="78"/>
      <c r="BY259" s="78"/>
      <c r="BZ259" s="78"/>
      <c r="CA259" s="78"/>
      <c r="CB259" s="78"/>
      <c r="CC259" s="78"/>
      <c r="CD259" s="78"/>
      <c r="CE259" s="78"/>
      <c r="CF259" s="78"/>
      <c r="CG259" s="78"/>
      <c r="CH259" s="78"/>
      <c r="CI259" s="78"/>
      <c r="CJ259" s="78"/>
      <c r="CK259" s="78"/>
      <c r="CL259" s="78"/>
      <c r="CM259" s="78"/>
      <c r="CN259" s="78"/>
      <c r="CO259" s="78"/>
      <c r="CP259" s="78"/>
      <c r="CQ259" s="78"/>
      <c r="CR259" s="78"/>
      <c r="CS259" s="78"/>
      <c r="CT259" s="78"/>
      <c r="CU259" s="78"/>
      <c r="CV259" s="78"/>
      <c r="CW259" s="78"/>
      <c r="CX259" s="78"/>
      <c r="CY259" s="78"/>
      <c r="CZ259" s="78"/>
      <c r="DA259" s="78"/>
      <c r="DB259" s="78"/>
      <c r="DC259" s="78"/>
      <c r="DD259" s="78"/>
      <c r="DE259" s="78"/>
      <c r="DF259" s="78"/>
      <c r="DG259" s="78"/>
      <c r="DH259" s="78"/>
      <c r="DI259" s="78"/>
      <c r="DJ259" s="78"/>
      <c r="DK259" s="78"/>
      <c r="DL259" s="78"/>
      <c r="DM259" s="78"/>
      <c r="DN259" s="78"/>
      <c r="DO259" s="78"/>
      <c r="DP259" s="78"/>
      <c r="DQ259" s="78"/>
      <c r="DR259" s="78"/>
      <c r="DS259" s="78"/>
      <c r="DT259" s="78"/>
      <c r="DU259" s="78"/>
      <c r="DV259" s="78"/>
      <c r="DW259" s="78"/>
      <c r="DX259" s="78"/>
      <c r="DY259" s="78"/>
      <c r="DZ259" s="78"/>
      <c r="EA259" s="78"/>
      <c r="EB259" s="78"/>
      <c r="EC259" s="78"/>
      <c r="ED259" s="78"/>
      <c r="EE259" s="78"/>
      <c r="EF259" s="78"/>
      <c r="EG259" s="78"/>
      <c r="EH259" s="78"/>
      <c r="EI259" s="78"/>
      <c r="EJ259" s="78"/>
      <c r="EK259" s="78"/>
      <c r="EL259" s="78"/>
      <c r="EM259" s="78"/>
      <c r="EN259" s="78"/>
      <c r="EO259" s="78"/>
      <c r="EP259" s="78"/>
      <c r="EQ259" s="78"/>
      <c r="ER259" s="78"/>
      <c r="ES259" s="78"/>
      <c r="ET259" s="78"/>
      <c r="EU259" s="78"/>
      <c r="EV259" s="78"/>
      <c r="EW259" s="78"/>
      <c r="EX259" s="78"/>
      <c r="EY259" s="78"/>
      <c r="EZ259" s="78"/>
      <c r="FA259" s="78"/>
      <c r="FB259" s="78"/>
      <c r="FC259" s="78"/>
      <c r="FD259" s="78"/>
      <c r="FE259" s="78"/>
      <c r="FF259" s="78"/>
      <c r="FG259" s="78"/>
      <c r="FH259" s="78"/>
      <c r="FI259" s="78"/>
      <c r="FJ259" s="78"/>
      <c r="FK259" s="78"/>
      <c r="FL259" s="78"/>
      <c r="FM259" s="78"/>
      <c r="FN259" s="78"/>
      <c r="FO259" s="78"/>
      <c r="FP259" s="78"/>
      <c r="FQ259" s="78"/>
      <c r="FR259" s="78"/>
      <c r="FS259" s="78"/>
      <c r="FT259" s="78"/>
      <c r="FU259" s="78"/>
      <c r="FV259" s="78"/>
      <c r="FW259" s="78"/>
      <c r="FX259" s="78"/>
      <c r="FY259" s="78"/>
      <c r="FZ259" s="78"/>
    </row>
    <row r="260" spans="8:182" x14ac:dyDescent="0.2"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  <c r="AK260" s="78"/>
      <c r="AL260" s="78"/>
      <c r="AM260" s="78"/>
      <c r="AN260" s="78"/>
      <c r="AO260" s="78"/>
      <c r="AP260" s="78"/>
      <c r="AQ260" s="78"/>
      <c r="AR260" s="78"/>
      <c r="AS260" s="78"/>
      <c r="AT260" s="78"/>
      <c r="AU260" s="78"/>
      <c r="AV260" s="78"/>
      <c r="AW260" s="78"/>
      <c r="AX260" s="78"/>
      <c r="AY260" s="78"/>
      <c r="AZ260" s="78"/>
      <c r="BA260" s="78"/>
      <c r="BB260" s="78"/>
      <c r="BC260" s="78"/>
      <c r="BD260" s="78"/>
      <c r="BE260" s="78"/>
      <c r="BF260" s="78"/>
      <c r="BG260" s="78"/>
      <c r="BH260" s="78"/>
      <c r="BI260" s="78"/>
      <c r="BJ260" s="78"/>
      <c r="BK260" s="78"/>
      <c r="BL260" s="78"/>
      <c r="BM260" s="78"/>
      <c r="BN260" s="78"/>
      <c r="BO260" s="78"/>
      <c r="BP260" s="78"/>
      <c r="BQ260" s="78"/>
      <c r="BR260" s="78"/>
      <c r="BS260" s="78"/>
      <c r="BT260" s="78"/>
      <c r="BU260" s="78"/>
      <c r="BV260" s="78"/>
      <c r="BW260" s="78"/>
      <c r="BX260" s="78"/>
      <c r="BY260" s="78"/>
      <c r="BZ260" s="78"/>
      <c r="CA260" s="78"/>
      <c r="CB260" s="78"/>
      <c r="CC260" s="78"/>
      <c r="CD260" s="78"/>
      <c r="CE260" s="78"/>
      <c r="CF260" s="78"/>
      <c r="CG260" s="78"/>
      <c r="CH260" s="78"/>
      <c r="CI260" s="78"/>
      <c r="CJ260" s="78"/>
      <c r="CK260" s="78"/>
      <c r="CL260" s="78"/>
      <c r="CM260" s="78"/>
      <c r="CN260" s="78"/>
      <c r="CO260" s="78"/>
      <c r="CP260" s="78"/>
      <c r="CQ260" s="78"/>
      <c r="CR260" s="78"/>
      <c r="CS260" s="78"/>
      <c r="CT260" s="78"/>
      <c r="CU260" s="78"/>
      <c r="CV260" s="78"/>
      <c r="CW260" s="78"/>
      <c r="CX260" s="78"/>
      <c r="CY260" s="78"/>
      <c r="CZ260" s="78"/>
      <c r="DA260" s="78"/>
      <c r="DB260" s="78"/>
      <c r="DC260" s="78"/>
      <c r="DD260" s="78"/>
      <c r="DE260" s="78"/>
      <c r="DF260" s="78"/>
      <c r="DG260" s="78"/>
      <c r="DH260" s="78"/>
      <c r="DI260" s="78"/>
      <c r="DJ260" s="78"/>
      <c r="DK260" s="78"/>
      <c r="DL260" s="78"/>
      <c r="DM260" s="78"/>
      <c r="DN260" s="78"/>
      <c r="DO260" s="78"/>
      <c r="DP260" s="78"/>
      <c r="DQ260" s="78"/>
      <c r="DR260" s="78"/>
      <c r="DS260" s="78"/>
      <c r="DT260" s="78"/>
      <c r="DU260" s="78"/>
      <c r="DV260" s="78"/>
      <c r="DW260" s="78"/>
      <c r="DX260" s="78"/>
      <c r="DY260" s="78"/>
      <c r="DZ260" s="78"/>
      <c r="EA260" s="78"/>
      <c r="EB260" s="78"/>
      <c r="EC260" s="78"/>
      <c r="ED260" s="78"/>
      <c r="EE260" s="78"/>
      <c r="EF260" s="78"/>
      <c r="EG260" s="78"/>
      <c r="EH260" s="78"/>
      <c r="EI260" s="78"/>
      <c r="EJ260" s="78"/>
      <c r="EK260" s="78"/>
      <c r="EL260" s="78"/>
      <c r="EM260" s="78"/>
      <c r="EN260" s="78"/>
      <c r="EO260" s="78"/>
      <c r="EP260" s="78"/>
      <c r="EQ260" s="78"/>
      <c r="ER260" s="78"/>
      <c r="ES260" s="78"/>
      <c r="ET260" s="78"/>
      <c r="EU260" s="78"/>
      <c r="EV260" s="78"/>
      <c r="EW260" s="78"/>
      <c r="EX260" s="78"/>
      <c r="EY260" s="78"/>
      <c r="EZ260" s="78"/>
      <c r="FA260" s="78"/>
      <c r="FB260" s="78"/>
      <c r="FC260" s="78"/>
      <c r="FD260" s="78"/>
      <c r="FE260" s="78"/>
      <c r="FF260" s="78"/>
      <c r="FG260" s="78"/>
      <c r="FH260" s="78"/>
      <c r="FI260" s="78"/>
      <c r="FJ260" s="78"/>
      <c r="FK260" s="78"/>
      <c r="FL260" s="78"/>
      <c r="FM260" s="78"/>
      <c r="FN260" s="78"/>
      <c r="FO260" s="78"/>
      <c r="FP260" s="78"/>
      <c r="FQ260" s="78"/>
      <c r="FR260" s="78"/>
      <c r="FS260" s="78"/>
      <c r="FT260" s="78"/>
      <c r="FU260" s="78"/>
      <c r="FV260" s="78"/>
      <c r="FW260" s="78"/>
      <c r="FX260" s="78"/>
      <c r="FY260" s="78"/>
      <c r="FZ260" s="78"/>
    </row>
    <row r="261" spans="8:182" x14ac:dyDescent="0.2"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8"/>
      <c r="AV261" s="78"/>
      <c r="AW261" s="78"/>
      <c r="AX261" s="78"/>
      <c r="AY261" s="78"/>
      <c r="AZ261" s="78"/>
      <c r="BA261" s="78"/>
      <c r="BB261" s="78"/>
      <c r="BC261" s="78"/>
      <c r="BD261" s="78"/>
      <c r="BE261" s="78"/>
      <c r="BF261" s="78"/>
      <c r="BG261" s="78"/>
      <c r="BH261" s="78"/>
      <c r="BI261" s="78"/>
      <c r="BJ261" s="78"/>
      <c r="BK261" s="78"/>
      <c r="BL261" s="78"/>
      <c r="BM261" s="78"/>
      <c r="BN261" s="78"/>
      <c r="BO261" s="78"/>
      <c r="BP261" s="78"/>
      <c r="BQ261" s="78"/>
      <c r="BR261" s="78"/>
      <c r="BS261" s="78"/>
      <c r="BT261" s="78"/>
      <c r="BU261" s="78"/>
      <c r="BV261" s="78"/>
      <c r="BW261" s="78"/>
      <c r="BX261" s="78"/>
      <c r="BY261" s="78"/>
      <c r="BZ261" s="78"/>
      <c r="CA261" s="78"/>
      <c r="CB261" s="78"/>
      <c r="CC261" s="78"/>
      <c r="CD261" s="78"/>
      <c r="CE261" s="78"/>
      <c r="CF261" s="78"/>
      <c r="CG261" s="78"/>
      <c r="CH261" s="78"/>
      <c r="CI261" s="78"/>
      <c r="CJ261" s="78"/>
      <c r="CK261" s="78"/>
      <c r="CL261" s="78"/>
      <c r="CM261" s="78"/>
      <c r="CN261" s="78"/>
      <c r="CO261" s="78"/>
      <c r="CP261" s="78"/>
      <c r="CQ261" s="78"/>
      <c r="CR261" s="78"/>
      <c r="CS261" s="78"/>
      <c r="CT261" s="78"/>
      <c r="CU261" s="78"/>
      <c r="CV261" s="78"/>
      <c r="CW261" s="78"/>
      <c r="CX261" s="78"/>
      <c r="CY261" s="78"/>
      <c r="CZ261" s="78"/>
      <c r="DA261" s="78"/>
      <c r="DB261" s="78"/>
      <c r="DC261" s="78"/>
      <c r="DD261" s="78"/>
      <c r="DE261" s="78"/>
      <c r="DF261" s="78"/>
      <c r="DG261" s="78"/>
      <c r="DH261" s="78"/>
      <c r="DI261" s="78"/>
      <c r="DJ261" s="78"/>
      <c r="DK261" s="78"/>
      <c r="DL261" s="78"/>
      <c r="DM261" s="78"/>
      <c r="DN261" s="78"/>
      <c r="DO261" s="78"/>
      <c r="DP261" s="78"/>
      <c r="DQ261" s="78"/>
      <c r="DR261" s="78"/>
      <c r="DS261" s="78"/>
      <c r="DT261" s="78"/>
      <c r="DU261" s="78"/>
      <c r="DV261" s="78"/>
      <c r="DW261" s="78"/>
      <c r="DX261" s="78"/>
      <c r="DY261" s="78"/>
      <c r="DZ261" s="78"/>
      <c r="EA261" s="78"/>
      <c r="EB261" s="78"/>
      <c r="EC261" s="78"/>
      <c r="ED261" s="78"/>
      <c r="EE261" s="78"/>
      <c r="EF261" s="78"/>
      <c r="EG261" s="78"/>
      <c r="EH261" s="78"/>
      <c r="EI261" s="78"/>
      <c r="EJ261" s="78"/>
      <c r="EK261" s="78"/>
      <c r="EL261" s="78"/>
      <c r="EM261" s="78"/>
      <c r="EN261" s="78"/>
      <c r="EO261" s="78"/>
      <c r="EP261" s="78"/>
      <c r="EQ261" s="78"/>
      <c r="ER261" s="78"/>
      <c r="ES261" s="78"/>
      <c r="ET261" s="78"/>
      <c r="EU261" s="78"/>
      <c r="EV261" s="78"/>
      <c r="EW261" s="78"/>
      <c r="EX261" s="78"/>
      <c r="EY261" s="78"/>
      <c r="EZ261" s="78"/>
      <c r="FA261" s="78"/>
      <c r="FB261" s="78"/>
      <c r="FC261" s="78"/>
      <c r="FD261" s="78"/>
      <c r="FE261" s="78"/>
      <c r="FF261" s="78"/>
      <c r="FG261" s="78"/>
      <c r="FH261" s="78"/>
      <c r="FI261" s="78"/>
      <c r="FJ261" s="78"/>
      <c r="FK261" s="78"/>
      <c r="FL261" s="78"/>
      <c r="FM261" s="78"/>
      <c r="FN261" s="78"/>
      <c r="FO261" s="78"/>
      <c r="FP261" s="78"/>
      <c r="FQ261" s="78"/>
      <c r="FR261" s="78"/>
      <c r="FS261" s="78"/>
      <c r="FT261" s="78"/>
      <c r="FU261" s="78"/>
      <c r="FV261" s="78"/>
      <c r="FW261" s="78"/>
      <c r="FX261" s="78"/>
      <c r="FY261" s="78"/>
      <c r="FZ261" s="78"/>
    </row>
    <row r="262" spans="8:182" x14ac:dyDescent="0.2"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8"/>
      <c r="AO262" s="78"/>
      <c r="AP262" s="78"/>
      <c r="AQ262" s="78"/>
      <c r="AR262" s="78"/>
      <c r="AS262" s="78"/>
      <c r="AT262" s="78"/>
      <c r="AU262" s="78"/>
      <c r="AV262" s="78"/>
      <c r="AW262" s="78"/>
      <c r="AX262" s="78"/>
      <c r="AY262" s="78"/>
      <c r="AZ262" s="78"/>
      <c r="BA262" s="78"/>
      <c r="BB262" s="78"/>
      <c r="BC262" s="78"/>
      <c r="BD262" s="78"/>
      <c r="BE262" s="78"/>
      <c r="BF262" s="78"/>
      <c r="BG262" s="78"/>
      <c r="BH262" s="78"/>
      <c r="BI262" s="78"/>
      <c r="BJ262" s="78"/>
      <c r="BK262" s="78"/>
      <c r="BL262" s="78"/>
      <c r="BM262" s="78"/>
      <c r="BN262" s="78"/>
      <c r="BO262" s="78"/>
      <c r="BP262" s="78"/>
      <c r="BQ262" s="78"/>
      <c r="BR262" s="78"/>
      <c r="BS262" s="78"/>
      <c r="BT262" s="78"/>
      <c r="BU262" s="78"/>
      <c r="BV262" s="78"/>
      <c r="BW262" s="78"/>
      <c r="BX262" s="78"/>
      <c r="BY262" s="78"/>
      <c r="BZ262" s="78"/>
      <c r="CA262" s="78"/>
      <c r="CB262" s="78"/>
      <c r="CC262" s="78"/>
      <c r="CD262" s="78"/>
      <c r="CE262" s="78"/>
      <c r="CF262" s="78"/>
      <c r="CG262" s="78"/>
      <c r="CH262" s="78"/>
      <c r="CI262" s="78"/>
      <c r="CJ262" s="78"/>
      <c r="CK262" s="78"/>
      <c r="CL262" s="78"/>
      <c r="CM262" s="78"/>
      <c r="CN262" s="78"/>
      <c r="CO262" s="78"/>
      <c r="CP262" s="78"/>
      <c r="CQ262" s="78"/>
      <c r="CR262" s="78"/>
      <c r="CS262" s="78"/>
      <c r="CT262" s="78"/>
      <c r="CU262" s="78"/>
      <c r="CV262" s="78"/>
      <c r="CW262" s="78"/>
      <c r="CX262" s="78"/>
      <c r="CY262" s="78"/>
      <c r="CZ262" s="78"/>
      <c r="DA262" s="78"/>
      <c r="DB262" s="78"/>
      <c r="DC262" s="78"/>
      <c r="DD262" s="78"/>
      <c r="DE262" s="78"/>
      <c r="DF262" s="78"/>
      <c r="DG262" s="78"/>
      <c r="DH262" s="78"/>
      <c r="DI262" s="78"/>
      <c r="DJ262" s="78"/>
      <c r="DK262" s="78"/>
      <c r="DL262" s="78"/>
      <c r="DM262" s="78"/>
      <c r="DN262" s="78"/>
      <c r="DO262" s="78"/>
      <c r="DP262" s="78"/>
      <c r="DQ262" s="78"/>
      <c r="DR262" s="78"/>
      <c r="DS262" s="78"/>
      <c r="DT262" s="78"/>
      <c r="DU262" s="78"/>
      <c r="DV262" s="78"/>
      <c r="DW262" s="78"/>
      <c r="DX262" s="78"/>
      <c r="DY262" s="78"/>
      <c r="DZ262" s="78"/>
      <c r="EA262" s="78"/>
      <c r="EB262" s="78"/>
      <c r="EC262" s="78"/>
      <c r="ED262" s="78"/>
      <c r="EE262" s="78"/>
      <c r="EF262" s="78"/>
      <c r="EG262" s="78"/>
      <c r="EH262" s="78"/>
      <c r="EI262" s="78"/>
      <c r="EJ262" s="78"/>
      <c r="EK262" s="78"/>
      <c r="EL262" s="78"/>
      <c r="EM262" s="78"/>
      <c r="EN262" s="78"/>
      <c r="EO262" s="78"/>
      <c r="EP262" s="78"/>
      <c r="EQ262" s="78"/>
      <c r="ER262" s="78"/>
      <c r="ES262" s="78"/>
      <c r="ET262" s="78"/>
      <c r="EU262" s="78"/>
      <c r="EV262" s="78"/>
      <c r="EW262" s="78"/>
      <c r="EX262" s="78"/>
      <c r="EY262" s="78"/>
      <c r="EZ262" s="78"/>
      <c r="FA262" s="78"/>
      <c r="FB262" s="78"/>
      <c r="FC262" s="78"/>
      <c r="FD262" s="78"/>
      <c r="FE262" s="78"/>
      <c r="FF262" s="78"/>
      <c r="FG262" s="78"/>
      <c r="FH262" s="78"/>
      <c r="FI262" s="78"/>
      <c r="FJ262" s="78"/>
      <c r="FK262" s="78"/>
      <c r="FL262" s="78"/>
      <c r="FM262" s="78"/>
      <c r="FN262" s="78"/>
      <c r="FO262" s="78"/>
      <c r="FP262" s="78"/>
      <c r="FQ262" s="78"/>
      <c r="FR262" s="78"/>
      <c r="FS262" s="78"/>
      <c r="FT262" s="78"/>
      <c r="FU262" s="78"/>
      <c r="FV262" s="78"/>
      <c r="FW262" s="78"/>
      <c r="FX262" s="78"/>
      <c r="FY262" s="78"/>
      <c r="FZ262" s="78"/>
    </row>
    <row r="263" spans="8:182" x14ac:dyDescent="0.2"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8"/>
      <c r="AO263" s="78"/>
      <c r="AP263" s="78"/>
      <c r="AQ263" s="78"/>
      <c r="AR263" s="78"/>
      <c r="AS263" s="78"/>
      <c r="AT263" s="78"/>
      <c r="AU263" s="78"/>
      <c r="AV263" s="78"/>
      <c r="AW263" s="78"/>
      <c r="AX263" s="78"/>
      <c r="AY263" s="78"/>
      <c r="AZ263" s="78"/>
      <c r="BA263" s="78"/>
      <c r="BB263" s="78"/>
      <c r="BC263" s="78"/>
      <c r="BD263" s="78"/>
      <c r="BE263" s="78"/>
      <c r="BF263" s="78"/>
      <c r="BG263" s="78"/>
      <c r="BH263" s="78"/>
      <c r="BI263" s="78"/>
      <c r="BJ263" s="78"/>
      <c r="BK263" s="78"/>
      <c r="BL263" s="78"/>
      <c r="BM263" s="78"/>
      <c r="BN263" s="78"/>
      <c r="BO263" s="78"/>
      <c r="BP263" s="78"/>
      <c r="BQ263" s="78"/>
      <c r="BR263" s="78"/>
      <c r="BS263" s="78"/>
      <c r="BT263" s="78"/>
      <c r="BU263" s="78"/>
      <c r="BV263" s="78"/>
      <c r="BW263" s="78"/>
      <c r="BX263" s="78"/>
      <c r="BY263" s="78"/>
      <c r="BZ263" s="78"/>
      <c r="CA263" s="78"/>
      <c r="CB263" s="78"/>
      <c r="CC263" s="78"/>
      <c r="CD263" s="78"/>
      <c r="CE263" s="78"/>
      <c r="CF263" s="78"/>
      <c r="CG263" s="78"/>
      <c r="CH263" s="78"/>
      <c r="CI263" s="78"/>
      <c r="CJ263" s="78"/>
      <c r="CK263" s="78"/>
      <c r="CL263" s="78"/>
      <c r="CM263" s="78"/>
      <c r="CN263" s="78"/>
      <c r="CO263" s="78"/>
      <c r="CP263" s="78"/>
      <c r="CQ263" s="78"/>
      <c r="CR263" s="78"/>
      <c r="CS263" s="78"/>
      <c r="CT263" s="78"/>
      <c r="CU263" s="78"/>
      <c r="CV263" s="78"/>
      <c r="CW263" s="78"/>
      <c r="CX263" s="78"/>
      <c r="CY263" s="78"/>
      <c r="CZ263" s="78"/>
      <c r="DA263" s="78"/>
      <c r="DB263" s="78"/>
      <c r="DC263" s="78"/>
      <c r="DD263" s="78"/>
      <c r="DE263" s="78"/>
      <c r="DF263" s="78"/>
      <c r="DG263" s="78"/>
      <c r="DH263" s="78"/>
      <c r="DI263" s="78"/>
      <c r="DJ263" s="78"/>
      <c r="DK263" s="78"/>
      <c r="DL263" s="78"/>
      <c r="DM263" s="78"/>
      <c r="DN263" s="78"/>
      <c r="DO263" s="78"/>
      <c r="DP263" s="78"/>
      <c r="DQ263" s="78"/>
      <c r="DR263" s="78"/>
      <c r="DS263" s="78"/>
      <c r="DT263" s="78"/>
      <c r="DU263" s="78"/>
      <c r="DV263" s="78"/>
      <c r="DW263" s="78"/>
      <c r="DX263" s="78"/>
      <c r="DY263" s="78"/>
      <c r="DZ263" s="78"/>
      <c r="EA263" s="78"/>
      <c r="EB263" s="78"/>
      <c r="EC263" s="78"/>
      <c r="ED263" s="78"/>
      <c r="EE263" s="78"/>
      <c r="EF263" s="78"/>
      <c r="EG263" s="78"/>
      <c r="EH263" s="78"/>
      <c r="EI263" s="78"/>
      <c r="EJ263" s="78"/>
      <c r="EK263" s="78"/>
      <c r="EL263" s="78"/>
      <c r="EM263" s="78"/>
      <c r="EN263" s="78"/>
      <c r="EO263" s="78"/>
      <c r="EP263" s="78"/>
      <c r="EQ263" s="78"/>
      <c r="ER263" s="78"/>
      <c r="ES263" s="78"/>
      <c r="ET263" s="78"/>
      <c r="EU263" s="78"/>
      <c r="EV263" s="78"/>
      <c r="EW263" s="78"/>
      <c r="EX263" s="78"/>
      <c r="EY263" s="78"/>
      <c r="EZ263" s="78"/>
      <c r="FA263" s="78"/>
      <c r="FB263" s="78"/>
      <c r="FC263" s="78"/>
      <c r="FD263" s="78"/>
      <c r="FE263" s="78"/>
      <c r="FF263" s="78"/>
      <c r="FG263" s="78"/>
      <c r="FH263" s="78"/>
      <c r="FI263" s="78"/>
      <c r="FJ263" s="78"/>
      <c r="FK263" s="78"/>
      <c r="FL263" s="78"/>
      <c r="FM263" s="78"/>
      <c r="FN263" s="78"/>
      <c r="FO263" s="78"/>
      <c r="FP263" s="78"/>
      <c r="FQ263" s="78"/>
      <c r="FR263" s="78"/>
      <c r="FS263" s="78"/>
      <c r="FT263" s="78"/>
      <c r="FU263" s="78"/>
      <c r="FV263" s="78"/>
      <c r="FW263" s="78"/>
      <c r="FX263" s="78"/>
      <c r="FY263" s="78"/>
      <c r="FZ263" s="78"/>
    </row>
    <row r="264" spans="8:182" x14ac:dyDescent="0.2">
      <c r="H264" s="78"/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  <c r="AK264" s="78"/>
      <c r="AL264" s="78"/>
      <c r="AM264" s="78"/>
      <c r="AN264" s="78"/>
      <c r="AO264" s="78"/>
      <c r="AP264" s="78"/>
      <c r="AQ264" s="78"/>
      <c r="AR264" s="78"/>
      <c r="AS264" s="78"/>
      <c r="AT264" s="78"/>
      <c r="AU264" s="78"/>
      <c r="AV264" s="78"/>
      <c r="AW264" s="78"/>
      <c r="AX264" s="78"/>
      <c r="AY264" s="78"/>
      <c r="AZ264" s="78"/>
      <c r="BA264" s="78"/>
      <c r="BB264" s="78"/>
      <c r="BC264" s="78"/>
      <c r="BD264" s="78"/>
      <c r="BE264" s="78"/>
      <c r="BF264" s="78"/>
      <c r="BG264" s="78"/>
      <c r="BH264" s="78"/>
      <c r="BI264" s="78"/>
      <c r="BJ264" s="78"/>
      <c r="BK264" s="78"/>
      <c r="BL264" s="78"/>
      <c r="BM264" s="78"/>
      <c r="BN264" s="78"/>
      <c r="BO264" s="78"/>
      <c r="BP264" s="78"/>
      <c r="BQ264" s="78"/>
      <c r="BR264" s="78"/>
      <c r="BS264" s="78"/>
      <c r="BT264" s="78"/>
      <c r="BU264" s="78"/>
      <c r="BV264" s="78"/>
      <c r="BW264" s="78"/>
      <c r="BX264" s="78"/>
      <c r="BY264" s="78"/>
      <c r="BZ264" s="78"/>
      <c r="CA264" s="78"/>
      <c r="CB264" s="78"/>
      <c r="CC264" s="78"/>
      <c r="CD264" s="78"/>
      <c r="CE264" s="78"/>
      <c r="CF264" s="78"/>
      <c r="CG264" s="78"/>
      <c r="CH264" s="78"/>
      <c r="CI264" s="78"/>
      <c r="CJ264" s="78"/>
      <c r="CK264" s="78"/>
      <c r="CL264" s="78"/>
      <c r="CM264" s="78"/>
      <c r="CN264" s="78"/>
      <c r="CO264" s="78"/>
      <c r="CP264" s="78"/>
      <c r="CQ264" s="78"/>
      <c r="CR264" s="78"/>
      <c r="CS264" s="78"/>
      <c r="CT264" s="78"/>
      <c r="CU264" s="78"/>
      <c r="CV264" s="78"/>
      <c r="CW264" s="78"/>
      <c r="CX264" s="78"/>
      <c r="CY264" s="78"/>
      <c r="CZ264" s="78"/>
      <c r="DA264" s="78"/>
      <c r="DB264" s="78"/>
      <c r="DC264" s="78"/>
      <c r="DD264" s="78"/>
      <c r="DE264" s="78"/>
      <c r="DF264" s="78"/>
      <c r="DG264" s="78"/>
      <c r="DH264" s="78"/>
      <c r="DI264" s="78"/>
      <c r="DJ264" s="78"/>
      <c r="DK264" s="78"/>
      <c r="DL264" s="78"/>
      <c r="DM264" s="78"/>
      <c r="DN264" s="78"/>
      <c r="DO264" s="78"/>
      <c r="DP264" s="78"/>
      <c r="DQ264" s="78"/>
      <c r="DR264" s="78"/>
      <c r="DS264" s="78"/>
      <c r="DT264" s="78"/>
      <c r="DU264" s="78"/>
      <c r="DV264" s="78"/>
      <c r="DW264" s="78"/>
      <c r="DX264" s="78"/>
      <c r="DY264" s="78"/>
      <c r="DZ264" s="78"/>
      <c r="EA264" s="78"/>
      <c r="EB264" s="78"/>
      <c r="EC264" s="78"/>
      <c r="ED264" s="78"/>
      <c r="EE264" s="78"/>
      <c r="EF264" s="78"/>
      <c r="EG264" s="78"/>
      <c r="EH264" s="78"/>
      <c r="EI264" s="78"/>
      <c r="EJ264" s="78"/>
      <c r="EK264" s="78"/>
      <c r="EL264" s="78"/>
      <c r="EM264" s="78"/>
      <c r="EN264" s="78"/>
      <c r="EO264" s="78"/>
      <c r="EP264" s="78"/>
      <c r="EQ264" s="78"/>
      <c r="ER264" s="78"/>
      <c r="ES264" s="78"/>
      <c r="ET264" s="78"/>
      <c r="EU264" s="78"/>
      <c r="EV264" s="78"/>
      <c r="EW264" s="78"/>
      <c r="EX264" s="78"/>
      <c r="EY264" s="78"/>
      <c r="EZ264" s="78"/>
      <c r="FA264" s="78"/>
      <c r="FB264" s="78"/>
      <c r="FC264" s="78"/>
      <c r="FD264" s="78"/>
      <c r="FE264" s="78"/>
      <c r="FF264" s="78"/>
      <c r="FG264" s="78"/>
      <c r="FH264" s="78"/>
      <c r="FI264" s="78"/>
      <c r="FJ264" s="78"/>
      <c r="FK264" s="78"/>
      <c r="FL264" s="78"/>
      <c r="FM264" s="78"/>
      <c r="FN264" s="78"/>
      <c r="FO264" s="78"/>
      <c r="FP264" s="78"/>
      <c r="FQ264" s="78"/>
      <c r="FR264" s="78"/>
      <c r="FS264" s="78"/>
      <c r="FT264" s="78"/>
      <c r="FU264" s="78"/>
      <c r="FV264" s="78"/>
      <c r="FW264" s="78"/>
      <c r="FX264" s="78"/>
      <c r="FY264" s="78"/>
      <c r="FZ264" s="78"/>
    </row>
    <row r="265" spans="8:182" x14ac:dyDescent="0.2"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8"/>
      <c r="AP265" s="78"/>
      <c r="AQ265" s="78"/>
      <c r="AR265" s="78"/>
      <c r="AS265" s="78"/>
      <c r="AT265" s="78"/>
      <c r="AU265" s="78"/>
      <c r="AV265" s="78"/>
      <c r="AW265" s="78"/>
      <c r="AX265" s="78"/>
      <c r="AY265" s="78"/>
      <c r="AZ265" s="78"/>
      <c r="BA265" s="78"/>
      <c r="BB265" s="78"/>
      <c r="BC265" s="78"/>
      <c r="BD265" s="78"/>
      <c r="BE265" s="78"/>
      <c r="BF265" s="78"/>
      <c r="BG265" s="78"/>
      <c r="BH265" s="78"/>
      <c r="BI265" s="78"/>
      <c r="BJ265" s="78"/>
      <c r="BK265" s="78"/>
      <c r="BL265" s="78"/>
      <c r="BM265" s="78"/>
      <c r="BN265" s="78"/>
      <c r="BO265" s="78"/>
      <c r="BP265" s="78"/>
      <c r="BQ265" s="78"/>
      <c r="BR265" s="78"/>
      <c r="BS265" s="78"/>
      <c r="BT265" s="78"/>
      <c r="BU265" s="78"/>
      <c r="BV265" s="78"/>
      <c r="BW265" s="78"/>
      <c r="BX265" s="78"/>
      <c r="BY265" s="78"/>
      <c r="BZ265" s="78"/>
      <c r="CA265" s="78"/>
      <c r="CB265" s="78"/>
      <c r="CC265" s="78"/>
      <c r="CD265" s="78"/>
      <c r="CE265" s="78"/>
      <c r="CF265" s="78"/>
      <c r="CG265" s="78"/>
      <c r="CH265" s="78"/>
      <c r="CI265" s="78"/>
      <c r="CJ265" s="78"/>
      <c r="CK265" s="78"/>
      <c r="CL265" s="78"/>
      <c r="CM265" s="78"/>
      <c r="CN265" s="78"/>
      <c r="CO265" s="78"/>
      <c r="CP265" s="78"/>
      <c r="CQ265" s="78"/>
      <c r="CR265" s="78"/>
      <c r="CS265" s="78"/>
      <c r="CT265" s="78"/>
      <c r="CU265" s="78"/>
      <c r="CV265" s="78"/>
      <c r="CW265" s="78"/>
      <c r="CX265" s="78"/>
      <c r="CY265" s="78"/>
      <c r="CZ265" s="78"/>
      <c r="DA265" s="78"/>
      <c r="DB265" s="78"/>
      <c r="DC265" s="78"/>
      <c r="DD265" s="78"/>
      <c r="DE265" s="78"/>
      <c r="DF265" s="78"/>
      <c r="DG265" s="78"/>
      <c r="DH265" s="78"/>
      <c r="DI265" s="78"/>
      <c r="DJ265" s="78"/>
      <c r="DK265" s="78"/>
      <c r="DL265" s="78"/>
      <c r="DM265" s="78"/>
      <c r="DN265" s="78"/>
      <c r="DO265" s="78"/>
      <c r="DP265" s="78"/>
      <c r="DQ265" s="78"/>
      <c r="DR265" s="78"/>
      <c r="DS265" s="78"/>
      <c r="DT265" s="78"/>
      <c r="DU265" s="78"/>
      <c r="DV265" s="78"/>
      <c r="DW265" s="78"/>
      <c r="DX265" s="78"/>
      <c r="DY265" s="78"/>
      <c r="DZ265" s="78"/>
      <c r="EA265" s="78"/>
      <c r="EB265" s="78"/>
      <c r="EC265" s="78"/>
      <c r="ED265" s="78"/>
      <c r="EE265" s="78"/>
      <c r="EF265" s="78"/>
      <c r="EG265" s="78"/>
      <c r="EH265" s="78"/>
      <c r="EI265" s="78"/>
      <c r="EJ265" s="78"/>
      <c r="EK265" s="78"/>
      <c r="EL265" s="78"/>
      <c r="EM265" s="78"/>
      <c r="EN265" s="78"/>
      <c r="EO265" s="78"/>
      <c r="EP265" s="78"/>
      <c r="EQ265" s="78"/>
      <c r="ER265" s="78"/>
      <c r="ES265" s="78"/>
      <c r="ET265" s="78"/>
      <c r="EU265" s="78"/>
      <c r="EV265" s="78"/>
      <c r="EW265" s="78"/>
      <c r="EX265" s="78"/>
      <c r="EY265" s="78"/>
      <c r="EZ265" s="78"/>
      <c r="FA265" s="78"/>
      <c r="FB265" s="78"/>
      <c r="FC265" s="78"/>
      <c r="FD265" s="78"/>
      <c r="FE265" s="78"/>
      <c r="FF265" s="78"/>
      <c r="FG265" s="78"/>
      <c r="FH265" s="78"/>
      <c r="FI265" s="78"/>
      <c r="FJ265" s="78"/>
      <c r="FK265" s="78"/>
      <c r="FL265" s="78"/>
      <c r="FM265" s="78"/>
      <c r="FN265" s="78"/>
      <c r="FO265" s="78"/>
      <c r="FP265" s="78"/>
      <c r="FQ265" s="78"/>
      <c r="FR265" s="78"/>
      <c r="FS265" s="78"/>
      <c r="FT265" s="78"/>
      <c r="FU265" s="78"/>
      <c r="FV265" s="78"/>
      <c r="FW265" s="78"/>
      <c r="FX265" s="78"/>
      <c r="FY265" s="78"/>
      <c r="FZ265" s="78"/>
    </row>
    <row r="266" spans="8:182" x14ac:dyDescent="0.2"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78"/>
      <c r="AB266" s="78"/>
      <c r="AC266" s="78"/>
      <c r="AD266" s="78"/>
      <c r="AE266" s="78"/>
      <c r="AF266" s="78"/>
      <c r="AG266" s="78"/>
      <c r="AH266" s="78"/>
      <c r="AI266" s="78"/>
      <c r="AJ266" s="78"/>
      <c r="AK266" s="78"/>
      <c r="AL266" s="78"/>
      <c r="AM266" s="78"/>
      <c r="AN266" s="78"/>
      <c r="AO266" s="78"/>
      <c r="AP266" s="78"/>
      <c r="AQ266" s="78"/>
      <c r="AR266" s="78"/>
      <c r="AS266" s="78"/>
      <c r="AT266" s="78"/>
      <c r="AU266" s="78"/>
      <c r="AV266" s="78"/>
      <c r="AW266" s="78"/>
      <c r="AX266" s="78"/>
      <c r="AY266" s="78"/>
      <c r="AZ266" s="78"/>
      <c r="BA266" s="78"/>
      <c r="BB266" s="78"/>
      <c r="BC266" s="78"/>
      <c r="BD266" s="78"/>
      <c r="BE266" s="78"/>
      <c r="BF266" s="78"/>
      <c r="BG266" s="78"/>
      <c r="BH266" s="78"/>
      <c r="BI266" s="78"/>
      <c r="BJ266" s="78"/>
      <c r="BK266" s="78"/>
      <c r="BL266" s="78"/>
      <c r="BM266" s="78"/>
      <c r="BN266" s="78"/>
      <c r="BO266" s="78"/>
      <c r="BP266" s="78"/>
      <c r="BQ266" s="78"/>
      <c r="BR266" s="78"/>
      <c r="BS266" s="78"/>
      <c r="BT266" s="78"/>
      <c r="BU266" s="78"/>
      <c r="BV266" s="78"/>
      <c r="BW266" s="78"/>
      <c r="BX266" s="78"/>
      <c r="BY266" s="78"/>
      <c r="BZ266" s="78"/>
      <c r="CA266" s="78"/>
      <c r="CB266" s="78"/>
      <c r="CC266" s="78"/>
      <c r="CD266" s="78"/>
      <c r="CE266" s="78"/>
      <c r="CF266" s="78"/>
      <c r="CG266" s="78"/>
      <c r="CH266" s="78"/>
      <c r="CI266" s="78"/>
      <c r="CJ266" s="78"/>
      <c r="CK266" s="78"/>
      <c r="CL266" s="78"/>
      <c r="CM266" s="78"/>
      <c r="CN266" s="78"/>
      <c r="CO266" s="78"/>
      <c r="CP266" s="78"/>
      <c r="CQ266" s="78"/>
      <c r="CR266" s="78"/>
      <c r="CS266" s="78"/>
      <c r="CT266" s="78"/>
      <c r="CU266" s="78"/>
      <c r="CV266" s="78"/>
      <c r="CW266" s="78"/>
      <c r="CX266" s="78"/>
      <c r="CY266" s="78"/>
      <c r="CZ266" s="78"/>
      <c r="DA266" s="78"/>
      <c r="DB266" s="78"/>
      <c r="DC266" s="78"/>
      <c r="DD266" s="78"/>
      <c r="DE266" s="78"/>
      <c r="DF266" s="78"/>
      <c r="DG266" s="78"/>
      <c r="DH266" s="78"/>
      <c r="DI266" s="78"/>
      <c r="DJ266" s="78"/>
      <c r="DK266" s="78"/>
      <c r="DL266" s="78"/>
      <c r="DM266" s="78"/>
      <c r="DN266" s="78"/>
      <c r="DO266" s="78"/>
      <c r="DP266" s="78"/>
      <c r="DQ266" s="78"/>
      <c r="DR266" s="78"/>
      <c r="DS266" s="78"/>
      <c r="DT266" s="78"/>
      <c r="DU266" s="78"/>
      <c r="DV266" s="78"/>
      <c r="DW266" s="78"/>
      <c r="DX266" s="78"/>
      <c r="DY266" s="78"/>
      <c r="DZ266" s="78"/>
      <c r="EA266" s="78"/>
      <c r="EB266" s="78"/>
      <c r="EC266" s="78"/>
      <c r="ED266" s="78"/>
      <c r="EE266" s="78"/>
      <c r="EF266" s="78"/>
      <c r="EG266" s="78"/>
      <c r="EH266" s="78"/>
      <c r="EI266" s="78"/>
      <c r="EJ266" s="78"/>
      <c r="EK266" s="78"/>
      <c r="EL266" s="78"/>
      <c r="EM266" s="78"/>
      <c r="EN266" s="78"/>
      <c r="EO266" s="78"/>
      <c r="EP266" s="78"/>
      <c r="EQ266" s="78"/>
      <c r="ER266" s="78"/>
      <c r="ES266" s="78"/>
      <c r="ET266" s="78"/>
      <c r="EU266" s="78"/>
      <c r="EV266" s="78"/>
      <c r="EW266" s="78"/>
      <c r="EX266" s="78"/>
      <c r="EY266" s="78"/>
      <c r="EZ266" s="78"/>
      <c r="FA266" s="78"/>
      <c r="FB266" s="78"/>
      <c r="FC266" s="78"/>
      <c r="FD266" s="78"/>
      <c r="FE266" s="78"/>
      <c r="FF266" s="78"/>
      <c r="FG266" s="78"/>
      <c r="FH266" s="78"/>
      <c r="FI266" s="78"/>
      <c r="FJ266" s="78"/>
      <c r="FK266" s="78"/>
      <c r="FL266" s="78"/>
      <c r="FM266" s="78"/>
      <c r="FN266" s="78"/>
      <c r="FO266" s="78"/>
      <c r="FP266" s="78"/>
      <c r="FQ266" s="78"/>
      <c r="FR266" s="78"/>
      <c r="FS266" s="78"/>
      <c r="FT266" s="78"/>
      <c r="FU266" s="78"/>
      <c r="FV266" s="78"/>
      <c r="FW266" s="78"/>
      <c r="FX266" s="78"/>
      <c r="FY266" s="78"/>
      <c r="FZ266" s="78"/>
    </row>
    <row r="267" spans="8:182" x14ac:dyDescent="0.2"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8"/>
      <c r="AO267" s="78"/>
      <c r="AP267" s="78"/>
      <c r="AQ267" s="78"/>
      <c r="AR267" s="78"/>
      <c r="AS267" s="78"/>
      <c r="AT267" s="78"/>
      <c r="AU267" s="78"/>
      <c r="AV267" s="78"/>
      <c r="AW267" s="78"/>
      <c r="AX267" s="78"/>
      <c r="AY267" s="78"/>
      <c r="AZ267" s="78"/>
      <c r="BA267" s="78"/>
      <c r="BB267" s="78"/>
      <c r="BC267" s="78"/>
      <c r="BD267" s="78"/>
      <c r="BE267" s="78"/>
      <c r="BF267" s="78"/>
      <c r="BG267" s="78"/>
      <c r="BH267" s="78"/>
      <c r="BI267" s="78"/>
      <c r="BJ267" s="78"/>
      <c r="BK267" s="78"/>
      <c r="BL267" s="78"/>
      <c r="BM267" s="78"/>
      <c r="BN267" s="78"/>
      <c r="BO267" s="78"/>
      <c r="BP267" s="78"/>
      <c r="BQ267" s="78"/>
      <c r="BR267" s="78"/>
      <c r="BS267" s="78"/>
      <c r="BT267" s="78"/>
      <c r="BU267" s="78"/>
      <c r="BV267" s="78"/>
      <c r="BW267" s="78"/>
      <c r="BX267" s="78"/>
      <c r="BY267" s="78"/>
      <c r="BZ267" s="78"/>
      <c r="CA267" s="78"/>
      <c r="CB267" s="78"/>
      <c r="CC267" s="78"/>
      <c r="CD267" s="78"/>
      <c r="CE267" s="78"/>
      <c r="CF267" s="78"/>
      <c r="CG267" s="78"/>
      <c r="CH267" s="78"/>
      <c r="CI267" s="78"/>
      <c r="CJ267" s="78"/>
      <c r="CK267" s="78"/>
      <c r="CL267" s="78"/>
      <c r="CM267" s="78"/>
      <c r="CN267" s="78"/>
      <c r="CO267" s="78"/>
      <c r="CP267" s="78"/>
      <c r="CQ267" s="78"/>
      <c r="CR267" s="78"/>
      <c r="CS267" s="78"/>
      <c r="CT267" s="78"/>
      <c r="CU267" s="78"/>
      <c r="CV267" s="78"/>
      <c r="CW267" s="78"/>
      <c r="CX267" s="78"/>
      <c r="CY267" s="78"/>
      <c r="CZ267" s="78"/>
      <c r="DA267" s="78"/>
      <c r="DB267" s="78"/>
      <c r="DC267" s="78"/>
      <c r="DD267" s="78"/>
      <c r="DE267" s="78"/>
      <c r="DF267" s="78"/>
      <c r="DG267" s="78"/>
      <c r="DH267" s="78"/>
      <c r="DI267" s="78"/>
      <c r="DJ267" s="78"/>
      <c r="DK267" s="78"/>
      <c r="DL267" s="78"/>
      <c r="DM267" s="78"/>
      <c r="DN267" s="78"/>
      <c r="DO267" s="78"/>
      <c r="DP267" s="78"/>
      <c r="DQ267" s="78"/>
      <c r="DR267" s="78"/>
      <c r="DS267" s="78"/>
      <c r="DT267" s="78"/>
      <c r="DU267" s="78"/>
      <c r="DV267" s="78"/>
      <c r="DW267" s="78"/>
      <c r="DX267" s="78"/>
      <c r="DY267" s="78"/>
      <c r="DZ267" s="78"/>
      <c r="EA267" s="78"/>
      <c r="EB267" s="78"/>
      <c r="EC267" s="78"/>
      <c r="ED267" s="78"/>
      <c r="EE267" s="78"/>
      <c r="EF267" s="78"/>
      <c r="EG267" s="78"/>
      <c r="EH267" s="78"/>
      <c r="EI267" s="78"/>
      <c r="EJ267" s="78"/>
      <c r="EK267" s="78"/>
      <c r="EL267" s="78"/>
      <c r="EM267" s="78"/>
      <c r="EN267" s="78"/>
      <c r="EO267" s="78"/>
      <c r="EP267" s="78"/>
      <c r="EQ267" s="78"/>
      <c r="ER267" s="78"/>
      <c r="ES267" s="78"/>
      <c r="ET267" s="78"/>
      <c r="EU267" s="78"/>
      <c r="EV267" s="78"/>
      <c r="EW267" s="78"/>
      <c r="EX267" s="78"/>
      <c r="EY267" s="78"/>
      <c r="EZ267" s="78"/>
      <c r="FA267" s="78"/>
      <c r="FB267" s="78"/>
      <c r="FC267" s="78"/>
      <c r="FD267" s="78"/>
      <c r="FE267" s="78"/>
      <c r="FF267" s="78"/>
      <c r="FG267" s="78"/>
      <c r="FH267" s="78"/>
      <c r="FI267" s="78"/>
      <c r="FJ267" s="78"/>
      <c r="FK267" s="78"/>
      <c r="FL267" s="78"/>
      <c r="FM267" s="78"/>
      <c r="FN267" s="78"/>
      <c r="FO267" s="78"/>
      <c r="FP267" s="78"/>
      <c r="FQ267" s="78"/>
      <c r="FR267" s="78"/>
      <c r="FS267" s="78"/>
      <c r="FT267" s="78"/>
      <c r="FU267" s="78"/>
      <c r="FV267" s="78"/>
      <c r="FW267" s="78"/>
      <c r="FX267" s="78"/>
      <c r="FY267" s="78"/>
      <c r="FZ267" s="78"/>
    </row>
    <row r="268" spans="8:182" x14ac:dyDescent="0.2">
      <c r="H268" s="78"/>
      <c r="I268" s="78"/>
      <c r="J268" s="78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  <c r="AA268" s="78"/>
      <c r="AB268" s="78"/>
      <c r="AC268" s="78"/>
      <c r="AD268" s="78"/>
      <c r="AE268" s="78"/>
      <c r="AF268" s="78"/>
      <c r="AG268" s="78"/>
      <c r="AH268" s="78"/>
      <c r="AI268" s="78"/>
      <c r="AJ268" s="78"/>
      <c r="AK268" s="78"/>
      <c r="AL268" s="78"/>
      <c r="AM268" s="78"/>
      <c r="AN268" s="78"/>
      <c r="AO268" s="78"/>
      <c r="AP268" s="78"/>
      <c r="AQ268" s="78"/>
      <c r="AR268" s="78"/>
      <c r="AS268" s="78"/>
      <c r="AT268" s="78"/>
      <c r="AU268" s="78"/>
      <c r="AV268" s="78"/>
      <c r="AW268" s="78"/>
      <c r="AX268" s="78"/>
      <c r="AY268" s="78"/>
      <c r="AZ268" s="78"/>
      <c r="BA268" s="78"/>
      <c r="BB268" s="78"/>
      <c r="BC268" s="78"/>
      <c r="BD268" s="78"/>
      <c r="BE268" s="78"/>
      <c r="BF268" s="78"/>
      <c r="BG268" s="78"/>
      <c r="BH268" s="78"/>
      <c r="BI268" s="78"/>
      <c r="BJ268" s="78"/>
      <c r="BK268" s="78"/>
      <c r="BL268" s="78"/>
      <c r="BM268" s="78"/>
      <c r="BN268" s="78"/>
      <c r="BO268" s="78"/>
      <c r="BP268" s="78"/>
      <c r="BQ268" s="78"/>
      <c r="BR268" s="78"/>
      <c r="BS268" s="78"/>
      <c r="BT268" s="78"/>
      <c r="BU268" s="78"/>
      <c r="BV268" s="78"/>
      <c r="BW268" s="78"/>
      <c r="BX268" s="78"/>
      <c r="BY268" s="78"/>
      <c r="BZ268" s="78"/>
      <c r="CA268" s="78"/>
      <c r="CB268" s="78"/>
      <c r="CC268" s="78"/>
      <c r="CD268" s="78"/>
      <c r="CE268" s="78"/>
      <c r="CF268" s="78"/>
      <c r="CG268" s="78"/>
      <c r="CH268" s="78"/>
      <c r="CI268" s="78"/>
      <c r="CJ268" s="78"/>
      <c r="CK268" s="78"/>
      <c r="CL268" s="78"/>
      <c r="CM268" s="78"/>
      <c r="CN268" s="78"/>
      <c r="CO268" s="78"/>
      <c r="CP268" s="78"/>
      <c r="CQ268" s="78"/>
      <c r="CR268" s="78"/>
      <c r="CS268" s="78"/>
      <c r="CT268" s="78"/>
      <c r="CU268" s="78"/>
      <c r="CV268" s="78"/>
      <c r="CW268" s="78"/>
      <c r="CX268" s="78"/>
      <c r="CY268" s="78"/>
      <c r="CZ268" s="78"/>
      <c r="DA268" s="78"/>
      <c r="DB268" s="78"/>
      <c r="DC268" s="78"/>
      <c r="DD268" s="78"/>
      <c r="DE268" s="78"/>
      <c r="DF268" s="78"/>
      <c r="DG268" s="78"/>
      <c r="DH268" s="78"/>
      <c r="DI268" s="78"/>
      <c r="DJ268" s="78"/>
      <c r="DK268" s="78"/>
      <c r="DL268" s="78"/>
      <c r="DM268" s="78"/>
      <c r="DN268" s="78"/>
      <c r="DO268" s="78"/>
      <c r="DP268" s="78"/>
      <c r="DQ268" s="78"/>
      <c r="DR268" s="78"/>
      <c r="DS268" s="78"/>
      <c r="DT268" s="78"/>
      <c r="DU268" s="78"/>
      <c r="DV268" s="78"/>
      <c r="DW268" s="78"/>
      <c r="DX268" s="78"/>
      <c r="DY268" s="78"/>
      <c r="DZ268" s="78"/>
      <c r="EA268" s="78"/>
      <c r="EB268" s="78"/>
      <c r="EC268" s="78"/>
      <c r="ED268" s="78"/>
      <c r="EE268" s="78"/>
      <c r="EF268" s="78"/>
      <c r="EG268" s="78"/>
      <c r="EH268" s="78"/>
      <c r="EI268" s="78"/>
      <c r="EJ268" s="78"/>
      <c r="EK268" s="78"/>
      <c r="EL268" s="78"/>
      <c r="EM268" s="78"/>
      <c r="EN268" s="78"/>
      <c r="EO268" s="78"/>
      <c r="EP268" s="78"/>
      <c r="EQ268" s="78"/>
      <c r="ER268" s="78"/>
      <c r="ES268" s="78"/>
      <c r="ET268" s="78"/>
      <c r="EU268" s="78"/>
      <c r="EV268" s="78"/>
      <c r="EW268" s="78"/>
      <c r="EX268" s="78"/>
      <c r="EY268" s="78"/>
      <c r="EZ268" s="78"/>
      <c r="FA268" s="78"/>
      <c r="FB268" s="78"/>
      <c r="FC268" s="78"/>
      <c r="FD268" s="78"/>
      <c r="FE268" s="78"/>
      <c r="FF268" s="78"/>
      <c r="FG268" s="78"/>
      <c r="FH268" s="78"/>
      <c r="FI268" s="78"/>
      <c r="FJ268" s="78"/>
      <c r="FK268" s="78"/>
      <c r="FL268" s="78"/>
      <c r="FM268" s="78"/>
      <c r="FN268" s="78"/>
      <c r="FO268" s="78"/>
      <c r="FP268" s="78"/>
      <c r="FQ268" s="78"/>
      <c r="FR268" s="78"/>
      <c r="FS268" s="78"/>
      <c r="FT268" s="78"/>
      <c r="FU268" s="78"/>
      <c r="FV268" s="78"/>
      <c r="FW268" s="78"/>
      <c r="FX268" s="78"/>
      <c r="FY268" s="78"/>
      <c r="FZ268" s="78"/>
    </row>
    <row r="269" spans="8:182" x14ac:dyDescent="0.2">
      <c r="H269" s="78"/>
      <c r="I269" s="78"/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  <c r="AA269" s="78"/>
      <c r="AB269" s="78"/>
      <c r="AC269" s="78"/>
      <c r="AD269" s="78"/>
      <c r="AE269" s="78"/>
      <c r="AF269" s="78"/>
      <c r="AG269" s="78"/>
      <c r="AH269" s="78"/>
      <c r="AI269" s="78"/>
      <c r="AJ269" s="78"/>
      <c r="AK269" s="78"/>
      <c r="AL269" s="78"/>
      <c r="AM269" s="78"/>
      <c r="AN269" s="78"/>
      <c r="AO269" s="78"/>
      <c r="AP269" s="78"/>
      <c r="AQ269" s="78"/>
      <c r="AR269" s="78"/>
      <c r="AS269" s="78"/>
      <c r="AT269" s="78"/>
      <c r="AU269" s="78"/>
      <c r="AV269" s="78"/>
      <c r="AW269" s="78"/>
      <c r="AX269" s="78"/>
      <c r="AY269" s="78"/>
      <c r="AZ269" s="78"/>
      <c r="BA269" s="78"/>
      <c r="BB269" s="78"/>
      <c r="BC269" s="78"/>
      <c r="BD269" s="78"/>
      <c r="BE269" s="78"/>
      <c r="BF269" s="78"/>
      <c r="BG269" s="78"/>
      <c r="BH269" s="78"/>
      <c r="BI269" s="78"/>
      <c r="BJ269" s="78"/>
      <c r="BK269" s="78"/>
      <c r="BL269" s="78"/>
      <c r="BM269" s="78"/>
      <c r="BN269" s="78"/>
      <c r="BO269" s="78"/>
      <c r="BP269" s="78"/>
      <c r="BQ269" s="78"/>
      <c r="BR269" s="78"/>
      <c r="BS269" s="78"/>
      <c r="BT269" s="78"/>
      <c r="BU269" s="78"/>
      <c r="BV269" s="78"/>
      <c r="BW269" s="78"/>
      <c r="BX269" s="78"/>
      <c r="BY269" s="78"/>
      <c r="BZ269" s="78"/>
      <c r="CA269" s="78"/>
      <c r="CB269" s="78"/>
      <c r="CC269" s="78"/>
      <c r="CD269" s="78"/>
      <c r="CE269" s="78"/>
      <c r="CF269" s="78"/>
      <c r="CG269" s="78"/>
      <c r="CH269" s="78"/>
      <c r="CI269" s="78"/>
      <c r="CJ269" s="78"/>
      <c r="CK269" s="78"/>
      <c r="CL269" s="78"/>
      <c r="CM269" s="78"/>
      <c r="CN269" s="78"/>
      <c r="CO269" s="78"/>
      <c r="CP269" s="78"/>
      <c r="CQ269" s="78"/>
      <c r="CR269" s="78"/>
      <c r="CS269" s="78"/>
      <c r="CT269" s="78"/>
      <c r="CU269" s="78"/>
      <c r="CV269" s="78"/>
      <c r="CW269" s="78"/>
      <c r="CX269" s="78"/>
      <c r="CY269" s="78"/>
      <c r="CZ269" s="78"/>
      <c r="DA269" s="78"/>
      <c r="DB269" s="78"/>
      <c r="DC269" s="78"/>
      <c r="DD269" s="78"/>
      <c r="DE269" s="78"/>
      <c r="DF269" s="78"/>
      <c r="DG269" s="78"/>
      <c r="DH269" s="78"/>
      <c r="DI269" s="78"/>
      <c r="DJ269" s="78"/>
      <c r="DK269" s="78"/>
      <c r="DL269" s="78"/>
      <c r="DM269" s="78"/>
      <c r="DN269" s="78"/>
      <c r="DO269" s="78"/>
      <c r="DP269" s="78"/>
      <c r="DQ269" s="78"/>
      <c r="DR269" s="78"/>
      <c r="DS269" s="78"/>
      <c r="DT269" s="78"/>
      <c r="DU269" s="78"/>
      <c r="DV269" s="78"/>
      <c r="DW269" s="78"/>
      <c r="DX269" s="78"/>
      <c r="DY269" s="78"/>
      <c r="DZ269" s="78"/>
      <c r="EA269" s="78"/>
      <c r="EB269" s="78"/>
      <c r="EC269" s="78"/>
      <c r="ED269" s="78"/>
      <c r="EE269" s="78"/>
      <c r="EF269" s="78"/>
      <c r="EG269" s="78"/>
      <c r="EH269" s="78"/>
      <c r="EI269" s="78"/>
      <c r="EJ269" s="78"/>
      <c r="EK269" s="78"/>
      <c r="EL269" s="78"/>
      <c r="EM269" s="78"/>
      <c r="EN269" s="78"/>
      <c r="EO269" s="78"/>
      <c r="EP269" s="78"/>
      <c r="EQ269" s="78"/>
      <c r="ER269" s="78"/>
      <c r="ES269" s="78"/>
      <c r="ET269" s="78"/>
      <c r="EU269" s="78"/>
      <c r="EV269" s="78"/>
      <c r="EW269" s="78"/>
      <c r="EX269" s="78"/>
      <c r="EY269" s="78"/>
      <c r="EZ269" s="78"/>
      <c r="FA269" s="78"/>
      <c r="FB269" s="78"/>
      <c r="FC269" s="78"/>
      <c r="FD269" s="78"/>
      <c r="FE269" s="78"/>
      <c r="FF269" s="78"/>
      <c r="FG269" s="78"/>
      <c r="FH269" s="78"/>
      <c r="FI269" s="78"/>
      <c r="FJ269" s="78"/>
      <c r="FK269" s="78"/>
      <c r="FL269" s="78"/>
      <c r="FM269" s="78"/>
      <c r="FN269" s="78"/>
      <c r="FO269" s="78"/>
      <c r="FP269" s="78"/>
      <c r="FQ269" s="78"/>
      <c r="FR269" s="78"/>
      <c r="FS269" s="78"/>
      <c r="FT269" s="78"/>
      <c r="FU269" s="78"/>
      <c r="FV269" s="78"/>
      <c r="FW269" s="78"/>
      <c r="FX269" s="78"/>
      <c r="FY269" s="78"/>
      <c r="FZ269" s="78"/>
    </row>
    <row r="270" spans="8:182" x14ac:dyDescent="0.2"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8"/>
      <c r="AP270" s="78"/>
      <c r="AQ270" s="78"/>
      <c r="AR270" s="78"/>
      <c r="AS270" s="78"/>
      <c r="AT270" s="78"/>
      <c r="AU270" s="78"/>
      <c r="AV270" s="78"/>
      <c r="AW270" s="78"/>
      <c r="AX270" s="78"/>
      <c r="AY270" s="78"/>
      <c r="AZ270" s="78"/>
      <c r="BA270" s="78"/>
      <c r="BB270" s="78"/>
      <c r="BC270" s="78"/>
      <c r="BD270" s="78"/>
      <c r="BE270" s="78"/>
      <c r="BF270" s="78"/>
      <c r="BG270" s="78"/>
      <c r="BH270" s="78"/>
      <c r="BI270" s="78"/>
      <c r="BJ270" s="78"/>
      <c r="BK270" s="78"/>
      <c r="BL270" s="78"/>
      <c r="BM270" s="78"/>
      <c r="BN270" s="78"/>
      <c r="BO270" s="78"/>
      <c r="BP270" s="78"/>
      <c r="BQ270" s="78"/>
      <c r="BR270" s="78"/>
      <c r="BS270" s="78"/>
      <c r="BT270" s="78"/>
      <c r="BU270" s="78"/>
      <c r="BV270" s="78"/>
      <c r="BW270" s="78"/>
      <c r="BX270" s="78"/>
      <c r="BY270" s="78"/>
      <c r="BZ270" s="78"/>
      <c r="CA270" s="78"/>
      <c r="CB270" s="78"/>
      <c r="CC270" s="78"/>
      <c r="CD270" s="78"/>
      <c r="CE270" s="78"/>
      <c r="CF270" s="78"/>
      <c r="CG270" s="78"/>
      <c r="CH270" s="78"/>
      <c r="CI270" s="78"/>
      <c r="CJ270" s="78"/>
      <c r="CK270" s="78"/>
      <c r="CL270" s="78"/>
      <c r="CM270" s="78"/>
      <c r="CN270" s="78"/>
      <c r="CO270" s="78"/>
      <c r="CP270" s="78"/>
      <c r="CQ270" s="78"/>
      <c r="CR270" s="78"/>
      <c r="CS270" s="78"/>
      <c r="CT270" s="78"/>
      <c r="CU270" s="78"/>
      <c r="CV270" s="78"/>
      <c r="CW270" s="78"/>
      <c r="CX270" s="78"/>
      <c r="CY270" s="78"/>
      <c r="CZ270" s="78"/>
      <c r="DA270" s="78"/>
      <c r="DB270" s="78"/>
      <c r="DC270" s="78"/>
      <c r="DD270" s="78"/>
      <c r="DE270" s="78"/>
      <c r="DF270" s="78"/>
      <c r="DG270" s="78"/>
      <c r="DH270" s="78"/>
      <c r="DI270" s="78"/>
      <c r="DJ270" s="78"/>
      <c r="DK270" s="78"/>
      <c r="DL270" s="78"/>
      <c r="DM270" s="78"/>
      <c r="DN270" s="78"/>
      <c r="DO270" s="78"/>
      <c r="DP270" s="78"/>
      <c r="DQ270" s="78"/>
      <c r="DR270" s="78"/>
      <c r="DS270" s="78"/>
      <c r="DT270" s="78"/>
      <c r="DU270" s="78"/>
      <c r="DV270" s="78"/>
      <c r="DW270" s="78"/>
      <c r="DX270" s="78"/>
      <c r="DY270" s="78"/>
      <c r="DZ270" s="78"/>
      <c r="EA270" s="78"/>
      <c r="EB270" s="78"/>
      <c r="EC270" s="78"/>
      <c r="ED270" s="78"/>
      <c r="EE270" s="78"/>
      <c r="EF270" s="78"/>
      <c r="EG270" s="78"/>
      <c r="EH270" s="78"/>
      <c r="EI270" s="78"/>
      <c r="EJ270" s="78"/>
      <c r="EK270" s="78"/>
      <c r="EL270" s="78"/>
      <c r="EM270" s="78"/>
      <c r="EN270" s="78"/>
      <c r="EO270" s="78"/>
      <c r="EP270" s="78"/>
      <c r="EQ270" s="78"/>
      <c r="ER270" s="78"/>
      <c r="ES270" s="78"/>
      <c r="ET270" s="78"/>
      <c r="EU270" s="78"/>
      <c r="EV270" s="78"/>
      <c r="EW270" s="78"/>
      <c r="EX270" s="78"/>
      <c r="EY270" s="78"/>
      <c r="EZ270" s="78"/>
      <c r="FA270" s="78"/>
      <c r="FB270" s="78"/>
      <c r="FC270" s="78"/>
      <c r="FD270" s="78"/>
      <c r="FE270" s="78"/>
      <c r="FF270" s="78"/>
      <c r="FG270" s="78"/>
      <c r="FH270" s="78"/>
      <c r="FI270" s="78"/>
      <c r="FJ270" s="78"/>
      <c r="FK270" s="78"/>
      <c r="FL270" s="78"/>
      <c r="FM270" s="78"/>
      <c r="FN270" s="78"/>
      <c r="FO270" s="78"/>
      <c r="FP270" s="78"/>
      <c r="FQ270" s="78"/>
      <c r="FR270" s="78"/>
      <c r="FS270" s="78"/>
      <c r="FT270" s="78"/>
      <c r="FU270" s="78"/>
      <c r="FV270" s="78"/>
      <c r="FW270" s="78"/>
      <c r="FX270" s="78"/>
      <c r="FY270" s="78"/>
      <c r="FZ270" s="78"/>
    </row>
    <row r="271" spans="8:182" x14ac:dyDescent="0.2"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8"/>
      <c r="AO271" s="78"/>
      <c r="AP271" s="78"/>
      <c r="AQ271" s="78"/>
      <c r="AR271" s="78"/>
      <c r="AS271" s="78"/>
      <c r="AT271" s="78"/>
      <c r="AU271" s="78"/>
      <c r="AV271" s="78"/>
      <c r="AW271" s="78"/>
      <c r="AX271" s="78"/>
      <c r="AY271" s="78"/>
      <c r="AZ271" s="78"/>
      <c r="BA271" s="78"/>
      <c r="BB271" s="78"/>
      <c r="BC271" s="78"/>
      <c r="BD271" s="78"/>
      <c r="BE271" s="78"/>
      <c r="BF271" s="78"/>
      <c r="BG271" s="78"/>
      <c r="BH271" s="78"/>
      <c r="BI271" s="78"/>
      <c r="BJ271" s="78"/>
      <c r="BK271" s="78"/>
      <c r="BL271" s="78"/>
      <c r="BM271" s="78"/>
      <c r="BN271" s="78"/>
      <c r="BO271" s="78"/>
      <c r="BP271" s="78"/>
      <c r="BQ271" s="78"/>
      <c r="BR271" s="78"/>
      <c r="BS271" s="78"/>
      <c r="BT271" s="78"/>
      <c r="BU271" s="78"/>
      <c r="BV271" s="78"/>
      <c r="BW271" s="78"/>
      <c r="BX271" s="78"/>
      <c r="BY271" s="78"/>
      <c r="BZ271" s="78"/>
      <c r="CA271" s="78"/>
      <c r="CB271" s="78"/>
      <c r="CC271" s="78"/>
      <c r="CD271" s="78"/>
      <c r="CE271" s="78"/>
      <c r="CF271" s="78"/>
      <c r="CG271" s="78"/>
      <c r="CH271" s="78"/>
      <c r="CI271" s="78"/>
      <c r="CJ271" s="78"/>
      <c r="CK271" s="78"/>
      <c r="CL271" s="78"/>
      <c r="CM271" s="78"/>
      <c r="CN271" s="78"/>
      <c r="CO271" s="78"/>
      <c r="CP271" s="78"/>
      <c r="CQ271" s="78"/>
      <c r="CR271" s="78"/>
      <c r="CS271" s="78"/>
      <c r="CT271" s="78"/>
      <c r="CU271" s="78"/>
      <c r="CV271" s="78"/>
      <c r="CW271" s="78"/>
      <c r="CX271" s="78"/>
      <c r="CY271" s="78"/>
      <c r="CZ271" s="78"/>
      <c r="DA271" s="78"/>
      <c r="DB271" s="78"/>
      <c r="DC271" s="78"/>
      <c r="DD271" s="78"/>
      <c r="DE271" s="78"/>
      <c r="DF271" s="78"/>
      <c r="DG271" s="78"/>
      <c r="DH271" s="78"/>
      <c r="DI271" s="78"/>
      <c r="DJ271" s="78"/>
      <c r="DK271" s="78"/>
      <c r="DL271" s="78"/>
      <c r="DM271" s="78"/>
      <c r="DN271" s="78"/>
      <c r="DO271" s="78"/>
      <c r="DP271" s="78"/>
      <c r="DQ271" s="78"/>
      <c r="DR271" s="78"/>
      <c r="DS271" s="78"/>
      <c r="DT271" s="78"/>
      <c r="DU271" s="78"/>
      <c r="DV271" s="78"/>
      <c r="DW271" s="78"/>
      <c r="DX271" s="78"/>
      <c r="DY271" s="78"/>
      <c r="DZ271" s="78"/>
      <c r="EA271" s="78"/>
      <c r="EB271" s="78"/>
      <c r="EC271" s="78"/>
      <c r="ED271" s="78"/>
      <c r="EE271" s="78"/>
      <c r="EF271" s="78"/>
      <c r="EG271" s="78"/>
      <c r="EH271" s="78"/>
      <c r="EI271" s="78"/>
      <c r="EJ271" s="78"/>
      <c r="EK271" s="78"/>
      <c r="EL271" s="78"/>
      <c r="EM271" s="78"/>
      <c r="EN271" s="78"/>
      <c r="EO271" s="78"/>
      <c r="EP271" s="78"/>
      <c r="EQ271" s="78"/>
      <c r="ER271" s="78"/>
      <c r="ES271" s="78"/>
      <c r="ET271" s="78"/>
      <c r="EU271" s="78"/>
      <c r="EV271" s="78"/>
      <c r="EW271" s="78"/>
      <c r="EX271" s="78"/>
      <c r="EY271" s="78"/>
      <c r="EZ271" s="78"/>
      <c r="FA271" s="78"/>
      <c r="FB271" s="78"/>
      <c r="FC271" s="78"/>
      <c r="FD271" s="78"/>
      <c r="FE271" s="78"/>
      <c r="FF271" s="78"/>
      <c r="FG271" s="78"/>
      <c r="FH271" s="78"/>
      <c r="FI271" s="78"/>
      <c r="FJ271" s="78"/>
      <c r="FK271" s="78"/>
      <c r="FL271" s="78"/>
      <c r="FM271" s="78"/>
      <c r="FN271" s="78"/>
      <c r="FO271" s="78"/>
      <c r="FP271" s="78"/>
      <c r="FQ271" s="78"/>
      <c r="FR271" s="78"/>
      <c r="FS271" s="78"/>
      <c r="FT271" s="78"/>
      <c r="FU271" s="78"/>
      <c r="FV271" s="78"/>
      <c r="FW271" s="78"/>
      <c r="FX271" s="78"/>
      <c r="FY271" s="78"/>
      <c r="FZ271" s="78"/>
    </row>
    <row r="272" spans="8:182" x14ac:dyDescent="0.2"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8"/>
      <c r="AO272" s="78"/>
      <c r="AP272" s="78"/>
      <c r="AQ272" s="78"/>
      <c r="AR272" s="78"/>
      <c r="AS272" s="78"/>
      <c r="AT272" s="78"/>
      <c r="AU272" s="78"/>
      <c r="AV272" s="78"/>
      <c r="AW272" s="78"/>
      <c r="AX272" s="78"/>
      <c r="AY272" s="78"/>
      <c r="AZ272" s="78"/>
      <c r="BA272" s="78"/>
      <c r="BB272" s="78"/>
      <c r="BC272" s="78"/>
      <c r="BD272" s="78"/>
      <c r="BE272" s="78"/>
      <c r="BF272" s="78"/>
      <c r="BG272" s="78"/>
      <c r="BH272" s="78"/>
      <c r="BI272" s="78"/>
      <c r="BJ272" s="78"/>
      <c r="BK272" s="78"/>
      <c r="BL272" s="78"/>
      <c r="BM272" s="78"/>
      <c r="BN272" s="78"/>
      <c r="BO272" s="78"/>
      <c r="BP272" s="78"/>
      <c r="BQ272" s="78"/>
      <c r="BR272" s="78"/>
      <c r="BS272" s="78"/>
      <c r="BT272" s="78"/>
      <c r="BU272" s="78"/>
      <c r="BV272" s="78"/>
      <c r="BW272" s="78"/>
      <c r="BX272" s="78"/>
      <c r="BY272" s="78"/>
      <c r="BZ272" s="78"/>
      <c r="CA272" s="78"/>
      <c r="CB272" s="78"/>
      <c r="CC272" s="78"/>
      <c r="CD272" s="78"/>
      <c r="CE272" s="78"/>
      <c r="CF272" s="78"/>
      <c r="CG272" s="78"/>
      <c r="CH272" s="78"/>
      <c r="CI272" s="78"/>
      <c r="CJ272" s="78"/>
      <c r="CK272" s="78"/>
      <c r="CL272" s="78"/>
      <c r="CM272" s="78"/>
      <c r="CN272" s="78"/>
      <c r="CO272" s="78"/>
      <c r="CP272" s="78"/>
      <c r="CQ272" s="78"/>
      <c r="CR272" s="78"/>
      <c r="CS272" s="78"/>
      <c r="CT272" s="78"/>
      <c r="CU272" s="78"/>
      <c r="CV272" s="78"/>
      <c r="CW272" s="78"/>
      <c r="CX272" s="78"/>
      <c r="CY272" s="78"/>
      <c r="CZ272" s="78"/>
      <c r="DA272" s="78"/>
      <c r="DB272" s="78"/>
      <c r="DC272" s="78"/>
      <c r="DD272" s="78"/>
      <c r="DE272" s="78"/>
      <c r="DF272" s="78"/>
      <c r="DG272" s="78"/>
      <c r="DH272" s="78"/>
      <c r="DI272" s="78"/>
      <c r="DJ272" s="78"/>
      <c r="DK272" s="78"/>
      <c r="DL272" s="78"/>
      <c r="DM272" s="78"/>
      <c r="DN272" s="78"/>
      <c r="DO272" s="78"/>
      <c r="DP272" s="78"/>
      <c r="DQ272" s="78"/>
      <c r="DR272" s="78"/>
      <c r="DS272" s="78"/>
      <c r="DT272" s="78"/>
      <c r="DU272" s="78"/>
      <c r="DV272" s="78"/>
      <c r="DW272" s="78"/>
      <c r="DX272" s="78"/>
      <c r="DY272" s="78"/>
      <c r="DZ272" s="78"/>
      <c r="EA272" s="78"/>
      <c r="EB272" s="78"/>
      <c r="EC272" s="78"/>
      <c r="ED272" s="78"/>
      <c r="EE272" s="78"/>
      <c r="EF272" s="78"/>
      <c r="EG272" s="78"/>
      <c r="EH272" s="78"/>
      <c r="EI272" s="78"/>
      <c r="EJ272" s="78"/>
      <c r="EK272" s="78"/>
      <c r="EL272" s="78"/>
      <c r="EM272" s="78"/>
      <c r="EN272" s="78"/>
      <c r="EO272" s="78"/>
      <c r="EP272" s="78"/>
      <c r="EQ272" s="78"/>
      <c r="ER272" s="78"/>
      <c r="ES272" s="78"/>
      <c r="ET272" s="78"/>
      <c r="EU272" s="78"/>
      <c r="EV272" s="78"/>
      <c r="EW272" s="78"/>
      <c r="EX272" s="78"/>
      <c r="EY272" s="78"/>
      <c r="EZ272" s="78"/>
      <c r="FA272" s="78"/>
      <c r="FB272" s="78"/>
      <c r="FC272" s="78"/>
      <c r="FD272" s="78"/>
      <c r="FE272" s="78"/>
      <c r="FF272" s="78"/>
      <c r="FG272" s="78"/>
      <c r="FH272" s="78"/>
      <c r="FI272" s="78"/>
      <c r="FJ272" s="78"/>
      <c r="FK272" s="78"/>
      <c r="FL272" s="78"/>
      <c r="FM272" s="78"/>
      <c r="FN272" s="78"/>
      <c r="FO272" s="78"/>
      <c r="FP272" s="78"/>
      <c r="FQ272" s="78"/>
      <c r="FR272" s="78"/>
      <c r="FS272" s="78"/>
      <c r="FT272" s="78"/>
      <c r="FU272" s="78"/>
      <c r="FV272" s="78"/>
      <c r="FW272" s="78"/>
      <c r="FX272" s="78"/>
      <c r="FY272" s="78"/>
      <c r="FZ272" s="78"/>
    </row>
    <row r="273" spans="8:182" x14ac:dyDescent="0.2"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8"/>
      <c r="AO273" s="78"/>
      <c r="AP273" s="78"/>
      <c r="AQ273" s="78"/>
      <c r="AR273" s="78"/>
      <c r="AS273" s="78"/>
      <c r="AT273" s="78"/>
      <c r="AU273" s="78"/>
      <c r="AV273" s="78"/>
      <c r="AW273" s="78"/>
      <c r="AX273" s="78"/>
      <c r="AY273" s="78"/>
      <c r="AZ273" s="78"/>
      <c r="BA273" s="78"/>
      <c r="BB273" s="78"/>
      <c r="BC273" s="78"/>
      <c r="BD273" s="78"/>
      <c r="BE273" s="78"/>
      <c r="BF273" s="78"/>
      <c r="BG273" s="78"/>
      <c r="BH273" s="78"/>
      <c r="BI273" s="78"/>
      <c r="BJ273" s="78"/>
      <c r="BK273" s="78"/>
      <c r="BL273" s="78"/>
      <c r="BM273" s="78"/>
      <c r="BN273" s="78"/>
      <c r="BO273" s="78"/>
      <c r="BP273" s="78"/>
      <c r="BQ273" s="78"/>
      <c r="BR273" s="78"/>
      <c r="BS273" s="78"/>
      <c r="BT273" s="78"/>
      <c r="BU273" s="78"/>
      <c r="BV273" s="78"/>
      <c r="BW273" s="78"/>
      <c r="BX273" s="78"/>
      <c r="BY273" s="78"/>
      <c r="BZ273" s="78"/>
      <c r="CA273" s="78"/>
      <c r="CB273" s="78"/>
      <c r="CC273" s="78"/>
      <c r="CD273" s="78"/>
      <c r="CE273" s="78"/>
      <c r="CF273" s="78"/>
      <c r="CG273" s="78"/>
      <c r="CH273" s="78"/>
      <c r="CI273" s="78"/>
      <c r="CJ273" s="78"/>
      <c r="CK273" s="78"/>
      <c r="CL273" s="78"/>
      <c r="CM273" s="78"/>
      <c r="CN273" s="78"/>
      <c r="CO273" s="78"/>
      <c r="CP273" s="78"/>
      <c r="CQ273" s="78"/>
      <c r="CR273" s="78"/>
      <c r="CS273" s="78"/>
      <c r="CT273" s="78"/>
      <c r="CU273" s="78"/>
      <c r="CV273" s="78"/>
      <c r="CW273" s="78"/>
      <c r="CX273" s="78"/>
      <c r="CY273" s="78"/>
      <c r="CZ273" s="78"/>
      <c r="DA273" s="78"/>
      <c r="DB273" s="78"/>
      <c r="DC273" s="78"/>
      <c r="DD273" s="78"/>
      <c r="DE273" s="78"/>
      <c r="DF273" s="78"/>
      <c r="DG273" s="78"/>
      <c r="DH273" s="78"/>
      <c r="DI273" s="78"/>
      <c r="DJ273" s="78"/>
      <c r="DK273" s="78"/>
      <c r="DL273" s="78"/>
      <c r="DM273" s="78"/>
      <c r="DN273" s="78"/>
      <c r="DO273" s="78"/>
      <c r="DP273" s="78"/>
      <c r="DQ273" s="78"/>
      <c r="DR273" s="78"/>
      <c r="DS273" s="78"/>
      <c r="DT273" s="78"/>
      <c r="DU273" s="78"/>
      <c r="DV273" s="78"/>
      <c r="DW273" s="78"/>
      <c r="DX273" s="78"/>
      <c r="DY273" s="78"/>
      <c r="DZ273" s="78"/>
      <c r="EA273" s="78"/>
      <c r="EB273" s="78"/>
      <c r="EC273" s="78"/>
      <c r="ED273" s="78"/>
      <c r="EE273" s="78"/>
      <c r="EF273" s="78"/>
      <c r="EG273" s="78"/>
      <c r="EH273" s="78"/>
      <c r="EI273" s="78"/>
      <c r="EJ273" s="78"/>
      <c r="EK273" s="78"/>
      <c r="EL273" s="78"/>
      <c r="EM273" s="78"/>
      <c r="EN273" s="78"/>
      <c r="EO273" s="78"/>
      <c r="EP273" s="78"/>
      <c r="EQ273" s="78"/>
      <c r="ER273" s="78"/>
      <c r="ES273" s="78"/>
      <c r="ET273" s="78"/>
      <c r="EU273" s="78"/>
      <c r="EV273" s="78"/>
      <c r="EW273" s="78"/>
      <c r="EX273" s="78"/>
      <c r="EY273" s="78"/>
      <c r="EZ273" s="78"/>
      <c r="FA273" s="78"/>
      <c r="FB273" s="78"/>
      <c r="FC273" s="78"/>
      <c r="FD273" s="78"/>
      <c r="FE273" s="78"/>
      <c r="FF273" s="78"/>
      <c r="FG273" s="78"/>
      <c r="FH273" s="78"/>
      <c r="FI273" s="78"/>
      <c r="FJ273" s="78"/>
      <c r="FK273" s="78"/>
      <c r="FL273" s="78"/>
      <c r="FM273" s="78"/>
      <c r="FN273" s="78"/>
      <c r="FO273" s="78"/>
      <c r="FP273" s="78"/>
      <c r="FQ273" s="78"/>
      <c r="FR273" s="78"/>
      <c r="FS273" s="78"/>
      <c r="FT273" s="78"/>
      <c r="FU273" s="78"/>
      <c r="FV273" s="78"/>
      <c r="FW273" s="78"/>
      <c r="FX273" s="78"/>
      <c r="FY273" s="78"/>
      <c r="FZ273" s="78"/>
    </row>
    <row r="274" spans="8:182" x14ac:dyDescent="0.2">
      <c r="H274" s="78"/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  <c r="AA274" s="78"/>
      <c r="AB274" s="78"/>
      <c r="AC274" s="78"/>
      <c r="AD274" s="78"/>
      <c r="AE274" s="78"/>
      <c r="AF274" s="78"/>
      <c r="AG274" s="78"/>
      <c r="AH274" s="78"/>
      <c r="AI274" s="78"/>
      <c r="AJ274" s="78"/>
      <c r="AK274" s="78"/>
      <c r="AL274" s="78"/>
      <c r="AM274" s="78"/>
      <c r="AN274" s="78"/>
      <c r="AO274" s="78"/>
      <c r="AP274" s="78"/>
      <c r="AQ274" s="78"/>
      <c r="AR274" s="78"/>
      <c r="AS274" s="78"/>
      <c r="AT274" s="78"/>
      <c r="AU274" s="78"/>
      <c r="AV274" s="78"/>
      <c r="AW274" s="78"/>
      <c r="AX274" s="78"/>
      <c r="AY274" s="78"/>
      <c r="AZ274" s="78"/>
      <c r="BA274" s="78"/>
      <c r="BB274" s="78"/>
      <c r="BC274" s="78"/>
      <c r="BD274" s="78"/>
      <c r="BE274" s="78"/>
      <c r="BF274" s="78"/>
      <c r="BG274" s="78"/>
      <c r="BH274" s="78"/>
      <c r="BI274" s="78"/>
      <c r="BJ274" s="78"/>
      <c r="BK274" s="78"/>
      <c r="BL274" s="78"/>
      <c r="BM274" s="78"/>
      <c r="BN274" s="78"/>
      <c r="BO274" s="78"/>
      <c r="BP274" s="78"/>
      <c r="BQ274" s="78"/>
      <c r="BR274" s="78"/>
      <c r="BS274" s="78"/>
      <c r="BT274" s="78"/>
      <c r="BU274" s="78"/>
      <c r="BV274" s="78"/>
      <c r="BW274" s="78"/>
      <c r="BX274" s="78"/>
      <c r="BY274" s="78"/>
      <c r="BZ274" s="78"/>
      <c r="CA274" s="78"/>
      <c r="CB274" s="78"/>
      <c r="CC274" s="78"/>
      <c r="CD274" s="78"/>
      <c r="CE274" s="78"/>
      <c r="CF274" s="78"/>
      <c r="CG274" s="78"/>
      <c r="CH274" s="78"/>
      <c r="CI274" s="78"/>
      <c r="CJ274" s="78"/>
      <c r="CK274" s="78"/>
      <c r="CL274" s="78"/>
      <c r="CM274" s="78"/>
      <c r="CN274" s="78"/>
      <c r="CO274" s="78"/>
      <c r="CP274" s="78"/>
      <c r="CQ274" s="78"/>
      <c r="CR274" s="78"/>
      <c r="CS274" s="78"/>
      <c r="CT274" s="78"/>
      <c r="CU274" s="78"/>
      <c r="CV274" s="78"/>
      <c r="CW274" s="78"/>
      <c r="CX274" s="78"/>
      <c r="CY274" s="78"/>
      <c r="CZ274" s="78"/>
      <c r="DA274" s="78"/>
      <c r="DB274" s="78"/>
      <c r="DC274" s="78"/>
      <c r="DD274" s="78"/>
      <c r="DE274" s="78"/>
      <c r="DF274" s="78"/>
      <c r="DG274" s="78"/>
      <c r="DH274" s="78"/>
      <c r="DI274" s="78"/>
      <c r="DJ274" s="78"/>
      <c r="DK274" s="78"/>
      <c r="DL274" s="78"/>
      <c r="DM274" s="78"/>
      <c r="DN274" s="78"/>
      <c r="DO274" s="78"/>
      <c r="DP274" s="78"/>
      <c r="DQ274" s="78"/>
      <c r="DR274" s="78"/>
      <c r="DS274" s="78"/>
      <c r="DT274" s="78"/>
      <c r="DU274" s="78"/>
      <c r="DV274" s="78"/>
      <c r="DW274" s="78"/>
      <c r="DX274" s="78"/>
      <c r="DY274" s="78"/>
      <c r="DZ274" s="78"/>
      <c r="EA274" s="78"/>
      <c r="EB274" s="78"/>
      <c r="EC274" s="78"/>
      <c r="ED274" s="78"/>
      <c r="EE274" s="78"/>
      <c r="EF274" s="78"/>
      <c r="EG274" s="78"/>
      <c r="EH274" s="78"/>
      <c r="EI274" s="78"/>
      <c r="EJ274" s="78"/>
      <c r="EK274" s="78"/>
      <c r="EL274" s="78"/>
      <c r="EM274" s="78"/>
      <c r="EN274" s="78"/>
      <c r="EO274" s="78"/>
      <c r="EP274" s="78"/>
      <c r="EQ274" s="78"/>
      <c r="ER274" s="78"/>
      <c r="ES274" s="78"/>
      <c r="ET274" s="78"/>
      <c r="EU274" s="78"/>
      <c r="EV274" s="78"/>
      <c r="EW274" s="78"/>
      <c r="EX274" s="78"/>
      <c r="EY274" s="78"/>
      <c r="EZ274" s="78"/>
      <c r="FA274" s="78"/>
      <c r="FB274" s="78"/>
      <c r="FC274" s="78"/>
      <c r="FD274" s="78"/>
      <c r="FE274" s="78"/>
      <c r="FF274" s="78"/>
      <c r="FG274" s="78"/>
      <c r="FH274" s="78"/>
      <c r="FI274" s="78"/>
      <c r="FJ274" s="78"/>
      <c r="FK274" s="78"/>
      <c r="FL274" s="78"/>
      <c r="FM274" s="78"/>
      <c r="FN274" s="78"/>
      <c r="FO274" s="78"/>
      <c r="FP274" s="78"/>
      <c r="FQ274" s="78"/>
      <c r="FR274" s="78"/>
      <c r="FS274" s="78"/>
      <c r="FT274" s="78"/>
      <c r="FU274" s="78"/>
      <c r="FV274" s="78"/>
      <c r="FW274" s="78"/>
      <c r="FX274" s="78"/>
      <c r="FY274" s="78"/>
      <c r="FZ274" s="78"/>
    </row>
    <row r="275" spans="8:182" x14ac:dyDescent="0.2">
      <c r="H275" s="78"/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  <c r="AA275" s="78"/>
      <c r="AB275" s="78"/>
      <c r="AC275" s="78"/>
      <c r="AD275" s="78"/>
      <c r="AE275" s="78"/>
      <c r="AF275" s="78"/>
      <c r="AG275" s="78"/>
      <c r="AH275" s="78"/>
      <c r="AI275" s="78"/>
      <c r="AJ275" s="78"/>
      <c r="AK275" s="78"/>
      <c r="AL275" s="78"/>
      <c r="AM275" s="78"/>
      <c r="AN275" s="78"/>
      <c r="AO275" s="78"/>
      <c r="AP275" s="78"/>
      <c r="AQ275" s="78"/>
      <c r="AR275" s="78"/>
      <c r="AS275" s="78"/>
      <c r="AT275" s="78"/>
      <c r="AU275" s="78"/>
      <c r="AV275" s="78"/>
      <c r="AW275" s="78"/>
      <c r="AX275" s="78"/>
      <c r="AY275" s="78"/>
      <c r="AZ275" s="78"/>
      <c r="BA275" s="78"/>
      <c r="BB275" s="78"/>
      <c r="BC275" s="78"/>
      <c r="BD275" s="78"/>
      <c r="BE275" s="78"/>
      <c r="BF275" s="78"/>
      <c r="BG275" s="78"/>
      <c r="BH275" s="78"/>
      <c r="BI275" s="78"/>
      <c r="BJ275" s="78"/>
      <c r="BK275" s="78"/>
      <c r="BL275" s="78"/>
      <c r="BM275" s="78"/>
      <c r="BN275" s="78"/>
      <c r="BO275" s="78"/>
      <c r="BP275" s="78"/>
      <c r="BQ275" s="78"/>
      <c r="BR275" s="78"/>
      <c r="BS275" s="78"/>
      <c r="BT275" s="78"/>
      <c r="BU275" s="78"/>
      <c r="BV275" s="78"/>
      <c r="BW275" s="78"/>
      <c r="BX275" s="78"/>
      <c r="BY275" s="78"/>
      <c r="BZ275" s="78"/>
      <c r="CA275" s="78"/>
      <c r="CB275" s="78"/>
      <c r="CC275" s="78"/>
      <c r="CD275" s="78"/>
      <c r="CE275" s="78"/>
      <c r="CF275" s="78"/>
      <c r="CG275" s="78"/>
      <c r="CH275" s="78"/>
      <c r="CI275" s="78"/>
      <c r="CJ275" s="78"/>
      <c r="CK275" s="78"/>
      <c r="CL275" s="78"/>
      <c r="CM275" s="78"/>
      <c r="CN275" s="78"/>
      <c r="CO275" s="78"/>
      <c r="CP275" s="78"/>
      <c r="CQ275" s="78"/>
      <c r="CR275" s="78"/>
      <c r="CS275" s="78"/>
      <c r="CT275" s="78"/>
      <c r="CU275" s="78"/>
      <c r="CV275" s="78"/>
      <c r="CW275" s="78"/>
      <c r="CX275" s="78"/>
      <c r="CY275" s="78"/>
      <c r="CZ275" s="78"/>
      <c r="DA275" s="78"/>
      <c r="DB275" s="78"/>
      <c r="DC275" s="78"/>
      <c r="DD275" s="78"/>
      <c r="DE275" s="78"/>
      <c r="DF275" s="78"/>
      <c r="DG275" s="78"/>
      <c r="DH275" s="78"/>
      <c r="DI275" s="78"/>
      <c r="DJ275" s="78"/>
      <c r="DK275" s="78"/>
      <c r="DL275" s="78"/>
      <c r="DM275" s="78"/>
      <c r="DN275" s="78"/>
      <c r="DO275" s="78"/>
      <c r="DP275" s="78"/>
      <c r="DQ275" s="78"/>
      <c r="DR275" s="78"/>
      <c r="DS275" s="78"/>
      <c r="DT275" s="78"/>
      <c r="DU275" s="78"/>
      <c r="DV275" s="78"/>
      <c r="DW275" s="78"/>
      <c r="DX275" s="78"/>
      <c r="DY275" s="78"/>
      <c r="DZ275" s="78"/>
      <c r="EA275" s="78"/>
      <c r="EB275" s="78"/>
      <c r="EC275" s="78"/>
      <c r="ED275" s="78"/>
      <c r="EE275" s="78"/>
      <c r="EF275" s="78"/>
      <c r="EG275" s="78"/>
      <c r="EH275" s="78"/>
      <c r="EI275" s="78"/>
      <c r="EJ275" s="78"/>
      <c r="EK275" s="78"/>
      <c r="EL275" s="78"/>
      <c r="EM275" s="78"/>
      <c r="EN275" s="78"/>
      <c r="EO275" s="78"/>
      <c r="EP275" s="78"/>
      <c r="EQ275" s="78"/>
      <c r="ER275" s="78"/>
      <c r="ES275" s="78"/>
      <c r="ET275" s="78"/>
      <c r="EU275" s="78"/>
      <c r="EV275" s="78"/>
      <c r="EW275" s="78"/>
      <c r="EX275" s="78"/>
      <c r="EY275" s="78"/>
      <c r="EZ275" s="78"/>
      <c r="FA275" s="78"/>
      <c r="FB275" s="78"/>
      <c r="FC275" s="78"/>
      <c r="FD275" s="78"/>
      <c r="FE275" s="78"/>
      <c r="FF275" s="78"/>
      <c r="FG275" s="78"/>
      <c r="FH275" s="78"/>
      <c r="FI275" s="78"/>
      <c r="FJ275" s="78"/>
      <c r="FK275" s="78"/>
      <c r="FL275" s="78"/>
      <c r="FM275" s="78"/>
      <c r="FN275" s="78"/>
      <c r="FO275" s="78"/>
      <c r="FP275" s="78"/>
      <c r="FQ275" s="78"/>
      <c r="FR275" s="78"/>
      <c r="FS275" s="78"/>
      <c r="FT275" s="78"/>
      <c r="FU275" s="78"/>
      <c r="FV275" s="78"/>
      <c r="FW275" s="78"/>
      <c r="FX275" s="78"/>
      <c r="FY275" s="78"/>
      <c r="FZ275" s="78"/>
    </row>
    <row r="276" spans="8:182" x14ac:dyDescent="0.2">
      <c r="H276" s="78"/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78"/>
      <c r="AB276" s="78"/>
      <c r="AC276" s="78"/>
      <c r="AD276" s="78"/>
      <c r="AE276" s="78"/>
      <c r="AF276" s="78"/>
      <c r="AG276" s="78"/>
      <c r="AH276" s="78"/>
      <c r="AI276" s="78"/>
      <c r="AJ276" s="78"/>
      <c r="AK276" s="78"/>
      <c r="AL276" s="78"/>
      <c r="AM276" s="78"/>
      <c r="AN276" s="78"/>
      <c r="AO276" s="78"/>
      <c r="AP276" s="78"/>
      <c r="AQ276" s="78"/>
      <c r="AR276" s="78"/>
      <c r="AS276" s="78"/>
      <c r="AT276" s="78"/>
      <c r="AU276" s="78"/>
      <c r="AV276" s="78"/>
      <c r="AW276" s="78"/>
      <c r="AX276" s="78"/>
      <c r="AY276" s="78"/>
      <c r="AZ276" s="78"/>
      <c r="BA276" s="78"/>
      <c r="BB276" s="78"/>
      <c r="BC276" s="78"/>
      <c r="BD276" s="78"/>
      <c r="BE276" s="78"/>
      <c r="BF276" s="78"/>
      <c r="BG276" s="78"/>
      <c r="BH276" s="78"/>
      <c r="BI276" s="78"/>
      <c r="BJ276" s="78"/>
      <c r="BK276" s="78"/>
      <c r="BL276" s="78"/>
      <c r="BM276" s="78"/>
      <c r="BN276" s="78"/>
      <c r="BO276" s="78"/>
      <c r="BP276" s="78"/>
      <c r="BQ276" s="78"/>
      <c r="BR276" s="78"/>
      <c r="BS276" s="78"/>
      <c r="BT276" s="78"/>
      <c r="BU276" s="78"/>
      <c r="BV276" s="78"/>
      <c r="BW276" s="78"/>
      <c r="BX276" s="78"/>
      <c r="BY276" s="78"/>
      <c r="BZ276" s="78"/>
      <c r="CA276" s="78"/>
      <c r="CB276" s="78"/>
      <c r="CC276" s="78"/>
      <c r="CD276" s="78"/>
      <c r="CE276" s="78"/>
      <c r="CF276" s="78"/>
      <c r="CG276" s="78"/>
      <c r="CH276" s="78"/>
      <c r="CI276" s="78"/>
      <c r="CJ276" s="78"/>
      <c r="CK276" s="78"/>
      <c r="CL276" s="78"/>
      <c r="CM276" s="78"/>
      <c r="CN276" s="78"/>
      <c r="CO276" s="78"/>
      <c r="CP276" s="78"/>
      <c r="CQ276" s="78"/>
      <c r="CR276" s="78"/>
      <c r="CS276" s="78"/>
      <c r="CT276" s="78"/>
      <c r="CU276" s="78"/>
      <c r="CV276" s="78"/>
      <c r="CW276" s="78"/>
      <c r="CX276" s="78"/>
      <c r="CY276" s="78"/>
      <c r="CZ276" s="78"/>
      <c r="DA276" s="78"/>
      <c r="DB276" s="78"/>
      <c r="DC276" s="78"/>
      <c r="DD276" s="78"/>
      <c r="DE276" s="78"/>
      <c r="DF276" s="78"/>
      <c r="DG276" s="78"/>
      <c r="DH276" s="78"/>
      <c r="DI276" s="78"/>
      <c r="DJ276" s="78"/>
      <c r="DK276" s="78"/>
      <c r="DL276" s="78"/>
      <c r="DM276" s="78"/>
      <c r="DN276" s="78"/>
      <c r="DO276" s="78"/>
      <c r="DP276" s="78"/>
      <c r="DQ276" s="78"/>
      <c r="DR276" s="78"/>
      <c r="DS276" s="78"/>
      <c r="DT276" s="78"/>
      <c r="DU276" s="78"/>
      <c r="DV276" s="78"/>
      <c r="DW276" s="78"/>
      <c r="DX276" s="78"/>
      <c r="DY276" s="78"/>
      <c r="DZ276" s="78"/>
      <c r="EA276" s="78"/>
      <c r="EB276" s="78"/>
      <c r="EC276" s="78"/>
      <c r="ED276" s="78"/>
      <c r="EE276" s="78"/>
      <c r="EF276" s="78"/>
      <c r="EG276" s="78"/>
      <c r="EH276" s="78"/>
      <c r="EI276" s="78"/>
      <c r="EJ276" s="78"/>
      <c r="EK276" s="78"/>
      <c r="EL276" s="78"/>
      <c r="EM276" s="78"/>
      <c r="EN276" s="78"/>
      <c r="EO276" s="78"/>
      <c r="EP276" s="78"/>
      <c r="EQ276" s="78"/>
      <c r="ER276" s="78"/>
      <c r="ES276" s="78"/>
      <c r="ET276" s="78"/>
      <c r="EU276" s="78"/>
      <c r="EV276" s="78"/>
      <c r="EW276" s="78"/>
      <c r="EX276" s="78"/>
      <c r="EY276" s="78"/>
      <c r="EZ276" s="78"/>
      <c r="FA276" s="78"/>
      <c r="FB276" s="78"/>
      <c r="FC276" s="78"/>
      <c r="FD276" s="78"/>
      <c r="FE276" s="78"/>
      <c r="FF276" s="78"/>
      <c r="FG276" s="78"/>
      <c r="FH276" s="78"/>
      <c r="FI276" s="78"/>
      <c r="FJ276" s="78"/>
      <c r="FK276" s="78"/>
      <c r="FL276" s="78"/>
      <c r="FM276" s="78"/>
      <c r="FN276" s="78"/>
      <c r="FO276" s="78"/>
      <c r="FP276" s="78"/>
      <c r="FQ276" s="78"/>
      <c r="FR276" s="78"/>
      <c r="FS276" s="78"/>
      <c r="FT276" s="78"/>
      <c r="FU276" s="78"/>
      <c r="FV276" s="78"/>
      <c r="FW276" s="78"/>
      <c r="FX276" s="78"/>
      <c r="FY276" s="78"/>
      <c r="FZ276" s="78"/>
    </row>
    <row r="277" spans="8:182" x14ac:dyDescent="0.2">
      <c r="H277" s="78"/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  <c r="AA277" s="78"/>
      <c r="AB277" s="78"/>
      <c r="AC277" s="78"/>
      <c r="AD277" s="78"/>
      <c r="AE277" s="78"/>
      <c r="AF277" s="78"/>
      <c r="AG277" s="78"/>
      <c r="AH277" s="78"/>
      <c r="AI277" s="78"/>
      <c r="AJ277" s="78"/>
      <c r="AK277" s="78"/>
      <c r="AL277" s="78"/>
      <c r="AM277" s="78"/>
      <c r="AN277" s="78"/>
      <c r="AO277" s="78"/>
      <c r="AP277" s="78"/>
      <c r="AQ277" s="78"/>
      <c r="AR277" s="78"/>
      <c r="AS277" s="78"/>
      <c r="AT277" s="78"/>
      <c r="AU277" s="78"/>
      <c r="AV277" s="78"/>
      <c r="AW277" s="78"/>
      <c r="AX277" s="78"/>
      <c r="AY277" s="78"/>
      <c r="AZ277" s="78"/>
      <c r="BA277" s="78"/>
      <c r="BB277" s="78"/>
      <c r="BC277" s="78"/>
      <c r="BD277" s="78"/>
      <c r="BE277" s="78"/>
      <c r="BF277" s="78"/>
      <c r="BG277" s="78"/>
      <c r="BH277" s="78"/>
      <c r="BI277" s="78"/>
      <c r="BJ277" s="78"/>
      <c r="BK277" s="78"/>
      <c r="BL277" s="78"/>
      <c r="BM277" s="78"/>
      <c r="BN277" s="78"/>
      <c r="BO277" s="78"/>
      <c r="BP277" s="78"/>
      <c r="BQ277" s="78"/>
      <c r="BR277" s="78"/>
      <c r="BS277" s="78"/>
      <c r="BT277" s="78"/>
      <c r="BU277" s="78"/>
      <c r="BV277" s="78"/>
      <c r="BW277" s="78"/>
      <c r="BX277" s="78"/>
      <c r="BY277" s="78"/>
      <c r="BZ277" s="78"/>
      <c r="CA277" s="78"/>
      <c r="CB277" s="78"/>
      <c r="CC277" s="78"/>
      <c r="CD277" s="78"/>
      <c r="CE277" s="78"/>
      <c r="CF277" s="78"/>
      <c r="CG277" s="78"/>
      <c r="CH277" s="78"/>
      <c r="CI277" s="78"/>
      <c r="CJ277" s="78"/>
      <c r="CK277" s="78"/>
      <c r="CL277" s="78"/>
      <c r="CM277" s="78"/>
      <c r="CN277" s="78"/>
      <c r="CO277" s="78"/>
      <c r="CP277" s="78"/>
      <c r="CQ277" s="78"/>
      <c r="CR277" s="78"/>
      <c r="CS277" s="78"/>
      <c r="CT277" s="78"/>
      <c r="CU277" s="78"/>
      <c r="CV277" s="78"/>
      <c r="CW277" s="78"/>
      <c r="CX277" s="78"/>
      <c r="CY277" s="78"/>
      <c r="CZ277" s="78"/>
      <c r="DA277" s="78"/>
      <c r="DB277" s="78"/>
      <c r="DC277" s="78"/>
      <c r="DD277" s="78"/>
      <c r="DE277" s="78"/>
      <c r="DF277" s="78"/>
      <c r="DG277" s="78"/>
      <c r="DH277" s="78"/>
      <c r="DI277" s="78"/>
      <c r="DJ277" s="78"/>
      <c r="DK277" s="78"/>
      <c r="DL277" s="78"/>
      <c r="DM277" s="78"/>
      <c r="DN277" s="78"/>
      <c r="DO277" s="78"/>
      <c r="DP277" s="78"/>
      <c r="DQ277" s="78"/>
      <c r="DR277" s="78"/>
      <c r="DS277" s="78"/>
      <c r="DT277" s="78"/>
      <c r="DU277" s="78"/>
      <c r="DV277" s="78"/>
      <c r="DW277" s="78"/>
      <c r="DX277" s="78"/>
      <c r="DY277" s="78"/>
      <c r="DZ277" s="78"/>
      <c r="EA277" s="78"/>
      <c r="EB277" s="78"/>
      <c r="EC277" s="78"/>
      <c r="ED277" s="78"/>
      <c r="EE277" s="78"/>
      <c r="EF277" s="78"/>
      <c r="EG277" s="78"/>
      <c r="EH277" s="78"/>
      <c r="EI277" s="78"/>
      <c r="EJ277" s="78"/>
      <c r="EK277" s="78"/>
      <c r="EL277" s="78"/>
      <c r="EM277" s="78"/>
      <c r="EN277" s="78"/>
      <c r="EO277" s="78"/>
      <c r="EP277" s="78"/>
      <c r="EQ277" s="78"/>
      <c r="ER277" s="78"/>
      <c r="ES277" s="78"/>
      <c r="ET277" s="78"/>
      <c r="EU277" s="78"/>
      <c r="EV277" s="78"/>
      <c r="EW277" s="78"/>
      <c r="EX277" s="78"/>
      <c r="EY277" s="78"/>
      <c r="EZ277" s="78"/>
      <c r="FA277" s="78"/>
      <c r="FB277" s="78"/>
      <c r="FC277" s="78"/>
      <c r="FD277" s="78"/>
      <c r="FE277" s="78"/>
      <c r="FF277" s="78"/>
      <c r="FG277" s="78"/>
      <c r="FH277" s="78"/>
      <c r="FI277" s="78"/>
      <c r="FJ277" s="78"/>
      <c r="FK277" s="78"/>
      <c r="FL277" s="78"/>
      <c r="FM277" s="78"/>
      <c r="FN277" s="78"/>
      <c r="FO277" s="78"/>
      <c r="FP277" s="78"/>
      <c r="FQ277" s="78"/>
      <c r="FR277" s="78"/>
      <c r="FS277" s="78"/>
      <c r="FT277" s="78"/>
      <c r="FU277" s="78"/>
      <c r="FV277" s="78"/>
      <c r="FW277" s="78"/>
      <c r="FX277" s="78"/>
      <c r="FY277" s="78"/>
      <c r="FZ277" s="78"/>
    </row>
    <row r="278" spans="8:182" x14ac:dyDescent="0.2">
      <c r="H278" s="78"/>
      <c r="I278" s="78"/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  <c r="AA278" s="78"/>
      <c r="AB278" s="78"/>
      <c r="AC278" s="78"/>
      <c r="AD278" s="78"/>
      <c r="AE278" s="78"/>
      <c r="AF278" s="78"/>
      <c r="AG278" s="78"/>
      <c r="AH278" s="78"/>
      <c r="AI278" s="78"/>
      <c r="AJ278" s="78"/>
      <c r="AK278" s="78"/>
      <c r="AL278" s="78"/>
      <c r="AM278" s="78"/>
      <c r="AN278" s="78"/>
      <c r="AO278" s="78"/>
      <c r="AP278" s="78"/>
      <c r="AQ278" s="78"/>
      <c r="AR278" s="78"/>
      <c r="AS278" s="78"/>
      <c r="AT278" s="78"/>
      <c r="AU278" s="78"/>
      <c r="AV278" s="78"/>
      <c r="AW278" s="78"/>
      <c r="AX278" s="78"/>
      <c r="AY278" s="78"/>
      <c r="AZ278" s="78"/>
      <c r="BA278" s="78"/>
      <c r="BB278" s="78"/>
      <c r="BC278" s="78"/>
      <c r="BD278" s="78"/>
      <c r="BE278" s="78"/>
      <c r="BF278" s="78"/>
      <c r="BG278" s="78"/>
      <c r="BH278" s="78"/>
      <c r="BI278" s="78"/>
      <c r="BJ278" s="78"/>
      <c r="BK278" s="78"/>
      <c r="BL278" s="78"/>
      <c r="BM278" s="78"/>
      <c r="BN278" s="78"/>
      <c r="BO278" s="78"/>
      <c r="BP278" s="78"/>
      <c r="BQ278" s="78"/>
      <c r="BR278" s="78"/>
      <c r="BS278" s="78"/>
      <c r="BT278" s="78"/>
      <c r="BU278" s="78"/>
      <c r="BV278" s="78"/>
      <c r="BW278" s="78"/>
      <c r="BX278" s="78"/>
      <c r="BY278" s="78"/>
      <c r="BZ278" s="78"/>
      <c r="CA278" s="78"/>
      <c r="CB278" s="78"/>
      <c r="CC278" s="78"/>
      <c r="CD278" s="78"/>
      <c r="CE278" s="78"/>
      <c r="CF278" s="78"/>
      <c r="CG278" s="78"/>
      <c r="CH278" s="78"/>
      <c r="CI278" s="78"/>
      <c r="CJ278" s="78"/>
      <c r="CK278" s="78"/>
      <c r="CL278" s="78"/>
      <c r="CM278" s="78"/>
      <c r="CN278" s="78"/>
      <c r="CO278" s="78"/>
      <c r="CP278" s="78"/>
      <c r="CQ278" s="78"/>
      <c r="CR278" s="78"/>
      <c r="CS278" s="78"/>
      <c r="CT278" s="78"/>
      <c r="CU278" s="78"/>
      <c r="CV278" s="78"/>
      <c r="CW278" s="78"/>
      <c r="CX278" s="78"/>
      <c r="CY278" s="78"/>
      <c r="CZ278" s="78"/>
      <c r="DA278" s="78"/>
      <c r="DB278" s="78"/>
      <c r="DC278" s="78"/>
      <c r="DD278" s="78"/>
      <c r="DE278" s="78"/>
      <c r="DF278" s="78"/>
      <c r="DG278" s="78"/>
      <c r="DH278" s="78"/>
      <c r="DI278" s="78"/>
      <c r="DJ278" s="78"/>
      <c r="DK278" s="78"/>
      <c r="DL278" s="78"/>
      <c r="DM278" s="78"/>
      <c r="DN278" s="78"/>
      <c r="DO278" s="78"/>
      <c r="DP278" s="78"/>
      <c r="DQ278" s="78"/>
      <c r="DR278" s="78"/>
      <c r="DS278" s="78"/>
      <c r="DT278" s="78"/>
      <c r="DU278" s="78"/>
      <c r="DV278" s="78"/>
      <c r="DW278" s="78"/>
      <c r="DX278" s="78"/>
      <c r="DY278" s="78"/>
      <c r="DZ278" s="78"/>
      <c r="EA278" s="78"/>
      <c r="EB278" s="78"/>
      <c r="EC278" s="78"/>
      <c r="ED278" s="78"/>
      <c r="EE278" s="78"/>
      <c r="EF278" s="78"/>
      <c r="EG278" s="78"/>
      <c r="EH278" s="78"/>
      <c r="EI278" s="78"/>
      <c r="EJ278" s="78"/>
      <c r="EK278" s="78"/>
      <c r="EL278" s="78"/>
      <c r="EM278" s="78"/>
      <c r="EN278" s="78"/>
      <c r="EO278" s="78"/>
      <c r="EP278" s="78"/>
      <c r="EQ278" s="78"/>
      <c r="ER278" s="78"/>
      <c r="ES278" s="78"/>
      <c r="ET278" s="78"/>
      <c r="EU278" s="78"/>
      <c r="EV278" s="78"/>
      <c r="EW278" s="78"/>
      <c r="EX278" s="78"/>
      <c r="EY278" s="78"/>
      <c r="EZ278" s="78"/>
      <c r="FA278" s="78"/>
      <c r="FB278" s="78"/>
      <c r="FC278" s="78"/>
      <c r="FD278" s="78"/>
      <c r="FE278" s="78"/>
      <c r="FF278" s="78"/>
      <c r="FG278" s="78"/>
      <c r="FH278" s="78"/>
      <c r="FI278" s="78"/>
      <c r="FJ278" s="78"/>
      <c r="FK278" s="78"/>
      <c r="FL278" s="78"/>
      <c r="FM278" s="78"/>
      <c r="FN278" s="78"/>
      <c r="FO278" s="78"/>
      <c r="FP278" s="78"/>
      <c r="FQ278" s="78"/>
      <c r="FR278" s="78"/>
      <c r="FS278" s="78"/>
      <c r="FT278" s="78"/>
      <c r="FU278" s="78"/>
      <c r="FV278" s="78"/>
      <c r="FW278" s="78"/>
      <c r="FX278" s="78"/>
      <c r="FY278" s="78"/>
      <c r="FZ278" s="78"/>
    </row>
    <row r="279" spans="8:182" x14ac:dyDescent="0.2">
      <c r="H279" s="78"/>
      <c r="I279" s="78"/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  <c r="AA279" s="78"/>
      <c r="AB279" s="78"/>
      <c r="AC279" s="78"/>
      <c r="AD279" s="78"/>
      <c r="AE279" s="78"/>
      <c r="AF279" s="78"/>
      <c r="AG279" s="78"/>
      <c r="AH279" s="78"/>
      <c r="AI279" s="78"/>
      <c r="AJ279" s="78"/>
      <c r="AK279" s="78"/>
      <c r="AL279" s="78"/>
      <c r="AM279" s="78"/>
      <c r="AN279" s="78"/>
      <c r="AO279" s="78"/>
      <c r="AP279" s="78"/>
      <c r="AQ279" s="78"/>
      <c r="AR279" s="78"/>
      <c r="AS279" s="78"/>
      <c r="AT279" s="78"/>
      <c r="AU279" s="78"/>
      <c r="AV279" s="78"/>
      <c r="AW279" s="78"/>
      <c r="AX279" s="78"/>
      <c r="AY279" s="78"/>
      <c r="AZ279" s="78"/>
      <c r="BA279" s="78"/>
      <c r="BB279" s="78"/>
      <c r="BC279" s="78"/>
      <c r="BD279" s="78"/>
      <c r="BE279" s="78"/>
      <c r="BF279" s="78"/>
      <c r="BG279" s="78"/>
      <c r="BH279" s="78"/>
      <c r="BI279" s="78"/>
      <c r="BJ279" s="78"/>
      <c r="BK279" s="78"/>
      <c r="BL279" s="78"/>
      <c r="BM279" s="78"/>
      <c r="BN279" s="78"/>
      <c r="BO279" s="78"/>
      <c r="BP279" s="78"/>
      <c r="BQ279" s="78"/>
      <c r="BR279" s="78"/>
      <c r="BS279" s="78"/>
      <c r="BT279" s="78"/>
      <c r="BU279" s="78"/>
      <c r="BV279" s="78"/>
      <c r="BW279" s="78"/>
      <c r="BX279" s="78"/>
      <c r="BY279" s="78"/>
      <c r="BZ279" s="78"/>
      <c r="CA279" s="78"/>
      <c r="CB279" s="78"/>
      <c r="CC279" s="78"/>
      <c r="CD279" s="78"/>
      <c r="CE279" s="78"/>
      <c r="CF279" s="78"/>
      <c r="CG279" s="78"/>
      <c r="CH279" s="78"/>
      <c r="CI279" s="78"/>
      <c r="CJ279" s="78"/>
      <c r="CK279" s="78"/>
      <c r="CL279" s="78"/>
      <c r="CM279" s="78"/>
      <c r="CN279" s="78"/>
      <c r="CO279" s="78"/>
      <c r="CP279" s="78"/>
      <c r="CQ279" s="78"/>
      <c r="CR279" s="78"/>
      <c r="CS279" s="78"/>
      <c r="CT279" s="78"/>
      <c r="CU279" s="78"/>
      <c r="CV279" s="78"/>
      <c r="CW279" s="78"/>
      <c r="CX279" s="78"/>
      <c r="CY279" s="78"/>
      <c r="CZ279" s="78"/>
      <c r="DA279" s="78"/>
      <c r="DB279" s="78"/>
      <c r="DC279" s="78"/>
      <c r="DD279" s="78"/>
      <c r="DE279" s="78"/>
      <c r="DF279" s="78"/>
      <c r="DG279" s="78"/>
      <c r="DH279" s="78"/>
      <c r="DI279" s="78"/>
      <c r="DJ279" s="78"/>
      <c r="DK279" s="78"/>
      <c r="DL279" s="78"/>
      <c r="DM279" s="78"/>
      <c r="DN279" s="78"/>
      <c r="DO279" s="78"/>
      <c r="DP279" s="78"/>
      <c r="DQ279" s="78"/>
      <c r="DR279" s="78"/>
      <c r="DS279" s="78"/>
      <c r="DT279" s="78"/>
      <c r="DU279" s="78"/>
      <c r="DV279" s="78"/>
      <c r="DW279" s="78"/>
      <c r="DX279" s="78"/>
      <c r="DY279" s="78"/>
      <c r="DZ279" s="78"/>
      <c r="EA279" s="78"/>
      <c r="EB279" s="78"/>
      <c r="EC279" s="78"/>
      <c r="ED279" s="78"/>
      <c r="EE279" s="78"/>
      <c r="EF279" s="78"/>
      <c r="EG279" s="78"/>
      <c r="EH279" s="78"/>
      <c r="EI279" s="78"/>
      <c r="EJ279" s="78"/>
      <c r="EK279" s="78"/>
      <c r="EL279" s="78"/>
      <c r="EM279" s="78"/>
      <c r="EN279" s="78"/>
      <c r="EO279" s="78"/>
      <c r="EP279" s="78"/>
      <c r="EQ279" s="78"/>
      <c r="ER279" s="78"/>
      <c r="ES279" s="78"/>
      <c r="ET279" s="78"/>
      <c r="EU279" s="78"/>
      <c r="EV279" s="78"/>
      <c r="EW279" s="78"/>
      <c r="EX279" s="78"/>
      <c r="EY279" s="78"/>
      <c r="EZ279" s="78"/>
      <c r="FA279" s="78"/>
      <c r="FB279" s="78"/>
      <c r="FC279" s="78"/>
      <c r="FD279" s="78"/>
      <c r="FE279" s="78"/>
      <c r="FF279" s="78"/>
      <c r="FG279" s="78"/>
      <c r="FH279" s="78"/>
      <c r="FI279" s="78"/>
      <c r="FJ279" s="78"/>
      <c r="FK279" s="78"/>
      <c r="FL279" s="78"/>
      <c r="FM279" s="78"/>
      <c r="FN279" s="78"/>
      <c r="FO279" s="78"/>
      <c r="FP279" s="78"/>
      <c r="FQ279" s="78"/>
      <c r="FR279" s="78"/>
      <c r="FS279" s="78"/>
      <c r="FT279" s="78"/>
      <c r="FU279" s="78"/>
      <c r="FV279" s="78"/>
      <c r="FW279" s="78"/>
      <c r="FX279" s="78"/>
      <c r="FY279" s="78"/>
      <c r="FZ279" s="78"/>
    </row>
    <row r="280" spans="8:182" x14ac:dyDescent="0.2">
      <c r="H280" s="78"/>
      <c r="I280" s="78"/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  <c r="AA280" s="78"/>
      <c r="AB280" s="78"/>
      <c r="AC280" s="78"/>
      <c r="AD280" s="78"/>
      <c r="AE280" s="78"/>
      <c r="AF280" s="78"/>
      <c r="AG280" s="78"/>
      <c r="AH280" s="78"/>
      <c r="AI280" s="78"/>
      <c r="AJ280" s="78"/>
      <c r="AK280" s="78"/>
      <c r="AL280" s="78"/>
      <c r="AM280" s="78"/>
      <c r="AN280" s="78"/>
      <c r="AO280" s="78"/>
      <c r="AP280" s="78"/>
      <c r="AQ280" s="78"/>
      <c r="AR280" s="78"/>
      <c r="AS280" s="78"/>
      <c r="AT280" s="78"/>
      <c r="AU280" s="78"/>
      <c r="AV280" s="78"/>
      <c r="AW280" s="78"/>
      <c r="AX280" s="78"/>
      <c r="AY280" s="78"/>
      <c r="AZ280" s="78"/>
      <c r="BA280" s="78"/>
      <c r="BB280" s="78"/>
      <c r="BC280" s="78"/>
      <c r="BD280" s="78"/>
      <c r="BE280" s="78"/>
      <c r="BF280" s="78"/>
      <c r="BG280" s="78"/>
      <c r="BH280" s="78"/>
      <c r="BI280" s="78"/>
      <c r="BJ280" s="78"/>
      <c r="BK280" s="78"/>
      <c r="BL280" s="78"/>
      <c r="BM280" s="78"/>
      <c r="BN280" s="78"/>
      <c r="BO280" s="78"/>
      <c r="BP280" s="78"/>
      <c r="BQ280" s="78"/>
      <c r="BR280" s="78"/>
      <c r="BS280" s="78"/>
      <c r="BT280" s="78"/>
      <c r="BU280" s="78"/>
      <c r="BV280" s="78"/>
      <c r="BW280" s="78"/>
      <c r="BX280" s="78"/>
      <c r="BY280" s="78"/>
      <c r="BZ280" s="78"/>
      <c r="CA280" s="78"/>
      <c r="CB280" s="78"/>
      <c r="CC280" s="78"/>
      <c r="CD280" s="78"/>
      <c r="CE280" s="78"/>
      <c r="CF280" s="78"/>
      <c r="CG280" s="78"/>
      <c r="CH280" s="78"/>
      <c r="CI280" s="78"/>
      <c r="CJ280" s="78"/>
      <c r="CK280" s="78"/>
      <c r="CL280" s="78"/>
      <c r="CM280" s="78"/>
      <c r="CN280" s="78"/>
      <c r="CO280" s="78"/>
      <c r="CP280" s="78"/>
      <c r="CQ280" s="78"/>
      <c r="CR280" s="78"/>
      <c r="CS280" s="78"/>
      <c r="CT280" s="78"/>
      <c r="CU280" s="78"/>
      <c r="CV280" s="78"/>
      <c r="CW280" s="78"/>
      <c r="CX280" s="78"/>
      <c r="CY280" s="78"/>
      <c r="CZ280" s="78"/>
      <c r="DA280" s="78"/>
      <c r="DB280" s="78"/>
      <c r="DC280" s="78"/>
      <c r="DD280" s="78"/>
      <c r="DE280" s="78"/>
      <c r="DF280" s="78"/>
      <c r="DG280" s="78"/>
      <c r="DH280" s="78"/>
      <c r="DI280" s="78"/>
      <c r="DJ280" s="78"/>
      <c r="DK280" s="78"/>
      <c r="DL280" s="78"/>
      <c r="DM280" s="78"/>
      <c r="DN280" s="78"/>
      <c r="DO280" s="78"/>
      <c r="DP280" s="78"/>
      <c r="DQ280" s="78"/>
      <c r="DR280" s="78"/>
      <c r="DS280" s="78"/>
      <c r="DT280" s="78"/>
      <c r="DU280" s="78"/>
      <c r="DV280" s="78"/>
      <c r="DW280" s="78"/>
      <c r="DX280" s="78"/>
      <c r="DY280" s="78"/>
      <c r="DZ280" s="78"/>
      <c r="EA280" s="78"/>
      <c r="EB280" s="78"/>
      <c r="EC280" s="78"/>
      <c r="ED280" s="78"/>
      <c r="EE280" s="78"/>
      <c r="EF280" s="78"/>
      <c r="EG280" s="78"/>
      <c r="EH280" s="78"/>
      <c r="EI280" s="78"/>
      <c r="EJ280" s="78"/>
      <c r="EK280" s="78"/>
      <c r="EL280" s="78"/>
      <c r="EM280" s="78"/>
      <c r="EN280" s="78"/>
      <c r="EO280" s="78"/>
      <c r="EP280" s="78"/>
      <c r="EQ280" s="78"/>
      <c r="ER280" s="78"/>
      <c r="ES280" s="78"/>
      <c r="ET280" s="78"/>
      <c r="EU280" s="78"/>
      <c r="EV280" s="78"/>
      <c r="EW280" s="78"/>
      <c r="EX280" s="78"/>
      <c r="EY280" s="78"/>
      <c r="EZ280" s="78"/>
      <c r="FA280" s="78"/>
      <c r="FB280" s="78"/>
      <c r="FC280" s="78"/>
      <c r="FD280" s="78"/>
      <c r="FE280" s="78"/>
      <c r="FF280" s="78"/>
      <c r="FG280" s="78"/>
      <c r="FH280" s="78"/>
      <c r="FI280" s="78"/>
      <c r="FJ280" s="78"/>
      <c r="FK280" s="78"/>
      <c r="FL280" s="78"/>
      <c r="FM280" s="78"/>
      <c r="FN280" s="78"/>
      <c r="FO280" s="78"/>
      <c r="FP280" s="78"/>
      <c r="FQ280" s="78"/>
      <c r="FR280" s="78"/>
      <c r="FS280" s="78"/>
      <c r="FT280" s="78"/>
      <c r="FU280" s="78"/>
      <c r="FV280" s="78"/>
      <c r="FW280" s="78"/>
      <c r="FX280" s="78"/>
      <c r="FY280" s="78"/>
      <c r="FZ280" s="78"/>
    </row>
    <row r="281" spans="8:182" x14ac:dyDescent="0.2">
      <c r="H281" s="78"/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  <c r="AA281" s="78"/>
      <c r="AB281" s="78"/>
      <c r="AC281" s="78"/>
      <c r="AD281" s="78"/>
      <c r="AE281" s="78"/>
      <c r="AF281" s="78"/>
      <c r="AG281" s="78"/>
      <c r="AH281" s="78"/>
      <c r="AI281" s="78"/>
      <c r="AJ281" s="78"/>
      <c r="AK281" s="78"/>
      <c r="AL281" s="78"/>
      <c r="AM281" s="78"/>
      <c r="AN281" s="78"/>
      <c r="AO281" s="78"/>
      <c r="AP281" s="78"/>
      <c r="AQ281" s="78"/>
      <c r="AR281" s="78"/>
      <c r="AS281" s="78"/>
      <c r="AT281" s="78"/>
      <c r="AU281" s="78"/>
      <c r="AV281" s="78"/>
      <c r="AW281" s="78"/>
      <c r="AX281" s="78"/>
      <c r="AY281" s="78"/>
      <c r="AZ281" s="78"/>
      <c r="BA281" s="78"/>
      <c r="BB281" s="78"/>
      <c r="BC281" s="78"/>
      <c r="BD281" s="78"/>
      <c r="BE281" s="78"/>
      <c r="BF281" s="78"/>
      <c r="BG281" s="78"/>
      <c r="BH281" s="78"/>
      <c r="BI281" s="78"/>
      <c r="BJ281" s="78"/>
      <c r="BK281" s="78"/>
      <c r="BL281" s="78"/>
      <c r="BM281" s="78"/>
      <c r="BN281" s="78"/>
      <c r="BO281" s="78"/>
      <c r="BP281" s="78"/>
      <c r="BQ281" s="78"/>
      <c r="BR281" s="78"/>
      <c r="BS281" s="78"/>
      <c r="BT281" s="78"/>
      <c r="BU281" s="78"/>
      <c r="BV281" s="78"/>
      <c r="BW281" s="78"/>
      <c r="BX281" s="78"/>
      <c r="BY281" s="78"/>
      <c r="BZ281" s="78"/>
      <c r="CA281" s="78"/>
      <c r="CB281" s="78"/>
      <c r="CC281" s="78"/>
      <c r="CD281" s="78"/>
      <c r="CE281" s="78"/>
      <c r="CF281" s="78"/>
      <c r="CG281" s="78"/>
      <c r="CH281" s="78"/>
      <c r="CI281" s="78"/>
      <c r="CJ281" s="78"/>
      <c r="CK281" s="78"/>
      <c r="CL281" s="78"/>
      <c r="CM281" s="78"/>
      <c r="CN281" s="78"/>
      <c r="CO281" s="78"/>
      <c r="CP281" s="78"/>
      <c r="CQ281" s="78"/>
      <c r="CR281" s="78"/>
      <c r="CS281" s="78"/>
      <c r="CT281" s="78"/>
      <c r="CU281" s="78"/>
      <c r="CV281" s="78"/>
      <c r="CW281" s="78"/>
      <c r="CX281" s="78"/>
      <c r="CY281" s="78"/>
      <c r="CZ281" s="78"/>
      <c r="DA281" s="78"/>
      <c r="DB281" s="78"/>
      <c r="DC281" s="78"/>
      <c r="DD281" s="78"/>
      <c r="DE281" s="78"/>
      <c r="DF281" s="78"/>
      <c r="DG281" s="78"/>
      <c r="DH281" s="78"/>
      <c r="DI281" s="78"/>
      <c r="DJ281" s="78"/>
      <c r="DK281" s="78"/>
      <c r="DL281" s="78"/>
      <c r="DM281" s="78"/>
      <c r="DN281" s="78"/>
      <c r="DO281" s="78"/>
      <c r="DP281" s="78"/>
      <c r="DQ281" s="78"/>
      <c r="DR281" s="78"/>
      <c r="DS281" s="78"/>
      <c r="DT281" s="78"/>
      <c r="DU281" s="78"/>
      <c r="DV281" s="78"/>
      <c r="DW281" s="78"/>
      <c r="DX281" s="78"/>
      <c r="DY281" s="78"/>
      <c r="DZ281" s="78"/>
      <c r="EA281" s="78"/>
      <c r="EB281" s="78"/>
      <c r="EC281" s="78"/>
      <c r="ED281" s="78"/>
      <c r="EE281" s="78"/>
      <c r="EF281" s="78"/>
      <c r="EG281" s="78"/>
      <c r="EH281" s="78"/>
      <c r="EI281" s="78"/>
      <c r="EJ281" s="78"/>
      <c r="EK281" s="78"/>
      <c r="EL281" s="78"/>
      <c r="EM281" s="78"/>
      <c r="EN281" s="78"/>
      <c r="EO281" s="78"/>
      <c r="EP281" s="78"/>
      <c r="EQ281" s="78"/>
      <c r="ER281" s="78"/>
      <c r="ES281" s="78"/>
      <c r="ET281" s="78"/>
      <c r="EU281" s="78"/>
      <c r="EV281" s="78"/>
      <c r="EW281" s="78"/>
      <c r="EX281" s="78"/>
      <c r="EY281" s="78"/>
      <c r="EZ281" s="78"/>
      <c r="FA281" s="78"/>
      <c r="FB281" s="78"/>
      <c r="FC281" s="78"/>
      <c r="FD281" s="78"/>
      <c r="FE281" s="78"/>
      <c r="FF281" s="78"/>
      <c r="FG281" s="78"/>
      <c r="FH281" s="78"/>
      <c r="FI281" s="78"/>
      <c r="FJ281" s="78"/>
      <c r="FK281" s="78"/>
      <c r="FL281" s="78"/>
      <c r="FM281" s="78"/>
      <c r="FN281" s="78"/>
      <c r="FO281" s="78"/>
      <c r="FP281" s="78"/>
      <c r="FQ281" s="78"/>
      <c r="FR281" s="78"/>
      <c r="FS281" s="78"/>
      <c r="FT281" s="78"/>
      <c r="FU281" s="78"/>
      <c r="FV281" s="78"/>
      <c r="FW281" s="78"/>
      <c r="FX281" s="78"/>
      <c r="FY281" s="78"/>
      <c r="FZ281" s="78"/>
    </row>
    <row r="282" spans="8:182" x14ac:dyDescent="0.2">
      <c r="H282" s="78"/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  <c r="AA282" s="78"/>
      <c r="AB282" s="78"/>
      <c r="AC282" s="78"/>
      <c r="AD282" s="78"/>
      <c r="AE282" s="78"/>
      <c r="AF282" s="78"/>
      <c r="AG282" s="78"/>
      <c r="AH282" s="78"/>
      <c r="AI282" s="78"/>
      <c r="AJ282" s="78"/>
      <c r="AK282" s="78"/>
      <c r="AL282" s="78"/>
      <c r="AM282" s="78"/>
      <c r="AN282" s="78"/>
      <c r="AO282" s="78"/>
      <c r="AP282" s="78"/>
      <c r="AQ282" s="78"/>
      <c r="AR282" s="78"/>
      <c r="AS282" s="78"/>
      <c r="AT282" s="78"/>
      <c r="AU282" s="78"/>
      <c r="AV282" s="78"/>
      <c r="AW282" s="78"/>
      <c r="AX282" s="78"/>
      <c r="AY282" s="78"/>
      <c r="AZ282" s="78"/>
      <c r="BA282" s="78"/>
      <c r="BB282" s="78"/>
      <c r="BC282" s="78"/>
      <c r="BD282" s="78"/>
      <c r="BE282" s="78"/>
      <c r="BF282" s="78"/>
      <c r="BG282" s="78"/>
      <c r="BH282" s="78"/>
      <c r="BI282" s="78"/>
      <c r="BJ282" s="78"/>
      <c r="BK282" s="78"/>
      <c r="BL282" s="78"/>
      <c r="BM282" s="78"/>
      <c r="BN282" s="78"/>
      <c r="BO282" s="78"/>
      <c r="BP282" s="78"/>
      <c r="BQ282" s="78"/>
      <c r="BR282" s="78"/>
      <c r="BS282" s="78"/>
      <c r="BT282" s="78"/>
      <c r="BU282" s="78"/>
      <c r="BV282" s="78"/>
      <c r="BW282" s="78"/>
      <c r="BX282" s="78"/>
      <c r="BY282" s="78"/>
      <c r="BZ282" s="78"/>
      <c r="CA282" s="78"/>
      <c r="CB282" s="78"/>
      <c r="CC282" s="78"/>
      <c r="CD282" s="78"/>
      <c r="CE282" s="78"/>
      <c r="CF282" s="78"/>
      <c r="CG282" s="78"/>
      <c r="CH282" s="78"/>
      <c r="CI282" s="78"/>
      <c r="CJ282" s="78"/>
      <c r="CK282" s="78"/>
      <c r="CL282" s="78"/>
      <c r="CM282" s="78"/>
      <c r="CN282" s="78"/>
      <c r="CO282" s="78"/>
      <c r="CP282" s="78"/>
      <c r="CQ282" s="78"/>
      <c r="CR282" s="78"/>
      <c r="CS282" s="78"/>
      <c r="CT282" s="78"/>
      <c r="CU282" s="78"/>
      <c r="CV282" s="78"/>
      <c r="CW282" s="78"/>
      <c r="CX282" s="78"/>
      <c r="CY282" s="78"/>
      <c r="CZ282" s="78"/>
      <c r="DA282" s="78"/>
      <c r="DB282" s="78"/>
      <c r="DC282" s="78"/>
      <c r="DD282" s="78"/>
      <c r="DE282" s="78"/>
      <c r="DF282" s="78"/>
      <c r="DG282" s="78"/>
      <c r="DH282" s="78"/>
      <c r="DI282" s="78"/>
      <c r="DJ282" s="78"/>
      <c r="DK282" s="78"/>
      <c r="DL282" s="78"/>
      <c r="DM282" s="78"/>
      <c r="DN282" s="78"/>
      <c r="DO282" s="78"/>
      <c r="DP282" s="78"/>
      <c r="DQ282" s="78"/>
      <c r="DR282" s="78"/>
      <c r="DS282" s="78"/>
      <c r="DT282" s="78"/>
      <c r="DU282" s="78"/>
      <c r="DV282" s="78"/>
      <c r="DW282" s="78"/>
      <c r="DX282" s="78"/>
      <c r="DY282" s="78"/>
      <c r="DZ282" s="78"/>
      <c r="EA282" s="78"/>
      <c r="EB282" s="78"/>
      <c r="EC282" s="78"/>
      <c r="ED282" s="78"/>
      <c r="EE282" s="78"/>
      <c r="EF282" s="78"/>
      <c r="EG282" s="78"/>
      <c r="EH282" s="78"/>
      <c r="EI282" s="78"/>
      <c r="EJ282" s="78"/>
      <c r="EK282" s="78"/>
      <c r="EL282" s="78"/>
      <c r="EM282" s="78"/>
      <c r="EN282" s="78"/>
      <c r="EO282" s="78"/>
      <c r="EP282" s="78"/>
      <c r="EQ282" s="78"/>
      <c r="ER282" s="78"/>
      <c r="ES282" s="78"/>
      <c r="ET282" s="78"/>
      <c r="EU282" s="78"/>
      <c r="EV282" s="78"/>
      <c r="EW282" s="78"/>
      <c r="EX282" s="78"/>
      <c r="EY282" s="78"/>
      <c r="EZ282" s="78"/>
      <c r="FA282" s="78"/>
      <c r="FB282" s="78"/>
      <c r="FC282" s="78"/>
      <c r="FD282" s="78"/>
      <c r="FE282" s="78"/>
      <c r="FF282" s="78"/>
      <c r="FG282" s="78"/>
      <c r="FH282" s="78"/>
      <c r="FI282" s="78"/>
      <c r="FJ282" s="78"/>
      <c r="FK282" s="78"/>
      <c r="FL282" s="78"/>
      <c r="FM282" s="78"/>
      <c r="FN282" s="78"/>
      <c r="FO282" s="78"/>
      <c r="FP282" s="78"/>
      <c r="FQ282" s="78"/>
      <c r="FR282" s="78"/>
      <c r="FS282" s="78"/>
      <c r="FT282" s="78"/>
      <c r="FU282" s="78"/>
      <c r="FV282" s="78"/>
      <c r="FW282" s="78"/>
      <c r="FX282" s="78"/>
      <c r="FY282" s="78"/>
      <c r="FZ282" s="78"/>
    </row>
    <row r="283" spans="8:182" x14ac:dyDescent="0.2">
      <c r="H283" s="78"/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78"/>
      <c r="AM283" s="78"/>
      <c r="AN283" s="78"/>
      <c r="AO283" s="78"/>
      <c r="AP283" s="78"/>
      <c r="AQ283" s="78"/>
      <c r="AR283" s="78"/>
      <c r="AS283" s="78"/>
      <c r="AT283" s="78"/>
      <c r="AU283" s="78"/>
      <c r="AV283" s="78"/>
      <c r="AW283" s="78"/>
      <c r="AX283" s="78"/>
      <c r="AY283" s="78"/>
      <c r="AZ283" s="78"/>
      <c r="BA283" s="78"/>
      <c r="BB283" s="78"/>
      <c r="BC283" s="78"/>
      <c r="BD283" s="78"/>
      <c r="BE283" s="78"/>
      <c r="BF283" s="78"/>
      <c r="BG283" s="78"/>
      <c r="BH283" s="78"/>
      <c r="BI283" s="78"/>
      <c r="BJ283" s="78"/>
      <c r="BK283" s="78"/>
      <c r="BL283" s="78"/>
      <c r="BM283" s="78"/>
      <c r="BN283" s="78"/>
      <c r="BO283" s="78"/>
      <c r="BP283" s="78"/>
      <c r="BQ283" s="78"/>
      <c r="BR283" s="78"/>
      <c r="BS283" s="78"/>
      <c r="BT283" s="78"/>
      <c r="BU283" s="78"/>
      <c r="BV283" s="78"/>
      <c r="BW283" s="78"/>
      <c r="BX283" s="78"/>
      <c r="BY283" s="78"/>
      <c r="BZ283" s="78"/>
      <c r="CA283" s="78"/>
      <c r="CB283" s="78"/>
      <c r="CC283" s="78"/>
      <c r="CD283" s="78"/>
      <c r="CE283" s="78"/>
      <c r="CF283" s="78"/>
      <c r="CG283" s="78"/>
      <c r="CH283" s="78"/>
      <c r="CI283" s="78"/>
      <c r="CJ283" s="78"/>
      <c r="CK283" s="78"/>
      <c r="CL283" s="78"/>
      <c r="CM283" s="78"/>
      <c r="CN283" s="78"/>
      <c r="CO283" s="78"/>
      <c r="CP283" s="78"/>
      <c r="CQ283" s="78"/>
      <c r="CR283" s="78"/>
      <c r="CS283" s="78"/>
      <c r="CT283" s="78"/>
      <c r="CU283" s="78"/>
      <c r="CV283" s="78"/>
      <c r="CW283" s="78"/>
      <c r="CX283" s="78"/>
      <c r="CY283" s="78"/>
      <c r="CZ283" s="78"/>
      <c r="DA283" s="78"/>
      <c r="DB283" s="78"/>
      <c r="DC283" s="78"/>
      <c r="DD283" s="78"/>
      <c r="DE283" s="78"/>
      <c r="DF283" s="78"/>
      <c r="DG283" s="78"/>
      <c r="DH283" s="78"/>
      <c r="DI283" s="78"/>
      <c r="DJ283" s="78"/>
      <c r="DK283" s="78"/>
      <c r="DL283" s="78"/>
      <c r="DM283" s="78"/>
      <c r="DN283" s="78"/>
      <c r="DO283" s="78"/>
      <c r="DP283" s="78"/>
      <c r="DQ283" s="78"/>
      <c r="DR283" s="78"/>
      <c r="DS283" s="78"/>
      <c r="DT283" s="78"/>
      <c r="DU283" s="78"/>
      <c r="DV283" s="78"/>
      <c r="DW283" s="78"/>
      <c r="DX283" s="78"/>
      <c r="DY283" s="78"/>
      <c r="DZ283" s="78"/>
      <c r="EA283" s="78"/>
      <c r="EB283" s="78"/>
      <c r="EC283" s="78"/>
      <c r="ED283" s="78"/>
      <c r="EE283" s="78"/>
      <c r="EF283" s="78"/>
      <c r="EG283" s="78"/>
      <c r="EH283" s="78"/>
      <c r="EI283" s="78"/>
      <c r="EJ283" s="78"/>
      <c r="EK283" s="78"/>
      <c r="EL283" s="78"/>
      <c r="EM283" s="78"/>
      <c r="EN283" s="78"/>
      <c r="EO283" s="78"/>
      <c r="EP283" s="78"/>
      <c r="EQ283" s="78"/>
      <c r="ER283" s="78"/>
      <c r="ES283" s="78"/>
      <c r="ET283" s="78"/>
      <c r="EU283" s="78"/>
      <c r="EV283" s="78"/>
      <c r="EW283" s="78"/>
      <c r="EX283" s="78"/>
      <c r="EY283" s="78"/>
      <c r="EZ283" s="78"/>
      <c r="FA283" s="78"/>
      <c r="FB283" s="78"/>
      <c r="FC283" s="78"/>
      <c r="FD283" s="78"/>
      <c r="FE283" s="78"/>
      <c r="FF283" s="78"/>
      <c r="FG283" s="78"/>
      <c r="FH283" s="78"/>
      <c r="FI283" s="78"/>
      <c r="FJ283" s="78"/>
      <c r="FK283" s="78"/>
      <c r="FL283" s="78"/>
      <c r="FM283" s="78"/>
      <c r="FN283" s="78"/>
      <c r="FO283" s="78"/>
      <c r="FP283" s="78"/>
      <c r="FQ283" s="78"/>
      <c r="FR283" s="78"/>
      <c r="FS283" s="78"/>
      <c r="FT283" s="78"/>
      <c r="FU283" s="78"/>
      <c r="FV283" s="78"/>
      <c r="FW283" s="78"/>
      <c r="FX283" s="78"/>
      <c r="FY283" s="78"/>
      <c r="FZ283" s="78"/>
    </row>
    <row r="284" spans="8:182" x14ac:dyDescent="0.2">
      <c r="H284" s="78"/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78"/>
      <c r="AM284" s="78"/>
      <c r="AN284" s="78"/>
      <c r="AO284" s="78"/>
      <c r="AP284" s="78"/>
      <c r="AQ284" s="78"/>
      <c r="AR284" s="78"/>
      <c r="AS284" s="78"/>
      <c r="AT284" s="78"/>
      <c r="AU284" s="78"/>
      <c r="AV284" s="78"/>
      <c r="AW284" s="78"/>
      <c r="AX284" s="78"/>
      <c r="AY284" s="78"/>
      <c r="AZ284" s="78"/>
      <c r="BA284" s="78"/>
      <c r="BB284" s="78"/>
      <c r="BC284" s="78"/>
      <c r="BD284" s="78"/>
      <c r="BE284" s="78"/>
      <c r="BF284" s="78"/>
      <c r="BG284" s="78"/>
      <c r="BH284" s="78"/>
      <c r="BI284" s="78"/>
      <c r="BJ284" s="78"/>
      <c r="BK284" s="78"/>
      <c r="BL284" s="78"/>
      <c r="BM284" s="78"/>
      <c r="BN284" s="78"/>
      <c r="BO284" s="78"/>
      <c r="BP284" s="78"/>
      <c r="BQ284" s="78"/>
      <c r="BR284" s="78"/>
      <c r="BS284" s="78"/>
      <c r="BT284" s="78"/>
      <c r="BU284" s="78"/>
      <c r="BV284" s="78"/>
      <c r="BW284" s="78"/>
      <c r="BX284" s="78"/>
      <c r="BY284" s="78"/>
      <c r="BZ284" s="78"/>
      <c r="CA284" s="78"/>
      <c r="CB284" s="78"/>
      <c r="CC284" s="78"/>
      <c r="CD284" s="78"/>
      <c r="CE284" s="78"/>
      <c r="CF284" s="78"/>
      <c r="CG284" s="78"/>
      <c r="CH284" s="78"/>
      <c r="CI284" s="78"/>
      <c r="CJ284" s="78"/>
      <c r="CK284" s="78"/>
      <c r="CL284" s="78"/>
      <c r="CM284" s="78"/>
      <c r="CN284" s="78"/>
      <c r="CO284" s="78"/>
      <c r="CP284" s="78"/>
      <c r="CQ284" s="78"/>
      <c r="CR284" s="78"/>
      <c r="CS284" s="78"/>
      <c r="CT284" s="78"/>
      <c r="CU284" s="78"/>
      <c r="CV284" s="78"/>
      <c r="CW284" s="78"/>
      <c r="CX284" s="78"/>
      <c r="CY284" s="78"/>
      <c r="CZ284" s="78"/>
      <c r="DA284" s="78"/>
      <c r="DB284" s="78"/>
      <c r="DC284" s="78"/>
      <c r="DD284" s="78"/>
      <c r="DE284" s="78"/>
      <c r="DF284" s="78"/>
      <c r="DG284" s="78"/>
      <c r="DH284" s="78"/>
      <c r="DI284" s="78"/>
      <c r="DJ284" s="78"/>
      <c r="DK284" s="78"/>
      <c r="DL284" s="78"/>
      <c r="DM284" s="78"/>
      <c r="DN284" s="78"/>
      <c r="DO284" s="78"/>
      <c r="DP284" s="78"/>
      <c r="DQ284" s="78"/>
      <c r="DR284" s="78"/>
      <c r="DS284" s="78"/>
      <c r="DT284" s="78"/>
      <c r="DU284" s="78"/>
      <c r="DV284" s="78"/>
      <c r="DW284" s="78"/>
      <c r="DX284" s="78"/>
      <c r="DY284" s="78"/>
      <c r="DZ284" s="78"/>
      <c r="EA284" s="78"/>
      <c r="EB284" s="78"/>
      <c r="EC284" s="78"/>
      <c r="ED284" s="78"/>
      <c r="EE284" s="78"/>
      <c r="EF284" s="78"/>
      <c r="EG284" s="78"/>
      <c r="EH284" s="78"/>
      <c r="EI284" s="78"/>
      <c r="EJ284" s="78"/>
      <c r="EK284" s="78"/>
      <c r="EL284" s="78"/>
      <c r="EM284" s="78"/>
      <c r="EN284" s="78"/>
      <c r="EO284" s="78"/>
      <c r="EP284" s="78"/>
      <c r="EQ284" s="78"/>
      <c r="ER284" s="78"/>
      <c r="ES284" s="78"/>
      <c r="ET284" s="78"/>
      <c r="EU284" s="78"/>
      <c r="EV284" s="78"/>
      <c r="EW284" s="78"/>
      <c r="EX284" s="78"/>
      <c r="EY284" s="78"/>
      <c r="EZ284" s="78"/>
      <c r="FA284" s="78"/>
      <c r="FB284" s="78"/>
      <c r="FC284" s="78"/>
      <c r="FD284" s="78"/>
      <c r="FE284" s="78"/>
      <c r="FF284" s="78"/>
      <c r="FG284" s="78"/>
      <c r="FH284" s="78"/>
      <c r="FI284" s="78"/>
      <c r="FJ284" s="78"/>
      <c r="FK284" s="78"/>
      <c r="FL284" s="78"/>
      <c r="FM284" s="78"/>
      <c r="FN284" s="78"/>
      <c r="FO284" s="78"/>
      <c r="FP284" s="78"/>
      <c r="FQ284" s="78"/>
      <c r="FR284" s="78"/>
      <c r="FS284" s="78"/>
      <c r="FT284" s="78"/>
      <c r="FU284" s="78"/>
      <c r="FV284" s="78"/>
      <c r="FW284" s="78"/>
      <c r="FX284" s="78"/>
      <c r="FY284" s="78"/>
      <c r="FZ284" s="78"/>
    </row>
    <row r="285" spans="8:182" x14ac:dyDescent="0.2">
      <c r="H285" s="78"/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78"/>
      <c r="AM285" s="78"/>
      <c r="AN285" s="78"/>
      <c r="AO285" s="78"/>
      <c r="AP285" s="78"/>
      <c r="AQ285" s="78"/>
      <c r="AR285" s="78"/>
      <c r="AS285" s="78"/>
      <c r="AT285" s="78"/>
      <c r="AU285" s="78"/>
      <c r="AV285" s="78"/>
      <c r="AW285" s="78"/>
      <c r="AX285" s="78"/>
      <c r="AY285" s="78"/>
      <c r="AZ285" s="78"/>
      <c r="BA285" s="78"/>
      <c r="BB285" s="78"/>
      <c r="BC285" s="78"/>
      <c r="BD285" s="78"/>
      <c r="BE285" s="78"/>
      <c r="BF285" s="78"/>
      <c r="BG285" s="78"/>
      <c r="BH285" s="78"/>
      <c r="BI285" s="78"/>
      <c r="BJ285" s="78"/>
      <c r="BK285" s="78"/>
      <c r="BL285" s="78"/>
      <c r="BM285" s="78"/>
      <c r="BN285" s="78"/>
      <c r="BO285" s="78"/>
      <c r="BP285" s="78"/>
      <c r="BQ285" s="78"/>
      <c r="BR285" s="78"/>
      <c r="BS285" s="78"/>
      <c r="BT285" s="78"/>
      <c r="BU285" s="78"/>
      <c r="BV285" s="78"/>
      <c r="BW285" s="78"/>
      <c r="BX285" s="78"/>
      <c r="BY285" s="78"/>
      <c r="BZ285" s="78"/>
      <c r="CA285" s="78"/>
      <c r="CB285" s="78"/>
      <c r="CC285" s="78"/>
      <c r="CD285" s="78"/>
      <c r="CE285" s="78"/>
      <c r="CF285" s="78"/>
      <c r="CG285" s="78"/>
      <c r="CH285" s="78"/>
      <c r="CI285" s="78"/>
      <c r="CJ285" s="78"/>
      <c r="CK285" s="78"/>
      <c r="CL285" s="78"/>
      <c r="CM285" s="78"/>
      <c r="CN285" s="78"/>
      <c r="CO285" s="78"/>
      <c r="CP285" s="78"/>
      <c r="CQ285" s="78"/>
      <c r="CR285" s="78"/>
      <c r="CS285" s="78"/>
      <c r="CT285" s="78"/>
      <c r="CU285" s="78"/>
      <c r="CV285" s="78"/>
      <c r="CW285" s="78"/>
      <c r="CX285" s="78"/>
      <c r="CY285" s="78"/>
      <c r="CZ285" s="78"/>
      <c r="DA285" s="78"/>
      <c r="DB285" s="78"/>
      <c r="DC285" s="78"/>
      <c r="DD285" s="78"/>
      <c r="DE285" s="78"/>
      <c r="DF285" s="78"/>
      <c r="DG285" s="78"/>
      <c r="DH285" s="78"/>
      <c r="DI285" s="78"/>
      <c r="DJ285" s="78"/>
      <c r="DK285" s="78"/>
      <c r="DL285" s="78"/>
      <c r="DM285" s="78"/>
      <c r="DN285" s="78"/>
      <c r="DO285" s="78"/>
      <c r="DP285" s="78"/>
      <c r="DQ285" s="78"/>
      <c r="DR285" s="78"/>
      <c r="DS285" s="78"/>
      <c r="DT285" s="78"/>
      <c r="DU285" s="78"/>
      <c r="DV285" s="78"/>
      <c r="DW285" s="78"/>
      <c r="DX285" s="78"/>
      <c r="DY285" s="78"/>
      <c r="DZ285" s="78"/>
      <c r="EA285" s="78"/>
      <c r="EB285" s="78"/>
      <c r="EC285" s="78"/>
      <c r="ED285" s="78"/>
      <c r="EE285" s="78"/>
      <c r="EF285" s="78"/>
      <c r="EG285" s="78"/>
      <c r="EH285" s="78"/>
      <c r="EI285" s="78"/>
      <c r="EJ285" s="78"/>
      <c r="EK285" s="78"/>
      <c r="EL285" s="78"/>
      <c r="EM285" s="78"/>
      <c r="EN285" s="78"/>
      <c r="EO285" s="78"/>
      <c r="EP285" s="78"/>
      <c r="EQ285" s="78"/>
      <c r="ER285" s="78"/>
      <c r="ES285" s="78"/>
      <c r="ET285" s="78"/>
      <c r="EU285" s="78"/>
      <c r="EV285" s="78"/>
      <c r="EW285" s="78"/>
      <c r="EX285" s="78"/>
      <c r="EY285" s="78"/>
      <c r="EZ285" s="78"/>
      <c r="FA285" s="78"/>
      <c r="FB285" s="78"/>
      <c r="FC285" s="78"/>
      <c r="FD285" s="78"/>
      <c r="FE285" s="78"/>
      <c r="FF285" s="78"/>
      <c r="FG285" s="78"/>
      <c r="FH285" s="78"/>
      <c r="FI285" s="78"/>
      <c r="FJ285" s="78"/>
      <c r="FK285" s="78"/>
      <c r="FL285" s="78"/>
      <c r="FM285" s="78"/>
      <c r="FN285" s="78"/>
      <c r="FO285" s="78"/>
      <c r="FP285" s="78"/>
      <c r="FQ285" s="78"/>
      <c r="FR285" s="78"/>
      <c r="FS285" s="78"/>
      <c r="FT285" s="78"/>
      <c r="FU285" s="78"/>
      <c r="FV285" s="78"/>
      <c r="FW285" s="78"/>
      <c r="FX285" s="78"/>
      <c r="FY285" s="78"/>
      <c r="FZ285" s="78"/>
    </row>
    <row r="286" spans="8:182" x14ac:dyDescent="0.2">
      <c r="H286" s="78"/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78"/>
      <c r="AM286" s="78"/>
      <c r="AN286" s="78"/>
      <c r="AO286" s="78"/>
      <c r="AP286" s="78"/>
      <c r="AQ286" s="78"/>
      <c r="AR286" s="78"/>
      <c r="AS286" s="78"/>
      <c r="AT286" s="78"/>
      <c r="AU286" s="78"/>
      <c r="AV286" s="78"/>
      <c r="AW286" s="78"/>
      <c r="AX286" s="78"/>
      <c r="AY286" s="78"/>
      <c r="AZ286" s="78"/>
      <c r="BA286" s="78"/>
      <c r="BB286" s="78"/>
      <c r="BC286" s="78"/>
      <c r="BD286" s="78"/>
      <c r="BE286" s="78"/>
      <c r="BF286" s="78"/>
      <c r="BG286" s="78"/>
      <c r="BH286" s="78"/>
      <c r="BI286" s="78"/>
      <c r="BJ286" s="78"/>
      <c r="BK286" s="78"/>
      <c r="BL286" s="78"/>
      <c r="BM286" s="78"/>
      <c r="BN286" s="78"/>
      <c r="BO286" s="78"/>
      <c r="BP286" s="78"/>
      <c r="BQ286" s="78"/>
      <c r="BR286" s="78"/>
      <c r="BS286" s="78"/>
      <c r="BT286" s="78"/>
      <c r="BU286" s="78"/>
      <c r="BV286" s="78"/>
      <c r="BW286" s="78"/>
      <c r="BX286" s="78"/>
      <c r="BY286" s="78"/>
      <c r="BZ286" s="78"/>
      <c r="CA286" s="78"/>
      <c r="CB286" s="78"/>
      <c r="CC286" s="78"/>
      <c r="CD286" s="78"/>
      <c r="CE286" s="78"/>
      <c r="CF286" s="78"/>
      <c r="CG286" s="78"/>
      <c r="CH286" s="78"/>
      <c r="CI286" s="78"/>
      <c r="CJ286" s="78"/>
      <c r="CK286" s="78"/>
      <c r="CL286" s="78"/>
      <c r="CM286" s="78"/>
      <c r="CN286" s="78"/>
      <c r="CO286" s="78"/>
      <c r="CP286" s="78"/>
      <c r="CQ286" s="78"/>
      <c r="CR286" s="78"/>
      <c r="CS286" s="78"/>
      <c r="CT286" s="78"/>
      <c r="CU286" s="78"/>
      <c r="CV286" s="78"/>
      <c r="CW286" s="78"/>
      <c r="CX286" s="78"/>
      <c r="CY286" s="78"/>
      <c r="CZ286" s="78"/>
      <c r="DA286" s="78"/>
      <c r="DB286" s="78"/>
      <c r="DC286" s="78"/>
      <c r="DD286" s="78"/>
      <c r="DE286" s="78"/>
      <c r="DF286" s="78"/>
      <c r="DG286" s="78"/>
      <c r="DH286" s="78"/>
      <c r="DI286" s="78"/>
      <c r="DJ286" s="78"/>
      <c r="DK286" s="78"/>
      <c r="DL286" s="78"/>
      <c r="DM286" s="78"/>
      <c r="DN286" s="78"/>
      <c r="DO286" s="78"/>
      <c r="DP286" s="78"/>
      <c r="DQ286" s="78"/>
      <c r="DR286" s="78"/>
      <c r="DS286" s="78"/>
      <c r="DT286" s="78"/>
      <c r="DU286" s="78"/>
      <c r="DV286" s="78"/>
      <c r="DW286" s="78"/>
      <c r="DX286" s="78"/>
      <c r="DY286" s="78"/>
      <c r="DZ286" s="78"/>
      <c r="EA286" s="78"/>
      <c r="EB286" s="78"/>
      <c r="EC286" s="78"/>
      <c r="ED286" s="78"/>
      <c r="EE286" s="78"/>
      <c r="EF286" s="78"/>
      <c r="EG286" s="78"/>
      <c r="EH286" s="78"/>
      <c r="EI286" s="78"/>
      <c r="EJ286" s="78"/>
      <c r="EK286" s="78"/>
      <c r="EL286" s="78"/>
      <c r="EM286" s="78"/>
      <c r="EN286" s="78"/>
      <c r="EO286" s="78"/>
      <c r="EP286" s="78"/>
      <c r="EQ286" s="78"/>
      <c r="ER286" s="78"/>
      <c r="ES286" s="78"/>
      <c r="ET286" s="78"/>
      <c r="EU286" s="78"/>
      <c r="EV286" s="78"/>
      <c r="EW286" s="78"/>
      <c r="EX286" s="78"/>
      <c r="EY286" s="78"/>
      <c r="EZ286" s="78"/>
      <c r="FA286" s="78"/>
      <c r="FB286" s="78"/>
      <c r="FC286" s="78"/>
      <c r="FD286" s="78"/>
      <c r="FE286" s="78"/>
      <c r="FF286" s="78"/>
      <c r="FG286" s="78"/>
      <c r="FH286" s="78"/>
      <c r="FI286" s="78"/>
      <c r="FJ286" s="78"/>
      <c r="FK286" s="78"/>
      <c r="FL286" s="78"/>
      <c r="FM286" s="78"/>
      <c r="FN286" s="78"/>
      <c r="FO286" s="78"/>
      <c r="FP286" s="78"/>
      <c r="FQ286" s="78"/>
      <c r="FR286" s="78"/>
      <c r="FS286" s="78"/>
      <c r="FT286" s="78"/>
      <c r="FU286" s="78"/>
      <c r="FV286" s="78"/>
      <c r="FW286" s="78"/>
      <c r="FX286" s="78"/>
      <c r="FY286" s="78"/>
      <c r="FZ286" s="78"/>
    </row>
    <row r="287" spans="8:182" x14ac:dyDescent="0.2"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78"/>
      <c r="AM287" s="78"/>
      <c r="AN287" s="78"/>
      <c r="AO287" s="78"/>
      <c r="AP287" s="78"/>
      <c r="AQ287" s="78"/>
      <c r="AR287" s="78"/>
      <c r="AS287" s="78"/>
      <c r="AT287" s="78"/>
      <c r="AU287" s="78"/>
      <c r="AV287" s="78"/>
      <c r="AW287" s="78"/>
      <c r="AX287" s="78"/>
      <c r="AY287" s="78"/>
      <c r="AZ287" s="78"/>
      <c r="BA287" s="78"/>
      <c r="BB287" s="78"/>
      <c r="BC287" s="78"/>
      <c r="BD287" s="78"/>
      <c r="BE287" s="78"/>
      <c r="BF287" s="78"/>
      <c r="BG287" s="78"/>
      <c r="BH287" s="78"/>
      <c r="BI287" s="78"/>
      <c r="BJ287" s="78"/>
      <c r="BK287" s="78"/>
      <c r="BL287" s="78"/>
      <c r="BM287" s="78"/>
      <c r="BN287" s="78"/>
      <c r="BO287" s="78"/>
      <c r="BP287" s="78"/>
      <c r="BQ287" s="78"/>
      <c r="BR287" s="78"/>
      <c r="BS287" s="78"/>
      <c r="BT287" s="78"/>
      <c r="BU287" s="78"/>
      <c r="BV287" s="78"/>
      <c r="BW287" s="78"/>
      <c r="BX287" s="78"/>
      <c r="BY287" s="78"/>
      <c r="BZ287" s="78"/>
      <c r="CA287" s="78"/>
      <c r="CB287" s="78"/>
      <c r="CC287" s="78"/>
      <c r="CD287" s="78"/>
      <c r="CE287" s="78"/>
      <c r="CF287" s="78"/>
      <c r="CG287" s="78"/>
      <c r="CH287" s="78"/>
      <c r="CI287" s="78"/>
      <c r="CJ287" s="78"/>
      <c r="CK287" s="78"/>
      <c r="CL287" s="78"/>
      <c r="CM287" s="78"/>
      <c r="CN287" s="78"/>
      <c r="CO287" s="78"/>
      <c r="CP287" s="78"/>
      <c r="CQ287" s="78"/>
      <c r="CR287" s="78"/>
      <c r="CS287" s="78"/>
      <c r="CT287" s="78"/>
      <c r="CU287" s="78"/>
      <c r="CV287" s="78"/>
      <c r="CW287" s="78"/>
      <c r="CX287" s="78"/>
      <c r="CY287" s="78"/>
      <c r="CZ287" s="78"/>
      <c r="DA287" s="78"/>
      <c r="DB287" s="78"/>
      <c r="DC287" s="78"/>
      <c r="DD287" s="78"/>
      <c r="DE287" s="78"/>
      <c r="DF287" s="78"/>
      <c r="DG287" s="78"/>
      <c r="DH287" s="78"/>
      <c r="DI287" s="78"/>
      <c r="DJ287" s="78"/>
      <c r="DK287" s="78"/>
      <c r="DL287" s="78"/>
      <c r="DM287" s="78"/>
      <c r="DN287" s="78"/>
      <c r="DO287" s="78"/>
      <c r="DP287" s="78"/>
      <c r="DQ287" s="78"/>
      <c r="DR287" s="78"/>
      <c r="DS287" s="78"/>
      <c r="DT287" s="78"/>
      <c r="DU287" s="78"/>
      <c r="DV287" s="78"/>
      <c r="DW287" s="78"/>
      <c r="DX287" s="78"/>
      <c r="DY287" s="78"/>
      <c r="DZ287" s="78"/>
      <c r="EA287" s="78"/>
      <c r="EB287" s="78"/>
      <c r="EC287" s="78"/>
      <c r="ED287" s="78"/>
      <c r="EE287" s="78"/>
      <c r="EF287" s="78"/>
      <c r="EG287" s="78"/>
      <c r="EH287" s="78"/>
      <c r="EI287" s="78"/>
      <c r="EJ287" s="78"/>
      <c r="EK287" s="78"/>
      <c r="EL287" s="78"/>
      <c r="EM287" s="78"/>
      <c r="EN287" s="78"/>
      <c r="EO287" s="78"/>
      <c r="EP287" s="78"/>
      <c r="EQ287" s="78"/>
      <c r="ER287" s="78"/>
      <c r="ES287" s="78"/>
      <c r="ET287" s="78"/>
      <c r="EU287" s="78"/>
      <c r="EV287" s="78"/>
      <c r="EW287" s="78"/>
      <c r="EX287" s="78"/>
      <c r="EY287" s="78"/>
      <c r="EZ287" s="78"/>
      <c r="FA287" s="78"/>
      <c r="FB287" s="78"/>
      <c r="FC287" s="78"/>
      <c r="FD287" s="78"/>
      <c r="FE287" s="78"/>
      <c r="FF287" s="78"/>
      <c r="FG287" s="78"/>
      <c r="FH287" s="78"/>
      <c r="FI287" s="78"/>
      <c r="FJ287" s="78"/>
      <c r="FK287" s="78"/>
      <c r="FL287" s="78"/>
      <c r="FM287" s="78"/>
      <c r="FN287" s="78"/>
      <c r="FO287" s="78"/>
      <c r="FP287" s="78"/>
      <c r="FQ287" s="78"/>
      <c r="FR287" s="78"/>
      <c r="FS287" s="78"/>
      <c r="FT287" s="78"/>
      <c r="FU287" s="78"/>
      <c r="FV287" s="78"/>
      <c r="FW287" s="78"/>
      <c r="FX287" s="78"/>
      <c r="FY287" s="78"/>
      <c r="FZ287" s="78"/>
    </row>
    <row r="288" spans="8:182" x14ac:dyDescent="0.2"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78"/>
      <c r="AM288" s="78"/>
      <c r="AN288" s="78"/>
      <c r="AO288" s="78"/>
      <c r="AP288" s="78"/>
      <c r="AQ288" s="78"/>
      <c r="AR288" s="78"/>
      <c r="AS288" s="78"/>
      <c r="AT288" s="78"/>
      <c r="AU288" s="78"/>
      <c r="AV288" s="78"/>
      <c r="AW288" s="78"/>
      <c r="AX288" s="78"/>
      <c r="AY288" s="78"/>
      <c r="AZ288" s="78"/>
      <c r="BA288" s="78"/>
      <c r="BB288" s="78"/>
      <c r="BC288" s="78"/>
      <c r="BD288" s="78"/>
      <c r="BE288" s="78"/>
      <c r="BF288" s="78"/>
      <c r="BG288" s="78"/>
      <c r="BH288" s="78"/>
      <c r="BI288" s="78"/>
      <c r="BJ288" s="78"/>
      <c r="BK288" s="78"/>
      <c r="BL288" s="78"/>
      <c r="BM288" s="78"/>
      <c r="BN288" s="78"/>
      <c r="BO288" s="78"/>
      <c r="BP288" s="78"/>
      <c r="BQ288" s="78"/>
      <c r="BR288" s="78"/>
      <c r="BS288" s="78"/>
      <c r="BT288" s="78"/>
      <c r="BU288" s="78"/>
      <c r="BV288" s="78"/>
      <c r="BW288" s="78"/>
      <c r="BX288" s="78"/>
      <c r="BY288" s="78"/>
      <c r="BZ288" s="78"/>
      <c r="CA288" s="78"/>
      <c r="CB288" s="78"/>
      <c r="CC288" s="78"/>
      <c r="CD288" s="78"/>
      <c r="CE288" s="78"/>
      <c r="CF288" s="78"/>
      <c r="CG288" s="78"/>
      <c r="CH288" s="78"/>
      <c r="CI288" s="78"/>
      <c r="CJ288" s="78"/>
      <c r="CK288" s="78"/>
      <c r="CL288" s="78"/>
      <c r="CM288" s="78"/>
      <c r="CN288" s="78"/>
      <c r="CO288" s="78"/>
      <c r="CP288" s="78"/>
      <c r="CQ288" s="78"/>
      <c r="CR288" s="78"/>
      <c r="CS288" s="78"/>
      <c r="CT288" s="78"/>
      <c r="CU288" s="78"/>
      <c r="CV288" s="78"/>
      <c r="CW288" s="78"/>
      <c r="CX288" s="78"/>
      <c r="CY288" s="78"/>
      <c r="CZ288" s="78"/>
      <c r="DA288" s="78"/>
      <c r="DB288" s="78"/>
      <c r="DC288" s="78"/>
      <c r="DD288" s="78"/>
      <c r="DE288" s="78"/>
      <c r="DF288" s="78"/>
      <c r="DG288" s="78"/>
      <c r="DH288" s="78"/>
      <c r="DI288" s="78"/>
      <c r="DJ288" s="78"/>
      <c r="DK288" s="78"/>
      <c r="DL288" s="78"/>
      <c r="DM288" s="78"/>
      <c r="DN288" s="78"/>
      <c r="DO288" s="78"/>
      <c r="DP288" s="78"/>
      <c r="DQ288" s="78"/>
      <c r="DR288" s="78"/>
      <c r="DS288" s="78"/>
      <c r="DT288" s="78"/>
      <c r="DU288" s="78"/>
      <c r="DV288" s="78"/>
      <c r="DW288" s="78"/>
      <c r="DX288" s="78"/>
      <c r="DY288" s="78"/>
      <c r="DZ288" s="78"/>
      <c r="EA288" s="78"/>
      <c r="EB288" s="78"/>
      <c r="EC288" s="78"/>
      <c r="ED288" s="78"/>
      <c r="EE288" s="78"/>
      <c r="EF288" s="78"/>
      <c r="EG288" s="78"/>
      <c r="EH288" s="78"/>
      <c r="EI288" s="78"/>
      <c r="EJ288" s="78"/>
      <c r="EK288" s="78"/>
      <c r="EL288" s="78"/>
      <c r="EM288" s="78"/>
      <c r="EN288" s="78"/>
      <c r="EO288" s="78"/>
      <c r="EP288" s="78"/>
      <c r="EQ288" s="78"/>
      <c r="ER288" s="78"/>
      <c r="ES288" s="78"/>
      <c r="ET288" s="78"/>
      <c r="EU288" s="78"/>
      <c r="EV288" s="78"/>
      <c r="EW288" s="78"/>
      <c r="EX288" s="78"/>
      <c r="EY288" s="78"/>
      <c r="EZ288" s="78"/>
      <c r="FA288" s="78"/>
      <c r="FB288" s="78"/>
      <c r="FC288" s="78"/>
      <c r="FD288" s="78"/>
      <c r="FE288" s="78"/>
      <c r="FF288" s="78"/>
      <c r="FG288" s="78"/>
      <c r="FH288" s="78"/>
      <c r="FI288" s="78"/>
      <c r="FJ288" s="78"/>
      <c r="FK288" s="78"/>
      <c r="FL288" s="78"/>
      <c r="FM288" s="78"/>
      <c r="FN288" s="78"/>
      <c r="FO288" s="78"/>
      <c r="FP288" s="78"/>
      <c r="FQ288" s="78"/>
      <c r="FR288" s="78"/>
      <c r="FS288" s="78"/>
      <c r="FT288" s="78"/>
      <c r="FU288" s="78"/>
      <c r="FV288" s="78"/>
      <c r="FW288" s="78"/>
      <c r="FX288" s="78"/>
      <c r="FY288" s="78"/>
      <c r="FZ288" s="78"/>
    </row>
    <row r="289" spans="8:182" x14ac:dyDescent="0.2">
      <c r="H289" s="78"/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78"/>
      <c r="AM289" s="78"/>
      <c r="AN289" s="78"/>
      <c r="AO289" s="78"/>
      <c r="AP289" s="78"/>
      <c r="AQ289" s="78"/>
      <c r="AR289" s="78"/>
      <c r="AS289" s="78"/>
      <c r="AT289" s="78"/>
      <c r="AU289" s="78"/>
      <c r="AV289" s="78"/>
      <c r="AW289" s="78"/>
      <c r="AX289" s="78"/>
      <c r="AY289" s="78"/>
      <c r="AZ289" s="78"/>
      <c r="BA289" s="78"/>
      <c r="BB289" s="78"/>
      <c r="BC289" s="78"/>
      <c r="BD289" s="78"/>
      <c r="BE289" s="78"/>
      <c r="BF289" s="78"/>
      <c r="BG289" s="78"/>
      <c r="BH289" s="78"/>
      <c r="BI289" s="78"/>
      <c r="BJ289" s="78"/>
      <c r="BK289" s="78"/>
      <c r="BL289" s="78"/>
      <c r="BM289" s="78"/>
      <c r="BN289" s="78"/>
      <c r="BO289" s="78"/>
      <c r="BP289" s="78"/>
      <c r="BQ289" s="78"/>
      <c r="BR289" s="78"/>
      <c r="BS289" s="78"/>
      <c r="BT289" s="78"/>
      <c r="BU289" s="78"/>
      <c r="BV289" s="78"/>
      <c r="BW289" s="78"/>
      <c r="BX289" s="78"/>
      <c r="BY289" s="78"/>
      <c r="BZ289" s="78"/>
      <c r="CA289" s="78"/>
      <c r="CB289" s="78"/>
      <c r="CC289" s="78"/>
      <c r="CD289" s="78"/>
      <c r="CE289" s="78"/>
      <c r="CF289" s="78"/>
      <c r="CG289" s="78"/>
      <c r="CH289" s="78"/>
      <c r="CI289" s="78"/>
      <c r="CJ289" s="78"/>
      <c r="CK289" s="78"/>
      <c r="CL289" s="78"/>
      <c r="CM289" s="78"/>
      <c r="CN289" s="78"/>
      <c r="CO289" s="78"/>
      <c r="CP289" s="78"/>
      <c r="CQ289" s="78"/>
      <c r="CR289" s="78"/>
      <c r="CS289" s="78"/>
      <c r="CT289" s="78"/>
      <c r="CU289" s="78"/>
      <c r="CV289" s="78"/>
      <c r="CW289" s="78"/>
      <c r="CX289" s="78"/>
      <c r="CY289" s="78"/>
      <c r="CZ289" s="78"/>
      <c r="DA289" s="78"/>
      <c r="DB289" s="78"/>
      <c r="DC289" s="78"/>
      <c r="DD289" s="78"/>
      <c r="DE289" s="78"/>
      <c r="DF289" s="78"/>
      <c r="DG289" s="78"/>
      <c r="DH289" s="78"/>
      <c r="DI289" s="78"/>
      <c r="DJ289" s="78"/>
      <c r="DK289" s="78"/>
      <c r="DL289" s="78"/>
      <c r="DM289" s="78"/>
      <c r="DN289" s="78"/>
      <c r="DO289" s="78"/>
      <c r="DP289" s="78"/>
      <c r="DQ289" s="78"/>
      <c r="DR289" s="78"/>
      <c r="DS289" s="78"/>
      <c r="DT289" s="78"/>
      <c r="DU289" s="78"/>
      <c r="DV289" s="78"/>
      <c r="DW289" s="78"/>
      <c r="DX289" s="78"/>
      <c r="DY289" s="78"/>
      <c r="DZ289" s="78"/>
      <c r="EA289" s="78"/>
      <c r="EB289" s="78"/>
      <c r="EC289" s="78"/>
      <c r="ED289" s="78"/>
      <c r="EE289" s="78"/>
      <c r="EF289" s="78"/>
      <c r="EG289" s="78"/>
      <c r="EH289" s="78"/>
      <c r="EI289" s="78"/>
      <c r="EJ289" s="78"/>
      <c r="EK289" s="78"/>
      <c r="EL289" s="78"/>
      <c r="EM289" s="78"/>
      <c r="EN289" s="78"/>
      <c r="EO289" s="78"/>
      <c r="EP289" s="78"/>
      <c r="EQ289" s="78"/>
      <c r="ER289" s="78"/>
      <c r="ES289" s="78"/>
      <c r="ET289" s="78"/>
      <c r="EU289" s="78"/>
      <c r="EV289" s="78"/>
      <c r="EW289" s="78"/>
      <c r="EX289" s="78"/>
      <c r="EY289" s="78"/>
      <c r="EZ289" s="78"/>
      <c r="FA289" s="78"/>
      <c r="FB289" s="78"/>
      <c r="FC289" s="78"/>
      <c r="FD289" s="78"/>
      <c r="FE289" s="78"/>
      <c r="FF289" s="78"/>
      <c r="FG289" s="78"/>
      <c r="FH289" s="78"/>
      <c r="FI289" s="78"/>
      <c r="FJ289" s="78"/>
      <c r="FK289" s="78"/>
      <c r="FL289" s="78"/>
      <c r="FM289" s="78"/>
      <c r="FN289" s="78"/>
      <c r="FO289" s="78"/>
      <c r="FP289" s="78"/>
      <c r="FQ289" s="78"/>
      <c r="FR289" s="78"/>
      <c r="FS289" s="78"/>
      <c r="FT289" s="78"/>
      <c r="FU289" s="78"/>
      <c r="FV289" s="78"/>
      <c r="FW289" s="78"/>
      <c r="FX289" s="78"/>
      <c r="FY289" s="78"/>
      <c r="FZ289" s="78"/>
    </row>
    <row r="290" spans="8:182" x14ac:dyDescent="0.2">
      <c r="H290" s="78"/>
      <c r="I290" s="78"/>
      <c r="J290" s="78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  <c r="AA290" s="78"/>
      <c r="AB290" s="78"/>
      <c r="AC290" s="78"/>
      <c r="AD290" s="78"/>
      <c r="AE290" s="78"/>
      <c r="AF290" s="78"/>
      <c r="AG290" s="78"/>
      <c r="AH290" s="78"/>
      <c r="AI290" s="78"/>
      <c r="AJ290" s="78"/>
      <c r="AK290" s="78"/>
      <c r="AL290" s="78"/>
      <c r="AM290" s="78"/>
      <c r="AN290" s="78"/>
      <c r="AO290" s="78"/>
      <c r="AP290" s="78"/>
      <c r="AQ290" s="78"/>
      <c r="AR290" s="78"/>
      <c r="AS290" s="78"/>
      <c r="AT290" s="78"/>
      <c r="AU290" s="78"/>
      <c r="AV290" s="78"/>
      <c r="AW290" s="78"/>
      <c r="AX290" s="78"/>
      <c r="AY290" s="78"/>
      <c r="AZ290" s="78"/>
      <c r="BA290" s="78"/>
      <c r="BB290" s="78"/>
      <c r="BC290" s="78"/>
      <c r="BD290" s="78"/>
      <c r="BE290" s="78"/>
      <c r="BF290" s="78"/>
      <c r="BG290" s="78"/>
      <c r="BH290" s="78"/>
      <c r="BI290" s="78"/>
      <c r="BJ290" s="78"/>
      <c r="BK290" s="78"/>
      <c r="BL290" s="78"/>
      <c r="BM290" s="78"/>
      <c r="BN290" s="78"/>
      <c r="BO290" s="78"/>
      <c r="BP290" s="78"/>
      <c r="BQ290" s="78"/>
      <c r="BR290" s="78"/>
      <c r="BS290" s="78"/>
      <c r="BT290" s="78"/>
      <c r="BU290" s="78"/>
      <c r="BV290" s="78"/>
      <c r="BW290" s="78"/>
      <c r="BX290" s="78"/>
      <c r="BY290" s="78"/>
      <c r="BZ290" s="78"/>
      <c r="CA290" s="78"/>
      <c r="CB290" s="78"/>
      <c r="CC290" s="78"/>
      <c r="CD290" s="78"/>
      <c r="CE290" s="78"/>
      <c r="CF290" s="78"/>
      <c r="CG290" s="78"/>
      <c r="CH290" s="78"/>
      <c r="CI290" s="78"/>
      <c r="CJ290" s="78"/>
      <c r="CK290" s="78"/>
      <c r="CL290" s="78"/>
      <c r="CM290" s="78"/>
      <c r="CN290" s="78"/>
      <c r="CO290" s="78"/>
      <c r="CP290" s="78"/>
      <c r="CQ290" s="78"/>
      <c r="CR290" s="78"/>
      <c r="CS290" s="78"/>
      <c r="CT290" s="78"/>
      <c r="CU290" s="78"/>
      <c r="CV290" s="78"/>
      <c r="CW290" s="78"/>
      <c r="CX290" s="78"/>
      <c r="CY290" s="78"/>
      <c r="CZ290" s="78"/>
      <c r="DA290" s="78"/>
      <c r="DB290" s="78"/>
      <c r="DC290" s="78"/>
      <c r="DD290" s="78"/>
      <c r="DE290" s="78"/>
      <c r="DF290" s="78"/>
      <c r="DG290" s="78"/>
      <c r="DH290" s="78"/>
      <c r="DI290" s="78"/>
      <c r="DJ290" s="78"/>
      <c r="DK290" s="78"/>
      <c r="DL290" s="78"/>
      <c r="DM290" s="78"/>
      <c r="DN290" s="78"/>
      <c r="DO290" s="78"/>
      <c r="DP290" s="78"/>
      <c r="DQ290" s="78"/>
      <c r="DR290" s="78"/>
      <c r="DS290" s="78"/>
      <c r="DT290" s="78"/>
      <c r="DU290" s="78"/>
      <c r="DV290" s="78"/>
      <c r="DW290" s="78"/>
      <c r="DX290" s="78"/>
      <c r="DY290" s="78"/>
      <c r="DZ290" s="78"/>
      <c r="EA290" s="78"/>
      <c r="EB290" s="78"/>
      <c r="EC290" s="78"/>
      <c r="ED290" s="78"/>
      <c r="EE290" s="78"/>
      <c r="EF290" s="78"/>
      <c r="EG290" s="78"/>
      <c r="EH290" s="78"/>
      <c r="EI290" s="78"/>
      <c r="EJ290" s="78"/>
      <c r="EK290" s="78"/>
      <c r="EL290" s="78"/>
      <c r="EM290" s="78"/>
      <c r="EN290" s="78"/>
      <c r="EO290" s="78"/>
      <c r="EP290" s="78"/>
      <c r="EQ290" s="78"/>
      <c r="ER290" s="78"/>
      <c r="ES290" s="78"/>
      <c r="ET290" s="78"/>
      <c r="EU290" s="78"/>
      <c r="EV290" s="78"/>
      <c r="EW290" s="78"/>
      <c r="EX290" s="78"/>
      <c r="EY290" s="78"/>
      <c r="EZ290" s="78"/>
      <c r="FA290" s="78"/>
      <c r="FB290" s="78"/>
      <c r="FC290" s="78"/>
      <c r="FD290" s="78"/>
      <c r="FE290" s="78"/>
      <c r="FF290" s="78"/>
      <c r="FG290" s="78"/>
      <c r="FH290" s="78"/>
      <c r="FI290" s="78"/>
      <c r="FJ290" s="78"/>
      <c r="FK290" s="78"/>
      <c r="FL290" s="78"/>
      <c r="FM290" s="78"/>
      <c r="FN290" s="78"/>
      <c r="FO290" s="78"/>
      <c r="FP290" s="78"/>
      <c r="FQ290" s="78"/>
      <c r="FR290" s="78"/>
      <c r="FS290" s="78"/>
      <c r="FT290" s="78"/>
      <c r="FU290" s="78"/>
      <c r="FV290" s="78"/>
      <c r="FW290" s="78"/>
      <c r="FX290" s="78"/>
      <c r="FY290" s="78"/>
      <c r="FZ290" s="78"/>
    </row>
    <row r="291" spans="8:182" x14ac:dyDescent="0.2">
      <c r="H291" s="78"/>
      <c r="I291" s="78"/>
      <c r="J291" s="78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  <c r="V291" s="78"/>
      <c r="W291" s="78"/>
      <c r="X291" s="78"/>
      <c r="Y291" s="78"/>
      <c r="Z291" s="78"/>
      <c r="AA291" s="78"/>
      <c r="AB291" s="78"/>
      <c r="AC291" s="78"/>
      <c r="AD291" s="78"/>
      <c r="AE291" s="78"/>
      <c r="AF291" s="78"/>
      <c r="AG291" s="78"/>
      <c r="AH291" s="78"/>
      <c r="AI291" s="78"/>
      <c r="AJ291" s="78"/>
      <c r="AK291" s="78"/>
      <c r="AL291" s="78"/>
      <c r="AM291" s="78"/>
      <c r="AN291" s="78"/>
      <c r="AO291" s="78"/>
      <c r="AP291" s="78"/>
      <c r="AQ291" s="78"/>
      <c r="AR291" s="78"/>
      <c r="AS291" s="78"/>
      <c r="AT291" s="78"/>
      <c r="AU291" s="78"/>
      <c r="AV291" s="78"/>
      <c r="AW291" s="78"/>
      <c r="AX291" s="78"/>
      <c r="AY291" s="78"/>
      <c r="AZ291" s="78"/>
      <c r="BA291" s="78"/>
      <c r="BB291" s="78"/>
      <c r="BC291" s="78"/>
      <c r="BD291" s="78"/>
      <c r="BE291" s="78"/>
      <c r="BF291" s="78"/>
      <c r="BG291" s="78"/>
      <c r="BH291" s="78"/>
      <c r="BI291" s="78"/>
      <c r="BJ291" s="78"/>
      <c r="BK291" s="78"/>
      <c r="BL291" s="78"/>
      <c r="BM291" s="78"/>
      <c r="BN291" s="78"/>
      <c r="BO291" s="78"/>
      <c r="BP291" s="78"/>
      <c r="BQ291" s="78"/>
      <c r="BR291" s="78"/>
      <c r="BS291" s="78"/>
      <c r="BT291" s="78"/>
      <c r="BU291" s="78"/>
      <c r="BV291" s="78"/>
      <c r="BW291" s="78"/>
      <c r="BX291" s="78"/>
      <c r="BY291" s="78"/>
      <c r="BZ291" s="78"/>
      <c r="CA291" s="78"/>
      <c r="CB291" s="78"/>
      <c r="CC291" s="78"/>
      <c r="CD291" s="78"/>
      <c r="CE291" s="78"/>
      <c r="CF291" s="78"/>
      <c r="CG291" s="78"/>
      <c r="CH291" s="78"/>
      <c r="CI291" s="78"/>
      <c r="CJ291" s="78"/>
      <c r="CK291" s="78"/>
      <c r="CL291" s="78"/>
      <c r="CM291" s="78"/>
      <c r="CN291" s="78"/>
      <c r="CO291" s="78"/>
      <c r="CP291" s="78"/>
      <c r="CQ291" s="78"/>
      <c r="CR291" s="78"/>
      <c r="CS291" s="78"/>
      <c r="CT291" s="78"/>
      <c r="CU291" s="78"/>
      <c r="CV291" s="78"/>
      <c r="CW291" s="78"/>
      <c r="CX291" s="78"/>
      <c r="CY291" s="78"/>
      <c r="CZ291" s="78"/>
      <c r="DA291" s="78"/>
      <c r="DB291" s="78"/>
      <c r="DC291" s="78"/>
      <c r="DD291" s="78"/>
      <c r="DE291" s="78"/>
      <c r="DF291" s="78"/>
      <c r="DG291" s="78"/>
      <c r="DH291" s="78"/>
      <c r="DI291" s="78"/>
      <c r="DJ291" s="78"/>
      <c r="DK291" s="78"/>
      <c r="DL291" s="78"/>
      <c r="DM291" s="78"/>
      <c r="DN291" s="78"/>
      <c r="DO291" s="78"/>
      <c r="DP291" s="78"/>
      <c r="DQ291" s="78"/>
      <c r="DR291" s="78"/>
      <c r="DS291" s="78"/>
      <c r="DT291" s="78"/>
      <c r="DU291" s="78"/>
      <c r="DV291" s="78"/>
      <c r="DW291" s="78"/>
      <c r="DX291" s="78"/>
      <c r="DY291" s="78"/>
      <c r="DZ291" s="78"/>
      <c r="EA291" s="78"/>
      <c r="EB291" s="78"/>
      <c r="EC291" s="78"/>
      <c r="ED291" s="78"/>
      <c r="EE291" s="78"/>
      <c r="EF291" s="78"/>
      <c r="EG291" s="78"/>
      <c r="EH291" s="78"/>
      <c r="EI291" s="78"/>
      <c r="EJ291" s="78"/>
      <c r="EK291" s="78"/>
      <c r="EL291" s="78"/>
      <c r="EM291" s="78"/>
      <c r="EN291" s="78"/>
      <c r="EO291" s="78"/>
      <c r="EP291" s="78"/>
      <c r="EQ291" s="78"/>
      <c r="ER291" s="78"/>
      <c r="ES291" s="78"/>
      <c r="ET291" s="78"/>
      <c r="EU291" s="78"/>
      <c r="EV291" s="78"/>
      <c r="EW291" s="78"/>
      <c r="EX291" s="78"/>
      <c r="EY291" s="78"/>
      <c r="EZ291" s="78"/>
      <c r="FA291" s="78"/>
      <c r="FB291" s="78"/>
      <c r="FC291" s="78"/>
      <c r="FD291" s="78"/>
      <c r="FE291" s="78"/>
      <c r="FF291" s="78"/>
      <c r="FG291" s="78"/>
      <c r="FH291" s="78"/>
      <c r="FI291" s="78"/>
      <c r="FJ291" s="78"/>
      <c r="FK291" s="78"/>
      <c r="FL291" s="78"/>
      <c r="FM291" s="78"/>
      <c r="FN291" s="78"/>
      <c r="FO291" s="78"/>
      <c r="FP291" s="78"/>
      <c r="FQ291" s="78"/>
      <c r="FR291" s="78"/>
      <c r="FS291" s="78"/>
      <c r="FT291" s="78"/>
      <c r="FU291" s="78"/>
      <c r="FV291" s="78"/>
      <c r="FW291" s="78"/>
      <c r="FX291" s="78"/>
      <c r="FY291" s="78"/>
      <c r="FZ291" s="78"/>
    </row>
    <row r="292" spans="8:182" x14ac:dyDescent="0.2">
      <c r="H292" s="78"/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78"/>
      <c r="AM292" s="78"/>
      <c r="AN292" s="78"/>
      <c r="AO292" s="78"/>
      <c r="AP292" s="78"/>
      <c r="AQ292" s="78"/>
      <c r="AR292" s="78"/>
      <c r="AS292" s="78"/>
      <c r="AT292" s="78"/>
      <c r="AU292" s="78"/>
      <c r="AV292" s="78"/>
      <c r="AW292" s="78"/>
      <c r="AX292" s="78"/>
      <c r="AY292" s="78"/>
      <c r="AZ292" s="78"/>
      <c r="BA292" s="78"/>
      <c r="BB292" s="78"/>
      <c r="BC292" s="78"/>
      <c r="BD292" s="78"/>
      <c r="BE292" s="78"/>
      <c r="BF292" s="78"/>
      <c r="BG292" s="78"/>
      <c r="BH292" s="78"/>
      <c r="BI292" s="78"/>
      <c r="BJ292" s="78"/>
      <c r="BK292" s="78"/>
      <c r="BL292" s="78"/>
      <c r="BM292" s="78"/>
      <c r="BN292" s="78"/>
      <c r="BO292" s="78"/>
      <c r="BP292" s="78"/>
      <c r="BQ292" s="78"/>
      <c r="BR292" s="78"/>
      <c r="BS292" s="78"/>
      <c r="BT292" s="78"/>
      <c r="BU292" s="78"/>
      <c r="BV292" s="78"/>
      <c r="BW292" s="78"/>
      <c r="BX292" s="78"/>
      <c r="BY292" s="78"/>
      <c r="BZ292" s="78"/>
      <c r="CA292" s="78"/>
      <c r="CB292" s="78"/>
      <c r="CC292" s="78"/>
      <c r="CD292" s="78"/>
      <c r="CE292" s="78"/>
      <c r="CF292" s="78"/>
      <c r="CG292" s="78"/>
      <c r="CH292" s="78"/>
      <c r="CI292" s="78"/>
      <c r="CJ292" s="78"/>
      <c r="CK292" s="78"/>
      <c r="CL292" s="78"/>
      <c r="CM292" s="78"/>
      <c r="CN292" s="78"/>
      <c r="CO292" s="78"/>
      <c r="CP292" s="78"/>
      <c r="CQ292" s="78"/>
      <c r="CR292" s="78"/>
      <c r="CS292" s="78"/>
      <c r="CT292" s="78"/>
      <c r="CU292" s="78"/>
      <c r="CV292" s="78"/>
      <c r="CW292" s="78"/>
      <c r="CX292" s="78"/>
      <c r="CY292" s="78"/>
      <c r="CZ292" s="78"/>
      <c r="DA292" s="78"/>
      <c r="DB292" s="78"/>
      <c r="DC292" s="78"/>
      <c r="DD292" s="78"/>
      <c r="DE292" s="78"/>
      <c r="DF292" s="78"/>
      <c r="DG292" s="78"/>
      <c r="DH292" s="78"/>
      <c r="DI292" s="78"/>
      <c r="DJ292" s="78"/>
      <c r="DK292" s="78"/>
      <c r="DL292" s="78"/>
      <c r="DM292" s="78"/>
      <c r="DN292" s="78"/>
      <c r="DO292" s="78"/>
      <c r="DP292" s="78"/>
      <c r="DQ292" s="78"/>
      <c r="DR292" s="78"/>
      <c r="DS292" s="78"/>
      <c r="DT292" s="78"/>
      <c r="DU292" s="78"/>
      <c r="DV292" s="78"/>
      <c r="DW292" s="78"/>
      <c r="DX292" s="78"/>
      <c r="DY292" s="78"/>
      <c r="DZ292" s="78"/>
      <c r="EA292" s="78"/>
      <c r="EB292" s="78"/>
      <c r="EC292" s="78"/>
      <c r="ED292" s="78"/>
      <c r="EE292" s="78"/>
      <c r="EF292" s="78"/>
      <c r="EG292" s="78"/>
      <c r="EH292" s="78"/>
      <c r="EI292" s="78"/>
      <c r="EJ292" s="78"/>
      <c r="EK292" s="78"/>
      <c r="EL292" s="78"/>
      <c r="EM292" s="78"/>
      <c r="EN292" s="78"/>
      <c r="EO292" s="78"/>
      <c r="EP292" s="78"/>
      <c r="EQ292" s="78"/>
      <c r="ER292" s="78"/>
      <c r="ES292" s="78"/>
      <c r="ET292" s="78"/>
      <c r="EU292" s="78"/>
      <c r="EV292" s="78"/>
      <c r="EW292" s="78"/>
      <c r="EX292" s="78"/>
      <c r="EY292" s="78"/>
      <c r="EZ292" s="78"/>
      <c r="FA292" s="78"/>
      <c r="FB292" s="78"/>
      <c r="FC292" s="78"/>
      <c r="FD292" s="78"/>
      <c r="FE292" s="78"/>
      <c r="FF292" s="78"/>
      <c r="FG292" s="78"/>
      <c r="FH292" s="78"/>
      <c r="FI292" s="78"/>
      <c r="FJ292" s="78"/>
      <c r="FK292" s="78"/>
      <c r="FL292" s="78"/>
      <c r="FM292" s="78"/>
      <c r="FN292" s="78"/>
      <c r="FO292" s="78"/>
      <c r="FP292" s="78"/>
      <c r="FQ292" s="78"/>
      <c r="FR292" s="78"/>
      <c r="FS292" s="78"/>
      <c r="FT292" s="78"/>
      <c r="FU292" s="78"/>
      <c r="FV292" s="78"/>
      <c r="FW292" s="78"/>
      <c r="FX292" s="78"/>
      <c r="FY292" s="78"/>
      <c r="FZ292" s="78"/>
    </row>
    <row r="293" spans="8:182" x14ac:dyDescent="0.2">
      <c r="H293" s="78"/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78"/>
      <c r="AM293" s="78"/>
      <c r="AN293" s="78"/>
      <c r="AO293" s="78"/>
      <c r="AP293" s="78"/>
      <c r="AQ293" s="78"/>
      <c r="AR293" s="78"/>
      <c r="AS293" s="78"/>
      <c r="AT293" s="78"/>
      <c r="AU293" s="78"/>
      <c r="AV293" s="78"/>
      <c r="AW293" s="78"/>
      <c r="AX293" s="78"/>
      <c r="AY293" s="78"/>
      <c r="AZ293" s="78"/>
      <c r="BA293" s="78"/>
      <c r="BB293" s="78"/>
      <c r="BC293" s="78"/>
      <c r="BD293" s="78"/>
      <c r="BE293" s="78"/>
      <c r="BF293" s="78"/>
      <c r="BG293" s="78"/>
      <c r="BH293" s="78"/>
      <c r="BI293" s="78"/>
      <c r="BJ293" s="78"/>
      <c r="BK293" s="78"/>
      <c r="BL293" s="78"/>
      <c r="BM293" s="78"/>
      <c r="BN293" s="78"/>
      <c r="BO293" s="78"/>
      <c r="BP293" s="78"/>
      <c r="BQ293" s="78"/>
      <c r="BR293" s="78"/>
      <c r="BS293" s="78"/>
      <c r="BT293" s="78"/>
      <c r="BU293" s="78"/>
      <c r="BV293" s="78"/>
      <c r="BW293" s="78"/>
      <c r="BX293" s="78"/>
      <c r="BY293" s="78"/>
      <c r="BZ293" s="78"/>
      <c r="CA293" s="78"/>
      <c r="CB293" s="78"/>
      <c r="CC293" s="78"/>
      <c r="CD293" s="78"/>
      <c r="CE293" s="78"/>
      <c r="CF293" s="78"/>
      <c r="CG293" s="78"/>
      <c r="CH293" s="78"/>
      <c r="CI293" s="78"/>
      <c r="CJ293" s="78"/>
      <c r="CK293" s="78"/>
      <c r="CL293" s="78"/>
      <c r="CM293" s="78"/>
      <c r="CN293" s="78"/>
      <c r="CO293" s="78"/>
      <c r="CP293" s="78"/>
      <c r="CQ293" s="78"/>
      <c r="CR293" s="78"/>
      <c r="CS293" s="78"/>
      <c r="CT293" s="78"/>
      <c r="CU293" s="78"/>
      <c r="CV293" s="78"/>
      <c r="CW293" s="78"/>
      <c r="CX293" s="78"/>
      <c r="CY293" s="78"/>
      <c r="CZ293" s="78"/>
      <c r="DA293" s="78"/>
      <c r="DB293" s="78"/>
      <c r="DC293" s="78"/>
      <c r="DD293" s="78"/>
      <c r="DE293" s="78"/>
      <c r="DF293" s="78"/>
      <c r="DG293" s="78"/>
      <c r="DH293" s="78"/>
      <c r="DI293" s="78"/>
      <c r="DJ293" s="78"/>
      <c r="DK293" s="78"/>
      <c r="DL293" s="78"/>
      <c r="DM293" s="78"/>
      <c r="DN293" s="78"/>
      <c r="DO293" s="78"/>
      <c r="DP293" s="78"/>
      <c r="DQ293" s="78"/>
      <c r="DR293" s="78"/>
      <c r="DS293" s="78"/>
      <c r="DT293" s="78"/>
      <c r="DU293" s="78"/>
      <c r="DV293" s="78"/>
      <c r="DW293" s="78"/>
      <c r="DX293" s="78"/>
      <c r="DY293" s="78"/>
      <c r="DZ293" s="78"/>
      <c r="EA293" s="78"/>
      <c r="EB293" s="78"/>
      <c r="EC293" s="78"/>
      <c r="ED293" s="78"/>
      <c r="EE293" s="78"/>
      <c r="EF293" s="78"/>
      <c r="EG293" s="78"/>
      <c r="EH293" s="78"/>
      <c r="EI293" s="78"/>
      <c r="EJ293" s="78"/>
      <c r="EK293" s="78"/>
      <c r="EL293" s="78"/>
      <c r="EM293" s="78"/>
      <c r="EN293" s="78"/>
      <c r="EO293" s="78"/>
      <c r="EP293" s="78"/>
      <c r="EQ293" s="78"/>
      <c r="ER293" s="78"/>
      <c r="ES293" s="78"/>
      <c r="ET293" s="78"/>
      <c r="EU293" s="78"/>
      <c r="EV293" s="78"/>
      <c r="EW293" s="78"/>
      <c r="EX293" s="78"/>
      <c r="EY293" s="78"/>
      <c r="EZ293" s="78"/>
      <c r="FA293" s="78"/>
      <c r="FB293" s="78"/>
      <c r="FC293" s="78"/>
      <c r="FD293" s="78"/>
      <c r="FE293" s="78"/>
      <c r="FF293" s="78"/>
      <c r="FG293" s="78"/>
      <c r="FH293" s="78"/>
      <c r="FI293" s="78"/>
      <c r="FJ293" s="78"/>
      <c r="FK293" s="78"/>
      <c r="FL293" s="78"/>
      <c r="FM293" s="78"/>
      <c r="FN293" s="78"/>
      <c r="FO293" s="78"/>
      <c r="FP293" s="78"/>
      <c r="FQ293" s="78"/>
      <c r="FR293" s="78"/>
      <c r="FS293" s="78"/>
      <c r="FT293" s="78"/>
      <c r="FU293" s="78"/>
      <c r="FV293" s="78"/>
      <c r="FW293" s="78"/>
      <c r="FX293" s="78"/>
      <c r="FY293" s="78"/>
      <c r="FZ293" s="78"/>
    </row>
    <row r="294" spans="8:182" x14ac:dyDescent="0.2">
      <c r="H294" s="78"/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78"/>
      <c r="AM294" s="78"/>
      <c r="AN294" s="78"/>
      <c r="AO294" s="78"/>
      <c r="AP294" s="78"/>
      <c r="AQ294" s="78"/>
      <c r="AR294" s="78"/>
      <c r="AS294" s="78"/>
      <c r="AT294" s="78"/>
      <c r="AU294" s="78"/>
      <c r="AV294" s="78"/>
      <c r="AW294" s="78"/>
      <c r="AX294" s="78"/>
      <c r="AY294" s="78"/>
      <c r="AZ294" s="78"/>
      <c r="BA294" s="78"/>
      <c r="BB294" s="78"/>
      <c r="BC294" s="78"/>
      <c r="BD294" s="78"/>
      <c r="BE294" s="78"/>
      <c r="BF294" s="78"/>
      <c r="BG294" s="78"/>
      <c r="BH294" s="78"/>
      <c r="BI294" s="78"/>
      <c r="BJ294" s="78"/>
      <c r="BK294" s="78"/>
      <c r="BL294" s="78"/>
      <c r="BM294" s="78"/>
      <c r="BN294" s="78"/>
      <c r="BO294" s="78"/>
      <c r="BP294" s="78"/>
      <c r="BQ294" s="78"/>
      <c r="BR294" s="78"/>
      <c r="BS294" s="78"/>
      <c r="BT294" s="78"/>
      <c r="BU294" s="78"/>
      <c r="BV294" s="78"/>
      <c r="BW294" s="78"/>
      <c r="BX294" s="78"/>
      <c r="BY294" s="78"/>
      <c r="BZ294" s="78"/>
      <c r="CA294" s="78"/>
      <c r="CB294" s="78"/>
      <c r="CC294" s="78"/>
      <c r="CD294" s="78"/>
      <c r="CE294" s="78"/>
      <c r="CF294" s="78"/>
      <c r="CG294" s="78"/>
      <c r="CH294" s="78"/>
      <c r="CI294" s="78"/>
      <c r="CJ294" s="78"/>
      <c r="CK294" s="78"/>
      <c r="CL294" s="78"/>
      <c r="CM294" s="78"/>
      <c r="CN294" s="78"/>
      <c r="CO294" s="78"/>
      <c r="CP294" s="78"/>
      <c r="CQ294" s="78"/>
      <c r="CR294" s="78"/>
      <c r="CS294" s="78"/>
      <c r="CT294" s="78"/>
      <c r="CU294" s="78"/>
      <c r="CV294" s="78"/>
      <c r="CW294" s="78"/>
      <c r="CX294" s="78"/>
      <c r="CY294" s="78"/>
      <c r="CZ294" s="78"/>
      <c r="DA294" s="78"/>
      <c r="DB294" s="78"/>
      <c r="DC294" s="78"/>
      <c r="DD294" s="78"/>
      <c r="DE294" s="78"/>
      <c r="DF294" s="78"/>
      <c r="DG294" s="78"/>
      <c r="DH294" s="78"/>
      <c r="DI294" s="78"/>
      <c r="DJ294" s="78"/>
      <c r="DK294" s="78"/>
      <c r="DL294" s="78"/>
      <c r="DM294" s="78"/>
      <c r="DN294" s="78"/>
      <c r="DO294" s="78"/>
      <c r="DP294" s="78"/>
      <c r="DQ294" s="78"/>
      <c r="DR294" s="78"/>
      <c r="DS294" s="78"/>
      <c r="DT294" s="78"/>
      <c r="DU294" s="78"/>
      <c r="DV294" s="78"/>
      <c r="DW294" s="78"/>
      <c r="DX294" s="78"/>
      <c r="DY294" s="78"/>
      <c r="DZ294" s="78"/>
      <c r="EA294" s="78"/>
      <c r="EB294" s="78"/>
      <c r="EC294" s="78"/>
      <c r="ED294" s="78"/>
      <c r="EE294" s="78"/>
      <c r="EF294" s="78"/>
      <c r="EG294" s="78"/>
      <c r="EH294" s="78"/>
      <c r="EI294" s="78"/>
      <c r="EJ294" s="78"/>
      <c r="EK294" s="78"/>
      <c r="EL294" s="78"/>
      <c r="EM294" s="78"/>
      <c r="EN294" s="78"/>
      <c r="EO294" s="78"/>
      <c r="EP294" s="78"/>
      <c r="EQ294" s="78"/>
      <c r="ER294" s="78"/>
      <c r="ES294" s="78"/>
      <c r="ET294" s="78"/>
      <c r="EU294" s="78"/>
      <c r="EV294" s="78"/>
      <c r="EW294" s="78"/>
      <c r="EX294" s="78"/>
      <c r="EY294" s="78"/>
      <c r="EZ294" s="78"/>
      <c r="FA294" s="78"/>
      <c r="FB294" s="78"/>
      <c r="FC294" s="78"/>
      <c r="FD294" s="78"/>
      <c r="FE294" s="78"/>
      <c r="FF294" s="78"/>
      <c r="FG294" s="78"/>
      <c r="FH294" s="78"/>
      <c r="FI294" s="78"/>
      <c r="FJ294" s="78"/>
      <c r="FK294" s="78"/>
      <c r="FL294" s="78"/>
      <c r="FM294" s="78"/>
      <c r="FN294" s="78"/>
      <c r="FO294" s="78"/>
      <c r="FP294" s="78"/>
      <c r="FQ294" s="78"/>
      <c r="FR294" s="78"/>
      <c r="FS294" s="78"/>
      <c r="FT294" s="78"/>
      <c r="FU294" s="78"/>
      <c r="FV294" s="78"/>
      <c r="FW294" s="78"/>
      <c r="FX294" s="78"/>
      <c r="FY294" s="78"/>
      <c r="FZ294" s="78"/>
    </row>
    <row r="295" spans="8:182" x14ac:dyDescent="0.2">
      <c r="H295" s="78"/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78"/>
      <c r="AM295" s="78"/>
      <c r="AN295" s="78"/>
      <c r="AO295" s="78"/>
      <c r="AP295" s="78"/>
      <c r="AQ295" s="78"/>
      <c r="AR295" s="78"/>
      <c r="AS295" s="78"/>
      <c r="AT295" s="78"/>
      <c r="AU295" s="78"/>
      <c r="AV295" s="78"/>
      <c r="AW295" s="78"/>
      <c r="AX295" s="78"/>
      <c r="AY295" s="78"/>
      <c r="AZ295" s="78"/>
      <c r="BA295" s="78"/>
      <c r="BB295" s="78"/>
      <c r="BC295" s="78"/>
      <c r="BD295" s="78"/>
      <c r="BE295" s="78"/>
      <c r="BF295" s="78"/>
      <c r="BG295" s="78"/>
      <c r="BH295" s="78"/>
      <c r="BI295" s="78"/>
      <c r="BJ295" s="78"/>
      <c r="BK295" s="78"/>
      <c r="BL295" s="78"/>
      <c r="BM295" s="78"/>
      <c r="BN295" s="78"/>
      <c r="BO295" s="78"/>
      <c r="BP295" s="78"/>
      <c r="BQ295" s="78"/>
      <c r="BR295" s="78"/>
      <c r="BS295" s="78"/>
      <c r="BT295" s="78"/>
      <c r="BU295" s="78"/>
      <c r="BV295" s="78"/>
      <c r="BW295" s="78"/>
      <c r="BX295" s="78"/>
      <c r="BY295" s="78"/>
      <c r="BZ295" s="78"/>
      <c r="CA295" s="78"/>
      <c r="CB295" s="78"/>
      <c r="CC295" s="78"/>
      <c r="CD295" s="78"/>
      <c r="CE295" s="78"/>
      <c r="CF295" s="78"/>
      <c r="CG295" s="78"/>
      <c r="CH295" s="78"/>
      <c r="CI295" s="78"/>
      <c r="CJ295" s="78"/>
      <c r="CK295" s="78"/>
      <c r="CL295" s="78"/>
      <c r="CM295" s="78"/>
      <c r="CN295" s="78"/>
      <c r="CO295" s="78"/>
      <c r="CP295" s="78"/>
      <c r="CQ295" s="78"/>
      <c r="CR295" s="78"/>
      <c r="CS295" s="78"/>
      <c r="CT295" s="78"/>
      <c r="CU295" s="78"/>
      <c r="CV295" s="78"/>
      <c r="CW295" s="78"/>
      <c r="CX295" s="78"/>
      <c r="CY295" s="78"/>
      <c r="CZ295" s="78"/>
      <c r="DA295" s="78"/>
      <c r="DB295" s="78"/>
      <c r="DC295" s="78"/>
      <c r="DD295" s="78"/>
      <c r="DE295" s="78"/>
      <c r="DF295" s="78"/>
      <c r="DG295" s="78"/>
      <c r="DH295" s="78"/>
      <c r="DI295" s="78"/>
      <c r="DJ295" s="78"/>
      <c r="DK295" s="78"/>
      <c r="DL295" s="78"/>
      <c r="DM295" s="78"/>
      <c r="DN295" s="78"/>
      <c r="DO295" s="78"/>
      <c r="DP295" s="78"/>
      <c r="DQ295" s="78"/>
      <c r="DR295" s="78"/>
      <c r="DS295" s="78"/>
      <c r="DT295" s="78"/>
      <c r="DU295" s="78"/>
      <c r="DV295" s="78"/>
      <c r="DW295" s="78"/>
      <c r="DX295" s="78"/>
      <c r="DY295" s="78"/>
      <c r="DZ295" s="78"/>
      <c r="EA295" s="78"/>
      <c r="EB295" s="78"/>
      <c r="EC295" s="78"/>
      <c r="ED295" s="78"/>
      <c r="EE295" s="78"/>
      <c r="EF295" s="78"/>
      <c r="EG295" s="78"/>
      <c r="EH295" s="78"/>
      <c r="EI295" s="78"/>
      <c r="EJ295" s="78"/>
      <c r="EK295" s="78"/>
      <c r="EL295" s="78"/>
      <c r="EM295" s="78"/>
      <c r="EN295" s="78"/>
      <c r="EO295" s="78"/>
      <c r="EP295" s="78"/>
      <c r="EQ295" s="78"/>
      <c r="ER295" s="78"/>
      <c r="ES295" s="78"/>
      <c r="ET295" s="78"/>
      <c r="EU295" s="78"/>
      <c r="EV295" s="78"/>
      <c r="EW295" s="78"/>
      <c r="EX295" s="78"/>
      <c r="EY295" s="78"/>
      <c r="EZ295" s="78"/>
      <c r="FA295" s="78"/>
      <c r="FB295" s="78"/>
      <c r="FC295" s="78"/>
      <c r="FD295" s="78"/>
      <c r="FE295" s="78"/>
      <c r="FF295" s="78"/>
      <c r="FG295" s="78"/>
      <c r="FH295" s="78"/>
      <c r="FI295" s="78"/>
      <c r="FJ295" s="78"/>
      <c r="FK295" s="78"/>
      <c r="FL295" s="78"/>
      <c r="FM295" s="78"/>
      <c r="FN295" s="78"/>
      <c r="FO295" s="78"/>
      <c r="FP295" s="78"/>
      <c r="FQ295" s="78"/>
      <c r="FR295" s="78"/>
      <c r="FS295" s="78"/>
      <c r="FT295" s="78"/>
      <c r="FU295" s="78"/>
      <c r="FV295" s="78"/>
      <c r="FW295" s="78"/>
      <c r="FX295" s="78"/>
      <c r="FY295" s="78"/>
      <c r="FZ295" s="78"/>
    </row>
    <row r="296" spans="8:182" x14ac:dyDescent="0.2">
      <c r="H296" s="78"/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78"/>
      <c r="AM296" s="78"/>
      <c r="AN296" s="78"/>
      <c r="AO296" s="78"/>
      <c r="AP296" s="78"/>
      <c r="AQ296" s="78"/>
      <c r="AR296" s="78"/>
      <c r="AS296" s="78"/>
      <c r="AT296" s="78"/>
      <c r="AU296" s="78"/>
      <c r="AV296" s="78"/>
      <c r="AW296" s="78"/>
      <c r="AX296" s="78"/>
      <c r="AY296" s="78"/>
      <c r="AZ296" s="78"/>
      <c r="BA296" s="78"/>
      <c r="BB296" s="78"/>
      <c r="BC296" s="78"/>
      <c r="BD296" s="78"/>
      <c r="BE296" s="78"/>
      <c r="BF296" s="78"/>
      <c r="BG296" s="78"/>
      <c r="BH296" s="78"/>
      <c r="BI296" s="78"/>
      <c r="BJ296" s="78"/>
      <c r="BK296" s="78"/>
      <c r="BL296" s="78"/>
      <c r="BM296" s="78"/>
      <c r="BN296" s="78"/>
      <c r="BO296" s="78"/>
      <c r="BP296" s="78"/>
      <c r="BQ296" s="78"/>
      <c r="BR296" s="78"/>
      <c r="BS296" s="78"/>
      <c r="BT296" s="78"/>
      <c r="BU296" s="78"/>
      <c r="BV296" s="78"/>
      <c r="BW296" s="78"/>
      <c r="BX296" s="78"/>
      <c r="BY296" s="78"/>
      <c r="BZ296" s="78"/>
      <c r="CA296" s="78"/>
      <c r="CB296" s="78"/>
      <c r="CC296" s="78"/>
      <c r="CD296" s="78"/>
      <c r="CE296" s="78"/>
      <c r="CF296" s="78"/>
      <c r="CG296" s="78"/>
      <c r="CH296" s="78"/>
      <c r="CI296" s="78"/>
      <c r="CJ296" s="78"/>
      <c r="CK296" s="78"/>
      <c r="CL296" s="78"/>
      <c r="CM296" s="78"/>
      <c r="CN296" s="78"/>
      <c r="CO296" s="78"/>
      <c r="CP296" s="78"/>
      <c r="CQ296" s="78"/>
      <c r="CR296" s="78"/>
      <c r="CS296" s="78"/>
      <c r="CT296" s="78"/>
      <c r="CU296" s="78"/>
      <c r="CV296" s="78"/>
      <c r="CW296" s="78"/>
      <c r="CX296" s="78"/>
      <c r="CY296" s="78"/>
      <c r="CZ296" s="78"/>
      <c r="DA296" s="78"/>
      <c r="DB296" s="78"/>
      <c r="DC296" s="78"/>
      <c r="DD296" s="78"/>
      <c r="DE296" s="78"/>
      <c r="DF296" s="78"/>
      <c r="DG296" s="78"/>
      <c r="DH296" s="78"/>
      <c r="DI296" s="78"/>
      <c r="DJ296" s="78"/>
      <c r="DK296" s="78"/>
      <c r="DL296" s="78"/>
      <c r="DM296" s="78"/>
      <c r="DN296" s="78"/>
      <c r="DO296" s="78"/>
      <c r="DP296" s="78"/>
      <c r="DQ296" s="78"/>
      <c r="DR296" s="78"/>
      <c r="DS296" s="78"/>
      <c r="DT296" s="78"/>
      <c r="DU296" s="78"/>
      <c r="DV296" s="78"/>
      <c r="DW296" s="78"/>
      <c r="DX296" s="78"/>
      <c r="DY296" s="78"/>
      <c r="DZ296" s="78"/>
      <c r="EA296" s="78"/>
      <c r="EB296" s="78"/>
      <c r="EC296" s="78"/>
      <c r="ED296" s="78"/>
      <c r="EE296" s="78"/>
      <c r="EF296" s="78"/>
      <c r="EG296" s="78"/>
      <c r="EH296" s="78"/>
      <c r="EI296" s="78"/>
      <c r="EJ296" s="78"/>
      <c r="EK296" s="78"/>
      <c r="EL296" s="78"/>
      <c r="EM296" s="78"/>
      <c r="EN296" s="78"/>
      <c r="EO296" s="78"/>
      <c r="EP296" s="78"/>
      <c r="EQ296" s="78"/>
      <c r="ER296" s="78"/>
      <c r="ES296" s="78"/>
      <c r="ET296" s="78"/>
      <c r="EU296" s="78"/>
      <c r="EV296" s="78"/>
      <c r="EW296" s="78"/>
      <c r="EX296" s="78"/>
      <c r="EY296" s="78"/>
      <c r="EZ296" s="78"/>
      <c r="FA296" s="78"/>
      <c r="FB296" s="78"/>
      <c r="FC296" s="78"/>
      <c r="FD296" s="78"/>
      <c r="FE296" s="78"/>
      <c r="FF296" s="78"/>
      <c r="FG296" s="78"/>
      <c r="FH296" s="78"/>
      <c r="FI296" s="78"/>
      <c r="FJ296" s="78"/>
      <c r="FK296" s="78"/>
      <c r="FL296" s="78"/>
      <c r="FM296" s="78"/>
      <c r="FN296" s="78"/>
      <c r="FO296" s="78"/>
      <c r="FP296" s="78"/>
      <c r="FQ296" s="78"/>
      <c r="FR296" s="78"/>
      <c r="FS296" s="78"/>
      <c r="FT296" s="78"/>
      <c r="FU296" s="78"/>
      <c r="FV296" s="78"/>
      <c r="FW296" s="78"/>
      <c r="FX296" s="78"/>
      <c r="FY296" s="78"/>
      <c r="FZ296" s="78"/>
    </row>
    <row r="297" spans="8:182" x14ac:dyDescent="0.2">
      <c r="H297" s="78"/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78"/>
      <c r="AM297" s="78"/>
      <c r="AN297" s="78"/>
      <c r="AO297" s="78"/>
      <c r="AP297" s="78"/>
      <c r="AQ297" s="78"/>
      <c r="AR297" s="78"/>
      <c r="AS297" s="78"/>
      <c r="AT297" s="78"/>
      <c r="AU297" s="78"/>
      <c r="AV297" s="78"/>
      <c r="AW297" s="78"/>
      <c r="AX297" s="78"/>
      <c r="AY297" s="78"/>
      <c r="AZ297" s="78"/>
      <c r="BA297" s="78"/>
      <c r="BB297" s="78"/>
      <c r="BC297" s="78"/>
      <c r="BD297" s="78"/>
      <c r="BE297" s="78"/>
      <c r="BF297" s="78"/>
      <c r="BG297" s="78"/>
      <c r="BH297" s="78"/>
      <c r="BI297" s="78"/>
      <c r="BJ297" s="78"/>
      <c r="BK297" s="78"/>
      <c r="BL297" s="78"/>
      <c r="BM297" s="78"/>
      <c r="BN297" s="78"/>
      <c r="BO297" s="78"/>
      <c r="BP297" s="78"/>
      <c r="BQ297" s="78"/>
      <c r="BR297" s="78"/>
      <c r="BS297" s="78"/>
      <c r="BT297" s="78"/>
      <c r="BU297" s="78"/>
      <c r="BV297" s="78"/>
      <c r="BW297" s="78"/>
      <c r="BX297" s="78"/>
      <c r="BY297" s="78"/>
      <c r="BZ297" s="78"/>
      <c r="CA297" s="78"/>
      <c r="CB297" s="78"/>
      <c r="CC297" s="78"/>
      <c r="CD297" s="78"/>
      <c r="CE297" s="78"/>
      <c r="CF297" s="78"/>
      <c r="CG297" s="78"/>
      <c r="CH297" s="78"/>
      <c r="CI297" s="78"/>
      <c r="CJ297" s="78"/>
      <c r="CK297" s="78"/>
      <c r="CL297" s="78"/>
      <c r="CM297" s="78"/>
      <c r="CN297" s="78"/>
      <c r="CO297" s="78"/>
      <c r="CP297" s="78"/>
      <c r="CQ297" s="78"/>
      <c r="CR297" s="78"/>
      <c r="CS297" s="78"/>
      <c r="CT297" s="78"/>
      <c r="CU297" s="78"/>
      <c r="CV297" s="78"/>
      <c r="CW297" s="78"/>
      <c r="CX297" s="78"/>
      <c r="CY297" s="78"/>
      <c r="CZ297" s="78"/>
      <c r="DA297" s="78"/>
      <c r="DB297" s="78"/>
      <c r="DC297" s="78"/>
      <c r="DD297" s="78"/>
      <c r="DE297" s="78"/>
      <c r="DF297" s="78"/>
      <c r="DG297" s="78"/>
      <c r="DH297" s="78"/>
      <c r="DI297" s="78"/>
      <c r="DJ297" s="78"/>
      <c r="DK297" s="78"/>
      <c r="DL297" s="78"/>
      <c r="DM297" s="78"/>
      <c r="DN297" s="78"/>
      <c r="DO297" s="78"/>
      <c r="DP297" s="78"/>
      <c r="DQ297" s="78"/>
      <c r="DR297" s="78"/>
      <c r="DS297" s="78"/>
      <c r="DT297" s="78"/>
      <c r="DU297" s="78"/>
      <c r="DV297" s="78"/>
      <c r="DW297" s="78"/>
      <c r="DX297" s="78"/>
      <c r="DY297" s="78"/>
      <c r="DZ297" s="78"/>
      <c r="EA297" s="78"/>
      <c r="EB297" s="78"/>
      <c r="EC297" s="78"/>
      <c r="ED297" s="78"/>
      <c r="EE297" s="78"/>
      <c r="EF297" s="78"/>
      <c r="EG297" s="78"/>
      <c r="EH297" s="78"/>
      <c r="EI297" s="78"/>
      <c r="EJ297" s="78"/>
      <c r="EK297" s="78"/>
      <c r="EL297" s="78"/>
      <c r="EM297" s="78"/>
      <c r="EN297" s="78"/>
      <c r="EO297" s="78"/>
      <c r="EP297" s="78"/>
      <c r="EQ297" s="78"/>
      <c r="ER297" s="78"/>
      <c r="ES297" s="78"/>
      <c r="ET297" s="78"/>
      <c r="EU297" s="78"/>
      <c r="EV297" s="78"/>
      <c r="EW297" s="78"/>
      <c r="EX297" s="78"/>
      <c r="EY297" s="78"/>
      <c r="EZ297" s="78"/>
      <c r="FA297" s="78"/>
      <c r="FB297" s="78"/>
      <c r="FC297" s="78"/>
      <c r="FD297" s="78"/>
      <c r="FE297" s="78"/>
      <c r="FF297" s="78"/>
      <c r="FG297" s="78"/>
      <c r="FH297" s="78"/>
      <c r="FI297" s="78"/>
      <c r="FJ297" s="78"/>
      <c r="FK297" s="78"/>
      <c r="FL297" s="78"/>
      <c r="FM297" s="78"/>
      <c r="FN297" s="78"/>
      <c r="FO297" s="78"/>
      <c r="FP297" s="78"/>
      <c r="FQ297" s="78"/>
      <c r="FR297" s="78"/>
      <c r="FS297" s="78"/>
      <c r="FT297" s="78"/>
      <c r="FU297" s="78"/>
      <c r="FV297" s="78"/>
      <c r="FW297" s="78"/>
      <c r="FX297" s="78"/>
      <c r="FY297" s="78"/>
      <c r="FZ297" s="78"/>
    </row>
    <row r="298" spans="8:182" x14ac:dyDescent="0.2">
      <c r="H298" s="78"/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8"/>
      <c r="AO298" s="78"/>
      <c r="AP298" s="78"/>
      <c r="AQ298" s="78"/>
      <c r="AR298" s="78"/>
      <c r="AS298" s="78"/>
      <c r="AT298" s="78"/>
      <c r="AU298" s="78"/>
      <c r="AV298" s="78"/>
      <c r="AW298" s="78"/>
      <c r="AX298" s="78"/>
      <c r="AY298" s="78"/>
      <c r="AZ298" s="78"/>
      <c r="BA298" s="78"/>
      <c r="BB298" s="78"/>
      <c r="BC298" s="78"/>
      <c r="BD298" s="78"/>
      <c r="BE298" s="78"/>
      <c r="BF298" s="78"/>
      <c r="BG298" s="78"/>
      <c r="BH298" s="78"/>
      <c r="BI298" s="78"/>
      <c r="BJ298" s="78"/>
      <c r="BK298" s="78"/>
      <c r="BL298" s="78"/>
      <c r="BM298" s="78"/>
      <c r="BN298" s="78"/>
      <c r="BO298" s="78"/>
      <c r="BP298" s="78"/>
      <c r="BQ298" s="78"/>
      <c r="BR298" s="78"/>
      <c r="BS298" s="78"/>
      <c r="BT298" s="78"/>
      <c r="BU298" s="78"/>
      <c r="BV298" s="78"/>
      <c r="BW298" s="78"/>
      <c r="BX298" s="78"/>
      <c r="BY298" s="78"/>
      <c r="BZ298" s="78"/>
      <c r="CA298" s="78"/>
      <c r="CB298" s="78"/>
      <c r="CC298" s="78"/>
      <c r="CD298" s="78"/>
      <c r="CE298" s="78"/>
      <c r="CF298" s="78"/>
      <c r="CG298" s="78"/>
      <c r="CH298" s="78"/>
      <c r="CI298" s="78"/>
      <c r="CJ298" s="78"/>
      <c r="CK298" s="78"/>
      <c r="CL298" s="78"/>
      <c r="CM298" s="78"/>
      <c r="CN298" s="78"/>
      <c r="CO298" s="78"/>
      <c r="CP298" s="78"/>
      <c r="CQ298" s="78"/>
      <c r="CR298" s="78"/>
      <c r="CS298" s="78"/>
      <c r="CT298" s="78"/>
      <c r="CU298" s="78"/>
      <c r="CV298" s="78"/>
      <c r="CW298" s="78"/>
      <c r="CX298" s="78"/>
      <c r="CY298" s="78"/>
      <c r="CZ298" s="78"/>
      <c r="DA298" s="78"/>
      <c r="DB298" s="78"/>
      <c r="DC298" s="78"/>
      <c r="DD298" s="78"/>
      <c r="DE298" s="78"/>
      <c r="DF298" s="78"/>
      <c r="DG298" s="78"/>
      <c r="DH298" s="78"/>
      <c r="DI298" s="78"/>
      <c r="DJ298" s="78"/>
      <c r="DK298" s="78"/>
      <c r="DL298" s="78"/>
      <c r="DM298" s="78"/>
      <c r="DN298" s="78"/>
      <c r="DO298" s="78"/>
      <c r="DP298" s="78"/>
      <c r="DQ298" s="78"/>
      <c r="DR298" s="78"/>
      <c r="DS298" s="78"/>
      <c r="DT298" s="78"/>
      <c r="DU298" s="78"/>
      <c r="DV298" s="78"/>
      <c r="DW298" s="78"/>
      <c r="DX298" s="78"/>
      <c r="DY298" s="78"/>
      <c r="DZ298" s="78"/>
      <c r="EA298" s="78"/>
      <c r="EB298" s="78"/>
      <c r="EC298" s="78"/>
      <c r="ED298" s="78"/>
      <c r="EE298" s="78"/>
      <c r="EF298" s="78"/>
      <c r="EG298" s="78"/>
      <c r="EH298" s="78"/>
      <c r="EI298" s="78"/>
      <c r="EJ298" s="78"/>
      <c r="EK298" s="78"/>
      <c r="EL298" s="78"/>
      <c r="EM298" s="78"/>
      <c r="EN298" s="78"/>
      <c r="EO298" s="78"/>
      <c r="EP298" s="78"/>
      <c r="EQ298" s="78"/>
      <c r="ER298" s="78"/>
      <c r="ES298" s="78"/>
      <c r="ET298" s="78"/>
      <c r="EU298" s="78"/>
      <c r="EV298" s="78"/>
      <c r="EW298" s="78"/>
      <c r="EX298" s="78"/>
      <c r="EY298" s="78"/>
      <c r="EZ298" s="78"/>
      <c r="FA298" s="78"/>
      <c r="FB298" s="78"/>
      <c r="FC298" s="78"/>
      <c r="FD298" s="78"/>
      <c r="FE298" s="78"/>
      <c r="FF298" s="78"/>
      <c r="FG298" s="78"/>
      <c r="FH298" s="78"/>
      <c r="FI298" s="78"/>
      <c r="FJ298" s="78"/>
      <c r="FK298" s="78"/>
      <c r="FL298" s="78"/>
      <c r="FM298" s="78"/>
      <c r="FN298" s="78"/>
      <c r="FO298" s="78"/>
      <c r="FP298" s="78"/>
      <c r="FQ298" s="78"/>
      <c r="FR298" s="78"/>
      <c r="FS298" s="78"/>
      <c r="FT298" s="78"/>
      <c r="FU298" s="78"/>
      <c r="FV298" s="78"/>
      <c r="FW298" s="78"/>
      <c r="FX298" s="78"/>
      <c r="FY298" s="78"/>
      <c r="FZ298" s="78"/>
    </row>
    <row r="299" spans="8:182" x14ac:dyDescent="0.2">
      <c r="H299" s="78"/>
      <c r="I299" s="78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78"/>
      <c r="AM299" s="78"/>
      <c r="AN299" s="78"/>
      <c r="AO299" s="78"/>
      <c r="AP299" s="78"/>
      <c r="AQ299" s="78"/>
      <c r="AR299" s="78"/>
      <c r="AS299" s="78"/>
      <c r="AT299" s="78"/>
      <c r="AU299" s="78"/>
      <c r="AV299" s="78"/>
      <c r="AW299" s="78"/>
      <c r="AX299" s="78"/>
      <c r="AY299" s="78"/>
      <c r="AZ299" s="78"/>
      <c r="BA299" s="78"/>
      <c r="BB299" s="78"/>
      <c r="BC299" s="78"/>
      <c r="BD299" s="78"/>
      <c r="BE299" s="78"/>
      <c r="BF299" s="78"/>
      <c r="BG299" s="78"/>
      <c r="BH299" s="78"/>
      <c r="BI299" s="78"/>
      <c r="BJ299" s="78"/>
      <c r="BK299" s="78"/>
      <c r="BL299" s="78"/>
      <c r="BM299" s="78"/>
      <c r="BN299" s="78"/>
      <c r="BO299" s="78"/>
      <c r="BP299" s="78"/>
      <c r="BQ299" s="78"/>
      <c r="BR299" s="78"/>
      <c r="BS299" s="78"/>
      <c r="BT299" s="78"/>
      <c r="BU299" s="78"/>
      <c r="BV299" s="78"/>
      <c r="BW299" s="78"/>
      <c r="BX299" s="78"/>
      <c r="BY299" s="78"/>
      <c r="BZ299" s="78"/>
      <c r="CA299" s="78"/>
      <c r="CB299" s="78"/>
      <c r="CC299" s="78"/>
      <c r="CD299" s="78"/>
      <c r="CE299" s="78"/>
      <c r="CF299" s="78"/>
      <c r="CG299" s="78"/>
      <c r="CH299" s="78"/>
      <c r="CI299" s="78"/>
      <c r="CJ299" s="78"/>
      <c r="CK299" s="78"/>
      <c r="CL299" s="78"/>
      <c r="CM299" s="78"/>
      <c r="CN299" s="78"/>
      <c r="CO299" s="78"/>
      <c r="CP299" s="78"/>
      <c r="CQ299" s="78"/>
      <c r="CR299" s="78"/>
      <c r="CS299" s="78"/>
      <c r="CT299" s="78"/>
      <c r="CU299" s="78"/>
      <c r="CV299" s="78"/>
      <c r="CW299" s="78"/>
      <c r="CX299" s="78"/>
      <c r="CY299" s="78"/>
      <c r="CZ299" s="78"/>
      <c r="DA299" s="78"/>
      <c r="DB299" s="78"/>
      <c r="DC299" s="78"/>
      <c r="DD299" s="78"/>
      <c r="DE299" s="78"/>
      <c r="DF299" s="78"/>
      <c r="DG299" s="78"/>
      <c r="DH299" s="78"/>
      <c r="DI299" s="78"/>
      <c r="DJ299" s="78"/>
      <c r="DK299" s="78"/>
      <c r="DL299" s="78"/>
      <c r="DM299" s="78"/>
      <c r="DN299" s="78"/>
      <c r="DO299" s="78"/>
      <c r="DP299" s="78"/>
      <c r="DQ299" s="78"/>
      <c r="DR299" s="78"/>
      <c r="DS299" s="78"/>
      <c r="DT299" s="78"/>
      <c r="DU299" s="78"/>
      <c r="DV299" s="78"/>
      <c r="DW299" s="78"/>
      <c r="DX299" s="78"/>
      <c r="DY299" s="78"/>
      <c r="DZ299" s="78"/>
      <c r="EA299" s="78"/>
      <c r="EB299" s="78"/>
      <c r="EC299" s="78"/>
      <c r="ED299" s="78"/>
      <c r="EE299" s="78"/>
      <c r="EF299" s="78"/>
      <c r="EG299" s="78"/>
      <c r="EH299" s="78"/>
      <c r="EI299" s="78"/>
      <c r="EJ299" s="78"/>
      <c r="EK299" s="78"/>
      <c r="EL299" s="78"/>
      <c r="EM299" s="78"/>
      <c r="EN299" s="78"/>
      <c r="EO299" s="78"/>
      <c r="EP299" s="78"/>
      <c r="EQ299" s="78"/>
      <c r="ER299" s="78"/>
      <c r="ES299" s="78"/>
      <c r="ET299" s="78"/>
      <c r="EU299" s="78"/>
      <c r="EV299" s="78"/>
      <c r="EW299" s="78"/>
      <c r="EX299" s="78"/>
      <c r="EY299" s="78"/>
      <c r="EZ299" s="78"/>
      <c r="FA299" s="78"/>
      <c r="FB299" s="78"/>
      <c r="FC299" s="78"/>
      <c r="FD299" s="78"/>
      <c r="FE299" s="78"/>
      <c r="FF299" s="78"/>
      <c r="FG299" s="78"/>
      <c r="FH299" s="78"/>
      <c r="FI299" s="78"/>
      <c r="FJ299" s="78"/>
      <c r="FK299" s="78"/>
      <c r="FL299" s="78"/>
      <c r="FM299" s="78"/>
      <c r="FN299" s="78"/>
      <c r="FO299" s="78"/>
      <c r="FP299" s="78"/>
      <c r="FQ299" s="78"/>
      <c r="FR299" s="78"/>
      <c r="FS299" s="78"/>
      <c r="FT299" s="78"/>
      <c r="FU299" s="78"/>
      <c r="FV299" s="78"/>
      <c r="FW299" s="78"/>
      <c r="FX299" s="78"/>
      <c r="FY299" s="78"/>
      <c r="FZ299" s="78"/>
    </row>
    <row r="300" spans="8:182" x14ac:dyDescent="0.2">
      <c r="H300" s="78"/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78"/>
      <c r="AM300" s="78"/>
      <c r="AN300" s="78"/>
      <c r="AO300" s="78"/>
      <c r="AP300" s="78"/>
      <c r="AQ300" s="78"/>
      <c r="AR300" s="78"/>
      <c r="AS300" s="78"/>
      <c r="AT300" s="78"/>
      <c r="AU300" s="78"/>
      <c r="AV300" s="78"/>
      <c r="AW300" s="78"/>
      <c r="AX300" s="78"/>
      <c r="AY300" s="78"/>
      <c r="AZ300" s="78"/>
      <c r="BA300" s="78"/>
      <c r="BB300" s="78"/>
      <c r="BC300" s="78"/>
      <c r="BD300" s="78"/>
      <c r="BE300" s="78"/>
      <c r="BF300" s="78"/>
      <c r="BG300" s="78"/>
      <c r="BH300" s="78"/>
      <c r="BI300" s="78"/>
      <c r="BJ300" s="78"/>
      <c r="BK300" s="78"/>
      <c r="BL300" s="78"/>
      <c r="BM300" s="78"/>
      <c r="BN300" s="78"/>
      <c r="BO300" s="78"/>
      <c r="BP300" s="78"/>
      <c r="BQ300" s="78"/>
      <c r="BR300" s="78"/>
      <c r="BS300" s="78"/>
      <c r="BT300" s="78"/>
      <c r="BU300" s="78"/>
      <c r="BV300" s="78"/>
      <c r="BW300" s="78"/>
      <c r="BX300" s="78"/>
      <c r="BY300" s="78"/>
      <c r="BZ300" s="78"/>
      <c r="CA300" s="78"/>
      <c r="CB300" s="78"/>
      <c r="CC300" s="78"/>
      <c r="CD300" s="78"/>
      <c r="CE300" s="78"/>
      <c r="CF300" s="78"/>
      <c r="CG300" s="78"/>
      <c r="CH300" s="78"/>
      <c r="CI300" s="78"/>
      <c r="CJ300" s="78"/>
      <c r="CK300" s="78"/>
      <c r="CL300" s="78"/>
      <c r="CM300" s="78"/>
      <c r="CN300" s="78"/>
      <c r="CO300" s="78"/>
      <c r="CP300" s="78"/>
      <c r="CQ300" s="78"/>
      <c r="CR300" s="78"/>
      <c r="CS300" s="78"/>
      <c r="CT300" s="78"/>
      <c r="CU300" s="78"/>
      <c r="CV300" s="78"/>
      <c r="CW300" s="78"/>
      <c r="CX300" s="78"/>
      <c r="CY300" s="78"/>
      <c r="CZ300" s="78"/>
      <c r="DA300" s="78"/>
      <c r="DB300" s="78"/>
      <c r="DC300" s="78"/>
      <c r="DD300" s="78"/>
      <c r="DE300" s="78"/>
      <c r="DF300" s="78"/>
      <c r="DG300" s="78"/>
      <c r="DH300" s="78"/>
      <c r="DI300" s="78"/>
      <c r="DJ300" s="78"/>
      <c r="DK300" s="78"/>
      <c r="DL300" s="78"/>
      <c r="DM300" s="78"/>
      <c r="DN300" s="78"/>
      <c r="DO300" s="78"/>
      <c r="DP300" s="78"/>
      <c r="DQ300" s="78"/>
      <c r="DR300" s="78"/>
      <c r="DS300" s="78"/>
      <c r="DT300" s="78"/>
      <c r="DU300" s="78"/>
      <c r="DV300" s="78"/>
      <c r="DW300" s="78"/>
      <c r="DX300" s="78"/>
      <c r="DY300" s="78"/>
      <c r="DZ300" s="78"/>
      <c r="EA300" s="78"/>
      <c r="EB300" s="78"/>
      <c r="EC300" s="78"/>
      <c r="ED300" s="78"/>
      <c r="EE300" s="78"/>
      <c r="EF300" s="78"/>
      <c r="EG300" s="78"/>
      <c r="EH300" s="78"/>
      <c r="EI300" s="78"/>
      <c r="EJ300" s="78"/>
      <c r="EK300" s="78"/>
      <c r="EL300" s="78"/>
      <c r="EM300" s="78"/>
      <c r="EN300" s="78"/>
      <c r="EO300" s="78"/>
      <c r="EP300" s="78"/>
      <c r="EQ300" s="78"/>
      <c r="ER300" s="78"/>
      <c r="ES300" s="78"/>
      <c r="ET300" s="78"/>
      <c r="EU300" s="78"/>
      <c r="EV300" s="78"/>
      <c r="EW300" s="78"/>
      <c r="EX300" s="78"/>
      <c r="EY300" s="78"/>
      <c r="EZ300" s="78"/>
      <c r="FA300" s="78"/>
      <c r="FB300" s="78"/>
      <c r="FC300" s="78"/>
      <c r="FD300" s="78"/>
      <c r="FE300" s="78"/>
      <c r="FF300" s="78"/>
      <c r="FG300" s="78"/>
      <c r="FH300" s="78"/>
      <c r="FI300" s="78"/>
      <c r="FJ300" s="78"/>
      <c r="FK300" s="78"/>
      <c r="FL300" s="78"/>
      <c r="FM300" s="78"/>
      <c r="FN300" s="78"/>
      <c r="FO300" s="78"/>
      <c r="FP300" s="78"/>
      <c r="FQ300" s="78"/>
      <c r="FR300" s="78"/>
      <c r="FS300" s="78"/>
      <c r="FT300" s="78"/>
      <c r="FU300" s="78"/>
      <c r="FV300" s="78"/>
      <c r="FW300" s="78"/>
      <c r="FX300" s="78"/>
      <c r="FY300" s="78"/>
      <c r="FZ300" s="78"/>
    </row>
    <row r="301" spans="8:182" x14ac:dyDescent="0.2">
      <c r="H301" s="78"/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78"/>
      <c r="AM301" s="78"/>
      <c r="AN301" s="78"/>
      <c r="AO301" s="78"/>
      <c r="AP301" s="78"/>
      <c r="AQ301" s="78"/>
      <c r="AR301" s="78"/>
      <c r="AS301" s="78"/>
      <c r="AT301" s="78"/>
      <c r="AU301" s="78"/>
      <c r="AV301" s="78"/>
      <c r="AW301" s="78"/>
      <c r="AX301" s="78"/>
      <c r="AY301" s="78"/>
      <c r="AZ301" s="78"/>
      <c r="BA301" s="78"/>
      <c r="BB301" s="78"/>
      <c r="BC301" s="78"/>
      <c r="BD301" s="78"/>
      <c r="BE301" s="78"/>
      <c r="BF301" s="78"/>
      <c r="BG301" s="78"/>
      <c r="BH301" s="78"/>
      <c r="BI301" s="78"/>
      <c r="BJ301" s="78"/>
      <c r="BK301" s="78"/>
      <c r="BL301" s="78"/>
      <c r="BM301" s="78"/>
      <c r="BN301" s="78"/>
      <c r="BO301" s="78"/>
      <c r="BP301" s="78"/>
      <c r="BQ301" s="78"/>
      <c r="BR301" s="78"/>
      <c r="BS301" s="78"/>
      <c r="BT301" s="78"/>
      <c r="BU301" s="78"/>
      <c r="BV301" s="78"/>
      <c r="BW301" s="78"/>
      <c r="BX301" s="78"/>
      <c r="BY301" s="78"/>
      <c r="BZ301" s="78"/>
      <c r="CA301" s="78"/>
      <c r="CB301" s="78"/>
      <c r="CC301" s="78"/>
      <c r="CD301" s="78"/>
      <c r="CE301" s="78"/>
      <c r="CF301" s="78"/>
      <c r="CG301" s="78"/>
      <c r="CH301" s="78"/>
      <c r="CI301" s="78"/>
      <c r="CJ301" s="78"/>
      <c r="CK301" s="78"/>
      <c r="CL301" s="78"/>
      <c r="CM301" s="78"/>
      <c r="CN301" s="78"/>
      <c r="CO301" s="78"/>
      <c r="CP301" s="78"/>
      <c r="CQ301" s="78"/>
      <c r="CR301" s="78"/>
      <c r="CS301" s="78"/>
      <c r="CT301" s="78"/>
      <c r="CU301" s="78"/>
      <c r="CV301" s="78"/>
      <c r="CW301" s="78"/>
      <c r="CX301" s="78"/>
      <c r="CY301" s="78"/>
      <c r="CZ301" s="78"/>
      <c r="DA301" s="78"/>
      <c r="DB301" s="78"/>
      <c r="DC301" s="78"/>
      <c r="DD301" s="78"/>
      <c r="DE301" s="78"/>
      <c r="DF301" s="78"/>
      <c r="DG301" s="78"/>
      <c r="DH301" s="78"/>
      <c r="DI301" s="78"/>
      <c r="DJ301" s="78"/>
      <c r="DK301" s="78"/>
      <c r="DL301" s="78"/>
      <c r="DM301" s="78"/>
      <c r="DN301" s="78"/>
      <c r="DO301" s="78"/>
      <c r="DP301" s="78"/>
      <c r="DQ301" s="78"/>
      <c r="DR301" s="78"/>
      <c r="DS301" s="78"/>
      <c r="DT301" s="78"/>
      <c r="DU301" s="78"/>
      <c r="DV301" s="78"/>
      <c r="DW301" s="78"/>
      <c r="DX301" s="78"/>
      <c r="DY301" s="78"/>
      <c r="DZ301" s="78"/>
      <c r="EA301" s="78"/>
      <c r="EB301" s="78"/>
      <c r="EC301" s="78"/>
      <c r="ED301" s="78"/>
      <c r="EE301" s="78"/>
      <c r="EF301" s="78"/>
      <c r="EG301" s="78"/>
      <c r="EH301" s="78"/>
      <c r="EI301" s="78"/>
      <c r="EJ301" s="78"/>
      <c r="EK301" s="78"/>
      <c r="EL301" s="78"/>
      <c r="EM301" s="78"/>
      <c r="EN301" s="78"/>
      <c r="EO301" s="78"/>
      <c r="EP301" s="78"/>
      <c r="EQ301" s="78"/>
      <c r="ER301" s="78"/>
      <c r="ES301" s="78"/>
      <c r="ET301" s="78"/>
      <c r="EU301" s="78"/>
      <c r="EV301" s="78"/>
      <c r="EW301" s="78"/>
      <c r="EX301" s="78"/>
      <c r="EY301" s="78"/>
      <c r="EZ301" s="78"/>
      <c r="FA301" s="78"/>
      <c r="FB301" s="78"/>
      <c r="FC301" s="78"/>
      <c r="FD301" s="78"/>
      <c r="FE301" s="78"/>
      <c r="FF301" s="78"/>
      <c r="FG301" s="78"/>
      <c r="FH301" s="78"/>
      <c r="FI301" s="78"/>
      <c r="FJ301" s="78"/>
      <c r="FK301" s="78"/>
      <c r="FL301" s="78"/>
      <c r="FM301" s="78"/>
      <c r="FN301" s="78"/>
      <c r="FO301" s="78"/>
      <c r="FP301" s="78"/>
      <c r="FQ301" s="78"/>
      <c r="FR301" s="78"/>
      <c r="FS301" s="78"/>
      <c r="FT301" s="78"/>
      <c r="FU301" s="78"/>
      <c r="FV301" s="78"/>
      <c r="FW301" s="78"/>
      <c r="FX301" s="78"/>
      <c r="FY301" s="78"/>
      <c r="FZ301" s="78"/>
    </row>
    <row r="302" spans="8:182" x14ac:dyDescent="0.2"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78"/>
      <c r="AM302" s="78"/>
      <c r="AN302" s="78"/>
      <c r="AO302" s="78"/>
      <c r="AP302" s="78"/>
      <c r="AQ302" s="78"/>
      <c r="AR302" s="78"/>
      <c r="AS302" s="78"/>
      <c r="AT302" s="78"/>
      <c r="AU302" s="78"/>
      <c r="AV302" s="78"/>
      <c r="AW302" s="78"/>
      <c r="AX302" s="78"/>
      <c r="AY302" s="78"/>
      <c r="AZ302" s="78"/>
      <c r="BA302" s="78"/>
      <c r="BB302" s="78"/>
      <c r="BC302" s="78"/>
      <c r="BD302" s="78"/>
      <c r="BE302" s="78"/>
      <c r="BF302" s="78"/>
      <c r="BG302" s="78"/>
      <c r="BH302" s="78"/>
      <c r="BI302" s="78"/>
      <c r="BJ302" s="78"/>
      <c r="BK302" s="78"/>
      <c r="BL302" s="78"/>
      <c r="BM302" s="78"/>
      <c r="BN302" s="78"/>
      <c r="BO302" s="78"/>
      <c r="BP302" s="78"/>
      <c r="BQ302" s="78"/>
      <c r="BR302" s="78"/>
      <c r="BS302" s="78"/>
      <c r="BT302" s="78"/>
      <c r="BU302" s="78"/>
      <c r="BV302" s="78"/>
      <c r="BW302" s="78"/>
      <c r="BX302" s="78"/>
      <c r="BY302" s="78"/>
      <c r="BZ302" s="78"/>
      <c r="CA302" s="78"/>
      <c r="CB302" s="78"/>
      <c r="CC302" s="78"/>
      <c r="CD302" s="78"/>
      <c r="CE302" s="78"/>
      <c r="CF302" s="78"/>
      <c r="CG302" s="78"/>
      <c r="CH302" s="78"/>
      <c r="CI302" s="78"/>
      <c r="CJ302" s="78"/>
      <c r="CK302" s="78"/>
      <c r="CL302" s="78"/>
      <c r="CM302" s="78"/>
      <c r="CN302" s="78"/>
      <c r="CO302" s="78"/>
      <c r="CP302" s="78"/>
      <c r="CQ302" s="78"/>
      <c r="CR302" s="78"/>
      <c r="CS302" s="78"/>
      <c r="CT302" s="78"/>
      <c r="CU302" s="78"/>
      <c r="CV302" s="78"/>
      <c r="CW302" s="78"/>
      <c r="CX302" s="78"/>
      <c r="CY302" s="78"/>
      <c r="CZ302" s="78"/>
      <c r="DA302" s="78"/>
      <c r="DB302" s="78"/>
      <c r="DC302" s="78"/>
      <c r="DD302" s="78"/>
      <c r="DE302" s="78"/>
      <c r="DF302" s="78"/>
      <c r="DG302" s="78"/>
      <c r="DH302" s="78"/>
      <c r="DI302" s="78"/>
      <c r="DJ302" s="78"/>
      <c r="DK302" s="78"/>
      <c r="DL302" s="78"/>
      <c r="DM302" s="78"/>
      <c r="DN302" s="78"/>
      <c r="DO302" s="78"/>
      <c r="DP302" s="78"/>
      <c r="DQ302" s="78"/>
      <c r="DR302" s="78"/>
      <c r="DS302" s="78"/>
      <c r="DT302" s="78"/>
      <c r="DU302" s="78"/>
      <c r="DV302" s="78"/>
      <c r="DW302" s="78"/>
      <c r="DX302" s="78"/>
      <c r="DY302" s="78"/>
      <c r="DZ302" s="78"/>
      <c r="EA302" s="78"/>
      <c r="EB302" s="78"/>
      <c r="EC302" s="78"/>
      <c r="ED302" s="78"/>
      <c r="EE302" s="78"/>
      <c r="EF302" s="78"/>
      <c r="EG302" s="78"/>
      <c r="EH302" s="78"/>
      <c r="EI302" s="78"/>
      <c r="EJ302" s="78"/>
      <c r="EK302" s="78"/>
      <c r="EL302" s="78"/>
      <c r="EM302" s="78"/>
      <c r="EN302" s="78"/>
      <c r="EO302" s="78"/>
      <c r="EP302" s="78"/>
      <c r="EQ302" s="78"/>
      <c r="ER302" s="78"/>
      <c r="ES302" s="78"/>
      <c r="ET302" s="78"/>
      <c r="EU302" s="78"/>
      <c r="EV302" s="78"/>
      <c r="EW302" s="78"/>
      <c r="EX302" s="78"/>
      <c r="EY302" s="78"/>
      <c r="EZ302" s="78"/>
      <c r="FA302" s="78"/>
      <c r="FB302" s="78"/>
      <c r="FC302" s="78"/>
      <c r="FD302" s="78"/>
      <c r="FE302" s="78"/>
      <c r="FF302" s="78"/>
      <c r="FG302" s="78"/>
      <c r="FH302" s="78"/>
      <c r="FI302" s="78"/>
      <c r="FJ302" s="78"/>
      <c r="FK302" s="78"/>
      <c r="FL302" s="78"/>
      <c r="FM302" s="78"/>
      <c r="FN302" s="78"/>
      <c r="FO302" s="78"/>
      <c r="FP302" s="78"/>
      <c r="FQ302" s="78"/>
      <c r="FR302" s="78"/>
      <c r="FS302" s="78"/>
      <c r="FT302" s="78"/>
      <c r="FU302" s="78"/>
      <c r="FV302" s="78"/>
      <c r="FW302" s="78"/>
      <c r="FX302" s="78"/>
      <c r="FY302" s="78"/>
      <c r="FZ302" s="78"/>
    </row>
    <row r="303" spans="8:182" x14ac:dyDescent="0.2"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78"/>
      <c r="AM303" s="78"/>
      <c r="AN303" s="78"/>
      <c r="AO303" s="78"/>
      <c r="AP303" s="78"/>
      <c r="AQ303" s="78"/>
      <c r="AR303" s="78"/>
      <c r="AS303" s="78"/>
      <c r="AT303" s="78"/>
      <c r="AU303" s="78"/>
      <c r="AV303" s="78"/>
      <c r="AW303" s="78"/>
      <c r="AX303" s="78"/>
      <c r="AY303" s="78"/>
      <c r="AZ303" s="78"/>
      <c r="BA303" s="78"/>
      <c r="BB303" s="78"/>
      <c r="BC303" s="78"/>
      <c r="BD303" s="78"/>
      <c r="BE303" s="78"/>
      <c r="BF303" s="78"/>
      <c r="BG303" s="78"/>
      <c r="BH303" s="78"/>
      <c r="BI303" s="78"/>
      <c r="BJ303" s="78"/>
      <c r="BK303" s="78"/>
      <c r="BL303" s="78"/>
      <c r="BM303" s="78"/>
      <c r="BN303" s="78"/>
      <c r="BO303" s="78"/>
      <c r="BP303" s="78"/>
      <c r="BQ303" s="78"/>
      <c r="BR303" s="78"/>
      <c r="BS303" s="78"/>
      <c r="BT303" s="78"/>
      <c r="BU303" s="78"/>
      <c r="BV303" s="78"/>
      <c r="BW303" s="78"/>
      <c r="BX303" s="78"/>
      <c r="BY303" s="78"/>
      <c r="BZ303" s="78"/>
      <c r="CA303" s="78"/>
      <c r="CB303" s="78"/>
      <c r="CC303" s="78"/>
      <c r="CD303" s="78"/>
      <c r="CE303" s="78"/>
      <c r="CF303" s="78"/>
      <c r="CG303" s="78"/>
      <c r="CH303" s="78"/>
      <c r="CI303" s="78"/>
      <c r="CJ303" s="78"/>
      <c r="CK303" s="78"/>
      <c r="CL303" s="78"/>
      <c r="CM303" s="78"/>
      <c r="CN303" s="78"/>
      <c r="CO303" s="78"/>
      <c r="CP303" s="78"/>
      <c r="CQ303" s="78"/>
      <c r="CR303" s="78"/>
      <c r="CS303" s="78"/>
      <c r="CT303" s="78"/>
      <c r="CU303" s="78"/>
      <c r="CV303" s="78"/>
      <c r="CW303" s="78"/>
      <c r="CX303" s="78"/>
      <c r="CY303" s="78"/>
      <c r="CZ303" s="78"/>
      <c r="DA303" s="78"/>
      <c r="DB303" s="78"/>
      <c r="DC303" s="78"/>
      <c r="DD303" s="78"/>
      <c r="DE303" s="78"/>
      <c r="DF303" s="78"/>
      <c r="DG303" s="78"/>
      <c r="DH303" s="78"/>
      <c r="DI303" s="78"/>
      <c r="DJ303" s="78"/>
      <c r="DK303" s="78"/>
      <c r="DL303" s="78"/>
      <c r="DM303" s="78"/>
      <c r="DN303" s="78"/>
      <c r="DO303" s="78"/>
      <c r="DP303" s="78"/>
      <c r="DQ303" s="78"/>
      <c r="DR303" s="78"/>
      <c r="DS303" s="78"/>
      <c r="DT303" s="78"/>
      <c r="DU303" s="78"/>
      <c r="DV303" s="78"/>
      <c r="DW303" s="78"/>
      <c r="DX303" s="78"/>
      <c r="DY303" s="78"/>
      <c r="DZ303" s="78"/>
      <c r="EA303" s="78"/>
      <c r="EB303" s="78"/>
      <c r="EC303" s="78"/>
      <c r="ED303" s="78"/>
      <c r="EE303" s="78"/>
      <c r="EF303" s="78"/>
      <c r="EG303" s="78"/>
      <c r="EH303" s="78"/>
      <c r="EI303" s="78"/>
      <c r="EJ303" s="78"/>
      <c r="EK303" s="78"/>
      <c r="EL303" s="78"/>
      <c r="EM303" s="78"/>
      <c r="EN303" s="78"/>
      <c r="EO303" s="78"/>
      <c r="EP303" s="78"/>
      <c r="EQ303" s="78"/>
      <c r="ER303" s="78"/>
      <c r="ES303" s="78"/>
      <c r="ET303" s="78"/>
      <c r="EU303" s="78"/>
      <c r="EV303" s="78"/>
      <c r="EW303" s="78"/>
      <c r="EX303" s="78"/>
      <c r="EY303" s="78"/>
      <c r="EZ303" s="78"/>
      <c r="FA303" s="78"/>
      <c r="FB303" s="78"/>
      <c r="FC303" s="78"/>
      <c r="FD303" s="78"/>
      <c r="FE303" s="78"/>
      <c r="FF303" s="78"/>
      <c r="FG303" s="78"/>
      <c r="FH303" s="78"/>
      <c r="FI303" s="78"/>
      <c r="FJ303" s="78"/>
      <c r="FK303" s="78"/>
      <c r="FL303" s="78"/>
      <c r="FM303" s="78"/>
      <c r="FN303" s="78"/>
      <c r="FO303" s="78"/>
      <c r="FP303" s="78"/>
      <c r="FQ303" s="78"/>
      <c r="FR303" s="78"/>
      <c r="FS303" s="78"/>
      <c r="FT303" s="78"/>
      <c r="FU303" s="78"/>
      <c r="FV303" s="78"/>
      <c r="FW303" s="78"/>
      <c r="FX303" s="78"/>
      <c r="FY303" s="78"/>
      <c r="FZ303" s="78"/>
    </row>
    <row r="304" spans="8:182" x14ac:dyDescent="0.2"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78"/>
      <c r="AM304" s="78"/>
      <c r="AN304" s="78"/>
      <c r="AO304" s="78"/>
      <c r="AP304" s="78"/>
      <c r="AQ304" s="78"/>
      <c r="AR304" s="78"/>
      <c r="AS304" s="78"/>
      <c r="AT304" s="78"/>
      <c r="AU304" s="78"/>
      <c r="AV304" s="78"/>
      <c r="AW304" s="78"/>
      <c r="AX304" s="78"/>
      <c r="AY304" s="78"/>
      <c r="AZ304" s="78"/>
      <c r="BA304" s="78"/>
      <c r="BB304" s="78"/>
      <c r="BC304" s="78"/>
      <c r="BD304" s="78"/>
      <c r="BE304" s="78"/>
      <c r="BF304" s="78"/>
      <c r="BG304" s="78"/>
      <c r="BH304" s="78"/>
      <c r="BI304" s="78"/>
      <c r="BJ304" s="78"/>
      <c r="BK304" s="78"/>
      <c r="BL304" s="78"/>
      <c r="BM304" s="78"/>
      <c r="BN304" s="78"/>
      <c r="BO304" s="78"/>
      <c r="BP304" s="78"/>
      <c r="BQ304" s="78"/>
      <c r="BR304" s="78"/>
      <c r="BS304" s="78"/>
      <c r="BT304" s="78"/>
      <c r="BU304" s="78"/>
      <c r="BV304" s="78"/>
      <c r="BW304" s="78"/>
      <c r="BX304" s="78"/>
      <c r="BY304" s="78"/>
      <c r="BZ304" s="78"/>
      <c r="CA304" s="78"/>
      <c r="CB304" s="78"/>
      <c r="CC304" s="78"/>
      <c r="CD304" s="78"/>
      <c r="CE304" s="78"/>
      <c r="CF304" s="78"/>
      <c r="CG304" s="78"/>
      <c r="CH304" s="78"/>
      <c r="CI304" s="78"/>
      <c r="CJ304" s="78"/>
      <c r="CK304" s="78"/>
      <c r="CL304" s="78"/>
      <c r="CM304" s="78"/>
      <c r="CN304" s="78"/>
      <c r="CO304" s="78"/>
      <c r="CP304" s="78"/>
      <c r="CQ304" s="78"/>
      <c r="CR304" s="78"/>
      <c r="CS304" s="78"/>
      <c r="CT304" s="78"/>
      <c r="CU304" s="78"/>
      <c r="CV304" s="78"/>
      <c r="CW304" s="78"/>
      <c r="CX304" s="78"/>
      <c r="CY304" s="78"/>
      <c r="CZ304" s="78"/>
      <c r="DA304" s="78"/>
      <c r="DB304" s="78"/>
      <c r="DC304" s="78"/>
      <c r="DD304" s="78"/>
      <c r="DE304" s="78"/>
      <c r="DF304" s="78"/>
      <c r="DG304" s="78"/>
      <c r="DH304" s="78"/>
      <c r="DI304" s="78"/>
      <c r="DJ304" s="78"/>
      <c r="DK304" s="78"/>
      <c r="DL304" s="78"/>
      <c r="DM304" s="78"/>
      <c r="DN304" s="78"/>
      <c r="DO304" s="78"/>
      <c r="DP304" s="78"/>
      <c r="DQ304" s="78"/>
      <c r="DR304" s="78"/>
      <c r="DS304" s="78"/>
      <c r="DT304" s="78"/>
      <c r="DU304" s="78"/>
      <c r="DV304" s="78"/>
      <c r="DW304" s="78"/>
      <c r="DX304" s="78"/>
      <c r="DY304" s="78"/>
      <c r="DZ304" s="78"/>
      <c r="EA304" s="78"/>
      <c r="EB304" s="78"/>
      <c r="EC304" s="78"/>
      <c r="ED304" s="78"/>
      <c r="EE304" s="78"/>
      <c r="EF304" s="78"/>
      <c r="EG304" s="78"/>
      <c r="EH304" s="78"/>
      <c r="EI304" s="78"/>
      <c r="EJ304" s="78"/>
      <c r="EK304" s="78"/>
      <c r="EL304" s="78"/>
      <c r="EM304" s="78"/>
      <c r="EN304" s="78"/>
      <c r="EO304" s="78"/>
      <c r="EP304" s="78"/>
      <c r="EQ304" s="78"/>
      <c r="ER304" s="78"/>
      <c r="ES304" s="78"/>
      <c r="ET304" s="78"/>
      <c r="EU304" s="78"/>
      <c r="EV304" s="78"/>
      <c r="EW304" s="78"/>
      <c r="EX304" s="78"/>
      <c r="EY304" s="78"/>
      <c r="EZ304" s="78"/>
      <c r="FA304" s="78"/>
      <c r="FB304" s="78"/>
      <c r="FC304" s="78"/>
      <c r="FD304" s="78"/>
      <c r="FE304" s="78"/>
      <c r="FF304" s="78"/>
      <c r="FG304" s="78"/>
      <c r="FH304" s="78"/>
      <c r="FI304" s="78"/>
      <c r="FJ304" s="78"/>
      <c r="FK304" s="78"/>
      <c r="FL304" s="78"/>
      <c r="FM304" s="78"/>
      <c r="FN304" s="78"/>
      <c r="FO304" s="78"/>
      <c r="FP304" s="78"/>
      <c r="FQ304" s="78"/>
      <c r="FR304" s="78"/>
      <c r="FS304" s="78"/>
      <c r="FT304" s="78"/>
      <c r="FU304" s="78"/>
      <c r="FV304" s="78"/>
      <c r="FW304" s="78"/>
      <c r="FX304" s="78"/>
      <c r="FY304" s="78"/>
      <c r="FZ304" s="78"/>
    </row>
    <row r="305" spans="8:182" x14ac:dyDescent="0.2">
      <c r="H305" s="78"/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78"/>
      <c r="AM305" s="78"/>
      <c r="AN305" s="78"/>
      <c r="AO305" s="78"/>
      <c r="AP305" s="78"/>
      <c r="AQ305" s="78"/>
      <c r="AR305" s="78"/>
      <c r="AS305" s="78"/>
      <c r="AT305" s="78"/>
      <c r="AU305" s="78"/>
      <c r="AV305" s="78"/>
      <c r="AW305" s="78"/>
      <c r="AX305" s="78"/>
      <c r="AY305" s="78"/>
      <c r="AZ305" s="78"/>
      <c r="BA305" s="78"/>
      <c r="BB305" s="78"/>
      <c r="BC305" s="78"/>
      <c r="BD305" s="78"/>
      <c r="BE305" s="78"/>
      <c r="BF305" s="78"/>
      <c r="BG305" s="78"/>
      <c r="BH305" s="78"/>
      <c r="BI305" s="78"/>
      <c r="BJ305" s="78"/>
      <c r="BK305" s="78"/>
      <c r="BL305" s="78"/>
      <c r="BM305" s="78"/>
      <c r="BN305" s="78"/>
      <c r="BO305" s="78"/>
      <c r="BP305" s="78"/>
      <c r="BQ305" s="78"/>
      <c r="BR305" s="78"/>
      <c r="BS305" s="78"/>
      <c r="BT305" s="78"/>
      <c r="BU305" s="78"/>
      <c r="BV305" s="78"/>
      <c r="BW305" s="78"/>
      <c r="BX305" s="78"/>
      <c r="BY305" s="78"/>
      <c r="BZ305" s="78"/>
      <c r="CA305" s="78"/>
      <c r="CB305" s="78"/>
      <c r="CC305" s="78"/>
      <c r="CD305" s="78"/>
      <c r="CE305" s="78"/>
      <c r="CF305" s="78"/>
      <c r="CG305" s="78"/>
      <c r="CH305" s="78"/>
      <c r="CI305" s="78"/>
      <c r="CJ305" s="78"/>
      <c r="CK305" s="78"/>
      <c r="CL305" s="78"/>
      <c r="CM305" s="78"/>
      <c r="CN305" s="78"/>
      <c r="CO305" s="78"/>
      <c r="CP305" s="78"/>
      <c r="CQ305" s="78"/>
      <c r="CR305" s="78"/>
      <c r="CS305" s="78"/>
      <c r="CT305" s="78"/>
      <c r="CU305" s="78"/>
      <c r="CV305" s="78"/>
      <c r="CW305" s="78"/>
      <c r="CX305" s="78"/>
      <c r="CY305" s="78"/>
      <c r="CZ305" s="78"/>
      <c r="DA305" s="78"/>
      <c r="DB305" s="78"/>
      <c r="DC305" s="78"/>
      <c r="DD305" s="78"/>
      <c r="DE305" s="78"/>
      <c r="DF305" s="78"/>
      <c r="DG305" s="78"/>
      <c r="DH305" s="78"/>
      <c r="DI305" s="78"/>
      <c r="DJ305" s="78"/>
      <c r="DK305" s="78"/>
      <c r="DL305" s="78"/>
      <c r="DM305" s="78"/>
      <c r="DN305" s="78"/>
      <c r="DO305" s="78"/>
      <c r="DP305" s="78"/>
      <c r="DQ305" s="78"/>
      <c r="DR305" s="78"/>
      <c r="DS305" s="78"/>
      <c r="DT305" s="78"/>
      <c r="DU305" s="78"/>
      <c r="DV305" s="78"/>
      <c r="DW305" s="78"/>
      <c r="DX305" s="78"/>
      <c r="DY305" s="78"/>
      <c r="DZ305" s="78"/>
      <c r="EA305" s="78"/>
      <c r="EB305" s="78"/>
      <c r="EC305" s="78"/>
      <c r="ED305" s="78"/>
      <c r="EE305" s="78"/>
      <c r="EF305" s="78"/>
      <c r="EG305" s="78"/>
      <c r="EH305" s="78"/>
      <c r="EI305" s="78"/>
      <c r="EJ305" s="78"/>
      <c r="EK305" s="78"/>
      <c r="EL305" s="78"/>
      <c r="EM305" s="78"/>
      <c r="EN305" s="78"/>
      <c r="EO305" s="78"/>
      <c r="EP305" s="78"/>
      <c r="EQ305" s="78"/>
      <c r="ER305" s="78"/>
      <c r="ES305" s="78"/>
      <c r="ET305" s="78"/>
      <c r="EU305" s="78"/>
      <c r="EV305" s="78"/>
      <c r="EW305" s="78"/>
      <c r="EX305" s="78"/>
      <c r="EY305" s="78"/>
      <c r="EZ305" s="78"/>
      <c r="FA305" s="78"/>
      <c r="FB305" s="78"/>
      <c r="FC305" s="78"/>
      <c r="FD305" s="78"/>
      <c r="FE305" s="78"/>
      <c r="FF305" s="78"/>
      <c r="FG305" s="78"/>
      <c r="FH305" s="78"/>
      <c r="FI305" s="78"/>
      <c r="FJ305" s="78"/>
      <c r="FK305" s="78"/>
      <c r="FL305" s="78"/>
      <c r="FM305" s="78"/>
      <c r="FN305" s="78"/>
      <c r="FO305" s="78"/>
      <c r="FP305" s="78"/>
      <c r="FQ305" s="78"/>
      <c r="FR305" s="78"/>
      <c r="FS305" s="78"/>
      <c r="FT305" s="78"/>
      <c r="FU305" s="78"/>
      <c r="FV305" s="78"/>
      <c r="FW305" s="78"/>
      <c r="FX305" s="78"/>
      <c r="FY305" s="78"/>
      <c r="FZ305" s="78"/>
    </row>
    <row r="306" spans="8:182" x14ac:dyDescent="0.2">
      <c r="H306" s="78"/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78"/>
      <c r="AM306" s="78"/>
      <c r="AN306" s="78"/>
      <c r="AO306" s="78"/>
      <c r="AP306" s="78"/>
      <c r="AQ306" s="78"/>
      <c r="AR306" s="78"/>
      <c r="AS306" s="78"/>
      <c r="AT306" s="78"/>
      <c r="AU306" s="78"/>
      <c r="AV306" s="78"/>
      <c r="AW306" s="78"/>
      <c r="AX306" s="78"/>
      <c r="AY306" s="78"/>
      <c r="AZ306" s="78"/>
      <c r="BA306" s="78"/>
      <c r="BB306" s="78"/>
      <c r="BC306" s="78"/>
      <c r="BD306" s="78"/>
      <c r="BE306" s="78"/>
      <c r="BF306" s="78"/>
      <c r="BG306" s="78"/>
      <c r="BH306" s="78"/>
      <c r="BI306" s="78"/>
      <c r="BJ306" s="78"/>
      <c r="BK306" s="78"/>
      <c r="BL306" s="78"/>
      <c r="BM306" s="78"/>
      <c r="BN306" s="78"/>
      <c r="BO306" s="78"/>
      <c r="BP306" s="78"/>
      <c r="BQ306" s="78"/>
      <c r="BR306" s="78"/>
      <c r="BS306" s="78"/>
      <c r="BT306" s="78"/>
      <c r="BU306" s="78"/>
      <c r="BV306" s="78"/>
      <c r="BW306" s="78"/>
      <c r="BX306" s="78"/>
      <c r="BY306" s="78"/>
      <c r="BZ306" s="78"/>
      <c r="CA306" s="78"/>
      <c r="CB306" s="78"/>
      <c r="CC306" s="78"/>
      <c r="CD306" s="78"/>
      <c r="CE306" s="78"/>
      <c r="CF306" s="78"/>
      <c r="CG306" s="78"/>
      <c r="CH306" s="78"/>
      <c r="CI306" s="78"/>
      <c r="CJ306" s="78"/>
      <c r="CK306" s="78"/>
      <c r="CL306" s="78"/>
      <c r="CM306" s="78"/>
      <c r="CN306" s="78"/>
      <c r="CO306" s="78"/>
      <c r="CP306" s="78"/>
      <c r="CQ306" s="78"/>
      <c r="CR306" s="78"/>
      <c r="CS306" s="78"/>
      <c r="CT306" s="78"/>
      <c r="CU306" s="78"/>
      <c r="CV306" s="78"/>
      <c r="CW306" s="78"/>
      <c r="CX306" s="78"/>
      <c r="CY306" s="78"/>
      <c r="CZ306" s="78"/>
      <c r="DA306" s="78"/>
      <c r="DB306" s="78"/>
      <c r="DC306" s="78"/>
      <c r="DD306" s="78"/>
      <c r="DE306" s="78"/>
      <c r="DF306" s="78"/>
      <c r="DG306" s="78"/>
      <c r="DH306" s="78"/>
      <c r="DI306" s="78"/>
      <c r="DJ306" s="78"/>
      <c r="DK306" s="78"/>
      <c r="DL306" s="78"/>
      <c r="DM306" s="78"/>
      <c r="DN306" s="78"/>
      <c r="DO306" s="78"/>
      <c r="DP306" s="78"/>
      <c r="DQ306" s="78"/>
      <c r="DR306" s="78"/>
      <c r="DS306" s="78"/>
      <c r="DT306" s="78"/>
      <c r="DU306" s="78"/>
      <c r="DV306" s="78"/>
      <c r="DW306" s="78"/>
      <c r="DX306" s="78"/>
      <c r="DY306" s="78"/>
      <c r="DZ306" s="78"/>
      <c r="EA306" s="78"/>
      <c r="EB306" s="78"/>
      <c r="EC306" s="78"/>
      <c r="ED306" s="78"/>
      <c r="EE306" s="78"/>
      <c r="EF306" s="78"/>
      <c r="EG306" s="78"/>
      <c r="EH306" s="78"/>
      <c r="EI306" s="78"/>
      <c r="EJ306" s="78"/>
      <c r="EK306" s="78"/>
      <c r="EL306" s="78"/>
      <c r="EM306" s="78"/>
      <c r="EN306" s="78"/>
      <c r="EO306" s="78"/>
      <c r="EP306" s="78"/>
      <c r="EQ306" s="78"/>
      <c r="ER306" s="78"/>
      <c r="ES306" s="78"/>
      <c r="ET306" s="78"/>
      <c r="EU306" s="78"/>
      <c r="EV306" s="78"/>
      <c r="EW306" s="78"/>
      <c r="EX306" s="78"/>
      <c r="EY306" s="78"/>
      <c r="EZ306" s="78"/>
      <c r="FA306" s="78"/>
      <c r="FB306" s="78"/>
      <c r="FC306" s="78"/>
      <c r="FD306" s="78"/>
      <c r="FE306" s="78"/>
      <c r="FF306" s="78"/>
      <c r="FG306" s="78"/>
      <c r="FH306" s="78"/>
      <c r="FI306" s="78"/>
      <c r="FJ306" s="78"/>
      <c r="FK306" s="78"/>
      <c r="FL306" s="78"/>
      <c r="FM306" s="78"/>
      <c r="FN306" s="78"/>
      <c r="FO306" s="78"/>
      <c r="FP306" s="78"/>
      <c r="FQ306" s="78"/>
      <c r="FR306" s="78"/>
      <c r="FS306" s="78"/>
      <c r="FT306" s="78"/>
      <c r="FU306" s="78"/>
      <c r="FV306" s="78"/>
      <c r="FW306" s="78"/>
      <c r="FX306" s="78"/>
      <c r="FY306" s="78"/>
      <c r="FZ306" s="78"/>
    </row>
    <row r="307" spans="8:182" x14ac:dyDescent="0.2">
      <c r="H307" s="78"/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78"/>
      <c r="AM307" s="78"/>
      <c r="AN307" s="78"/>
      <c r="AO307" s="78"/>
      <c r="AP307" s="78"/>
      <c r="AQ307" s="78"/>
      <c r="AR307" s="78"/>
      <c r="AS307" s="78"/>
      <c r="AT307" s="78"/>
      <c r="AU307" s="78"/>
      <c r="AV307" s="78"/>
      <c r="AW307" s="78"/>
      <c r="AX307" s="78"/>
      <c r="AY307" s="78"/>
      <c r="AZ307" s="78"/>
      <c r="BA307" s="78"/>
      <c r="BB307" s="78"/>
      <c r="BC307" s="78"/>
      <c r="BD307" s="78"/>
      <c r="BE307" s="78"/>
      <c r="BF307" s="78"/>
      <c r="BG307" s="78"/>
      <c r="BH307" s="78"/>
      <c r="BI307" s="78"/>
      <c r="BJ307" s="78"/>
      <c r="BK307" s="78"/>
      <c r="BL307" s="78"/>
      <c r="BM307" s="78"/>
      <c r="BN307" s="78"/>
      <c r="BO307" s="78"/>
      <c r="BP307" s="78"/>
      <c r="BQ307" s="78"/>
      <c r="BR307" s="78"/>
      <c r="BS307" s="78"/>
      <c r="BT307" s="78"/>
      <c r="BU307" s="78"/>
      <c r="BV307" s="78"/>
      <c r="BW307" s="78"/>
      <c r="BX307" s="78"/>
      <c r="BY307" s="78"/>
      <c r="BZ307" s="78"/>
      <c r="CA307" s="78"/>
      <c r="CB307" s="78"/>
      <c r="CC307" s="78"/>
      <c r="CD307" s="78"/>
      <c r="CE307" s="78"/>
      <c r="CF307" s="78"/>
      <c r="CG307" s="78"/>
      <c r="CH307" s="78"/>
      <c r="CI307" s="78"/>
      <c r="CJ307" s="78"/>
      <c r="CK307" s="78"/>
      <c r="CL307" s="78"/>
      <c r="CM307" s="78"/>
      <c r="CN307" s="78"/>
      <c r="CO307" s="78"/>
      <c r="CP307" s="78"/>
      <c r="CQ307" s="78"/>
      <c r="CR307" s="78"/>
      <c r="CS307" s="78"/>
      <c r="CT307" s="78"/>
      <c r="CU307" s="78"/>
      <c r="CV307" s="78"/>
      <c r="CW307" s="78"/>
      <c r="CX307" s="78"/>
      <c r="CY307" s="78"/>
      <c r="CZ307" s="78"/>
      <c r="DA307" s="78"/>
      <c r="DB307" s="78"/>
      <c r="DC307" s="78"/>
      <c r="DD307" s="78"/>
      <c r="DE307" s="78"/>
      <c r="DF307" s="78"/>
      <c r="DG307" s="78"/>
      <c r="DH307" s="78"/>
      <c r="DI307" s="78"/>
      <c r="DJ307" s="78"/>
      <c r="DK307" s="78"/>
      <c r="DL307" s="78"/>
      <c r="DM307" s="78"/>
      <c r="DN307" s="78"/>
      <c r="DO307" s="78"/>
      <c r="DP307" s="78"/>
      <c r="DQ307" s="78"/>
      <c r="DR307" s="78"/>
      <c r="DS307" s="78"/>
      <c r="DT307" s="78"/>
      <c r="DU307" s="78"/>
      <c r="DV307" s="78"/>
      <c r="DW307" s="78"/>
      <c r="DX307" s="78"/>
      <c r="DY307" s="78"/>
      <c r="DZ307" s="78"/>
      <c r="EA307" s="78"/>
      <c r="EB307" s="78"/>
      <c r="EC307" s="78"/>
      <c r="ED307" s="78"/>
      <c r="EE307" s="78"/>
      <c r="EF307" s="78"/>
      <c r="EG307" s="78"/>
      <c r="EH307" s="78"/>
      <c r="EI307" s="78"/>
      <c r="EJ307" s="78"/>
      <c r="EK307" s="78"/>
      <c r="EL307" s="78"/>
      <c r="EM307" s="78"/>
      <c r="EN307" s="78"/>
      <c r="EO307" s="78"/>
      <c r="EP307" s="78"/>
      <c r="EQ307" s="78"/>
      <c r="ER307" s="78"/>
      <c r="ES307" s="78"/>
      <c r="ET307" s="78"/>
      <c r="EU307" s="78"/>
      <c r="EV307" s="78"/>
      <c r="EW307" s="78"/>
      <c r="EX307" s="78"/>
      <c r="EY307" s="78"/>
      <c r="EZ307" s="78"/>
      <c r="FA307" s="78"/>
      <c r="FB307" s="78"/>
      <c r="FC307" s="78"/>
      <c r="FD307" s="78"/>
      <c r="FE307" s="78"/>
      <c r="FF307" s="78"/>
      <c r="FG307" s="78"/>
      <c r="FH307" s="78"/>
      <c r="FI307" s="78"/>
      <c r="FJ307" s="78"/>
      <c r="FK307" s="78"/>
      <c r="FL307" s="78"/>
      <c r="FM307" s="78"/>
      <c r="FN307" s="78"/>
      <c r="FO307" s="78"/>
      <c r="FP307" s="78"/>
      <c r="FQ307" s="78"/>
      <c r="FR307" s="78"/>
      <c r="FS307" s="78"/>
      <c r="FT307" s="78"/>
      <c r="FU307" s="78"/>
      <c r="FV307" s="78"/>
      <c r="FW307" s="78"/>
      <c r="FX307" s="78"/>
      <c r="FY307" s="78"/>
      <c r="FZ307" s="78"/>
    </row>
    <row r="308" spans="8:182" x14ac:dyDescent="0.2">
      <c r="H308" s="78"/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78"/>
      <c r="AM308" s="78"/>
      <c r="AN308" s="78"/>
      <c r="AO308" s="78"/>
      <c r="AP308" s="78"/>
      <c r="AQ308" s="78"/>
      <c r="AR308" s="78"/>
      <c r="AS308" s="78"/>
      <c r="AT308" s="78"/>
      <c r="AU308" s="78"/>
      <c r="AV308" s="78"/>
      <c r="AW308" s="78"/>
      <c r="AX308" s="78"/>
      <c r="AY308" s="78"/>
      <c r="AZ308" s="78"/>
      <c r="BA308" s="78"/>
      <c r="BB308" s="78"/>
      <c r="BC308" s="78"/>
      <c r="BD308" s="78"/>
      <c r="BE308" s="78"/>
      <c r="BF308" s="78"/>
      <c r="BG308" s="78"/>
      <c r="BH308" s="78"/>
      <c r="BI308" s="78"/>
      <c r="BJ308" s="78"/>
      <c r="BK308" s="78"/>
      <c r="BL308" s="78"/>
      <c r="BM308" s="78"/>
      <c r="BN308" s="78"/>
      <c r="BO308" s="78"/>
      <c r="BP308" s="78"/>
      <c r="BQ308" s="78"/>
      <c r="BR308" s="78"/>
      <c r="BS308" s="78"/>
      <c r="BT308" s="78"/>
      <c r="BU308" s="78"/>
      <c r="BV308" s="78"/>
      <c r="BW308" s="78"/>
      <c r="BX308" s="78"/>
      <c r="BY308" s="78"/>
      <c r="BZ308" s="78"/>
      <c r="CA308" s="78"/>
      <c r="CB308" s="78"/>
      <c r="CC308" s="78"/>
      <c r="CD308" s="78"/>
      <c r="CE308" s="78"/>
      <c r="CF308" s="78"/>
      <c r="CG308" s="78"/>
      <c r="CH308" s="78"/>
      <c r="CI308" s="78"/>
      <c r="CJ308" s="78"/>
      <c r="CK308" s="78"/>
      <c r="CL308" s="78"/>
      <c r="CM308" s="78"/>
      <c r="CN308" s="78"/>
      <c r="CO308" s="78"/>
      <c r="CP308" s="78"/>
      <c r="CQ308" s="78"/>
      <c r="CR308" s="78"/>
      <c r="CS308" s="78"/>
      <c r="CT308" s="78"/>
      <c r="CU308" s="78"/>
      <c r="CV308" s="78"/>
      <c r="CW308" s="78"/>
      <c r="CX308" s="78"/>
      <c r="CY308" s="78"/>
      <c r="CZ308" s="78"/>
      <c r="DA308" s="78"/>
      <c r="DB308" s="78"/>
      <c r="DC308" s="78"/>
      <c r="DD308" s="78"/>
      <c r="DE308" s="78"/>
      <c r="DF308" s="78"/>
      <c r="DG308" s="78"/>
      <c r="DH308" s="78"/>
      <c r="DI308" s="78"/>
      <c r="DJ308" s="78"/>
      <c r="DK308" s="78"/>
      <c r="DL308" s="78"/>
      <c r="DM308" s="78"/>
      <c r="DN308" s="78"/>
      <c r="DO308" s="78"/>
      <c r="DP308" s="78"/>
      <c r="DQ308" s="78"/>
      <c r="DR308" s="78"/>
      <c r="DS308" s="78"/>
      <c r="DT308" s="78"/>
      <c r="DU308" s="78"/>
      <c r="DV308" s="78"/>
      <c r="DW308" s="78"/>
      <c r="DX308" s="78"/>
      <c r="DY308" s="78"/>
      <c r="DZ308" s="78"/>
      <c r="EA308" s="78"/>
      <c r="EB308" s="78"/>
      <c r="EC308" s="78"/>
      <c r="ED308" s="78"/>
      <c r="EE308" s="78"/>
      <c r="EF308" s="78"/>
      <c r="EG308" s="78"/>
      <c r="EH308" s="78"/>
      <c r="EI308" s="78"/>
      <c r="EJ308" s="78"/>
      <c r="EK308" s="78"/>
      <c r="EL308" s="78"/>
      <c r="EM308" s="78"/>
      <c r="EN308" s="78"/>
      <c r="EO308" s="78"/>
      <c r="EP308" s="78"/>
      <c r="EQ308" s="78"/>
      <c r="ER308" s="78"/>
      <c r="ES308" s="78"/>
      <c r="ET308" s="78"/>
      <c r="EU308" s="78"/>
      <c r="EV308" s="78"/>
      <c r="EW308" s="78"/>
      <c r="EX308" s="78"/>
      <c r="EY308" s="78"/>
      <c r="EZ308" s="78"/>
      <c r="FA308" s="78"/>
      <c r="FB308" s="78"/>
      <c r="FC308" s="78"/>
      <c r="FD308" s="78"/>
      <c r="FE308" s="78"/>
      <c r="FF308" s="78"/>
      <c r="FG308" s="78"/>
      <c r="FH308" s="78"/>
      <c r="FI308" s="78"/>
      <c r="FJ308" s="78"/>
      <c r="FK308" s="78"/>
      <c r="FL308" s="78"/>
      <c r="FM308" s="78"/>
      <c r="FN308" s="78"/>
      <c r="FO308" s="78"/>
      <c r="FP308" s="78"/>
      <c r="FQ308" s="78"/>
      <c r="FR308" s="78"/>
      <c r="FS308" s="78"/>
      <c r="FT308" s="78"/>
      <c r="FU308" s="78"/>
      <c r="FV308" s="78"/>
      <c r="FW308" s="78"/>
      <c r="FX308" s="78"/>
      <c r="FY308" s="78"/>
      <c r="FZ308" s="78"/>
    </row>
    <row r="309" spans="8:182" x14ac:dyDescent="0.2">
      <c r="H309" s="78"/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78"/>
      <c r="AM309" s="78"/>
      <c r="AN309" s="78"/>
      <c r="AO309" s="78"/>
      <c r="AP309" s="78"/>
      <c r="AQ309" s="78"/>
      <c r="AR309" s="78"/>
      <c r="AS309" s="78"/>
      <c r="AT309" s="78"/>
      <c r="AU309" s="78"/>
      <c r="AV309" s="78"/>
      <c r="AW309" s="78"/>
      <c r="AX309" s="78"/>
      <c r="AY309" s="78"/>
      <c r="AZ309" s="78"/>
      <c r="BA309" s="78"/>
      <c r="BB309" s="78"/>
      <c r="BC309" s="78"/>
      <c r="BD309" s="78"/>
      <c r="BE309" s="78"/>
      <c r="BF309" s="78"/>
      <c r="BG309" s="78"/>
      <c r="BH309" s="78"/>
      <c r="BI309" s="78"/>
      <c r="BJ309" s="78"/>
      <c r="BK309" s="78"/>
      <c r="BL309" s="78"/>
      <c r="BM309" s="78"/>
      <c r="BN309" s="78"/>
      <c r="BO309" s="78"/>
      <c r="BP309" s="78"/>
      <c r="BQ309" s="78"/>
      <c r="BR309" s="78"/>
      <c r="BS309" s="78"/>
      <c r="BT309" s="78"/>
      <c r="BU309" s="78"/>
      <c r="BV309" s="78"/>
      <c r="BW309" s="78"/>
      <c r="BX309" s="78"/>
      <c r="BY309" s="78"/>
      <c r="BZ309" s="78"/>
      <c r="CA309" s="78"/>
      <c r="CB309" s="78"/>
      <c r="CC309" s="78"/>
      <c r="CD309" s="78"/>
      <c r="CE309" s="78"/>
      <c r="CF309" s="78"/>
      <c r="CG309" s="78"/>
      <c r="CH309" s="78"/>
      <c r="CI309" s="78"/>
      <c r="CJ309" s="78"/>
      <c r="CK309" s="78"/>
      <c r="CL309" s="78"/>
      <c r="CM309" s="78"/>
      <c r="CN309" s="78"/>
      <c r="CO309" s="78"/>
      <c r="CP309" s="78"/>
      <c r="CQ309" s="78"/>
      <c r="CR309" s="78"/>
      <c r="CS309" s="78"/>
      <c r="CT309" s="78"/>
      <c r="CU309" s="78"/>
      <c r="CV309" s="78"/>
      <c r="CW309" s="78"/>
      <c r="CX309" s="78"/>
      <c r="CY309" s="78"/>
      <c r="CZ309" s="78"/>
      <c r="DA309" s="78"/>
      <c r="DB309" s="78"/>
      <c r="DC309" s="78"/>
      <c r="DD309" s="78"/>
      <c r="DE309" s="78"/>
      <c r="DF309" s="78"/>
      <c r="DG309" s="78"/>
      <c r="DH309" s="78"/>
      <c r="DI309" s="78"/>
      <c r="DJ309" s="78"/>
      <c r="DK309" s="78"/>
      <c r="DL309" s="78"/>
      <c r="DM309" s="78"/>
      <c r="DN309" s="78"/>
      <c r="DO309" s="78"/>
      <c r="DP309" s="78"/>
      <c r="DQ309" s="78"/>
      <c r="DR309" s="78"/>
      <c r="DS309" s="78"/>
      <c r="DT309" s="78"/>
      <c r="DU309" s="78"/>
      <c r="DV309" s="78"/>
      <c r="DW309" s="78"/>
      <c r="DX309" s="78"/>
      <c r="DY309" s="78"/>
      <c r="DZ309" s="78"/>
      <c r="EA309" s="78"/>
      <c r="EB309" s="78"/>
      <c r="EC309" s="78"/>
      <c r="ED309" s="78"/>
      <c r="EE309" s="78"/>
      <c r="EF309" s="78"/>
      <c r="EG309" s="78"/>
      <c r="EH309" s="78"/>
      <c r="EI309" s="78"/>
      <c r="EJ309" s="78"/>
      <c r="EK309" s="78"/>
      <c r="EL309" s="78"/>
      <c r="EM309" s="78"/>
      <c r="EN309" s="78"/>
      <c r="EO309" s="78"/>
      <c r="EP309" s="78"/>
      <c r="EQ309" s="78"/>
      <c r="ER309" s="78"/>
      <c r="ES309" s="78"/>
      <c r="ET309" s="78"/>
      <c r="EU309" s="78"/>
      <c r="EV309" s="78"/>
      <c r="EW309" s="78"/>
      <c r="EX309" s="78"/>
      <c r="EY309" s="78"/>
      <c r="EZ309" s="78"/>
      <c r="FA309" s="78"/>
      <c r="FB309" s="78"/>
      <c r="FC309" s="78"/>
      <c r="FD309" s="78"/>
      <c r="FE309" s="78"/>
      <c r="FF309" s="78"/>
      <c r="FG309" s="78"/>
      <c r="FH309" s="78"/>
      <c r="FI309" s="78"/>
      <c r="FJ309" s="78"/>
      <c r="FK309" s="78"/>
      <c r="FL309" s="78"/>
      <c r="FM309" s="78"/>
      <c r="FN309" s="78"/>
      <c r="FO309" s="78"/>
      <c r="FP309" s="78"/>
      <c r="FQ309" s="78"/>
      <c r="FR309" s="78"/>
      <c r="FS309" s="78"/>
      <c r="FT309" s="78"/>
      <c r="FU309" s="78"/>
      <c r="FV309" s="78"/>
      <c r="FW309" s="78"/>
      <c r="FX309" s="78"/>
      <c r="FY309" s="78"/>
      <c r="FZ309" s="78"/>
    </row>
    <row r="310" spans="8:182" x14ac:dyDescent="0.2">
      <c r="H310" s="78"/>
      <c r="I310" s="78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78"/>
      <c r="AM310" s="78"/>
      <c r="AN310" s="78"/>
      <c r="AO310" s="78"/>
      <c r="AP310" s="78"/>
      <c r="AQ310" s="78"/>
      <c r="AR310" s="78"/>
      <c r="AS310" s="78"/>
      <c r="AT310" s="78"/>
      <c r="AU310" s="78"/>
      <c r="AV310" s="78"/>
      <c r="AW310" s="78"/>
      <c r="AX310" s="78"/>
      <c r="AY310" s="78"/>
      <c r="AZ310" s="78"/>
      <c r="BA310" s="78"/>
      <c r="BB310" s="78"/>
      <c r="BC310" s="78"/>
      <c r="BD310" s="78"/>
      <c r="BE310" s="78"/>
      <c r="BF310" s="78"/>
      <c r="BG310" s="78"/>
      <c r="BH310" s="78"/>
      <c r="BI310" s="78"/>
      <c r="BJ310" s="78"/>
      <c r="BK310" s="78"/>
      <c r="BL310" s="78"/>
      <c r="BM310" s="78"/>
      <c r="BN310" s="78"/>
      <c r="BO310" s="78"/>
      <c r="BP310" s="78"/>
      <c r="BQ310" s="78"/>
      <c r="BR310" s="78"/>
      <c r="BS310" s="78"/>
      <c r="BT310" s="78"/>
      <c r="BU310" s="78"/>
      <c r="BV310" s="78"/>
      <c r="BW310" s="78"/>
      <c r="BX310" s="78"/>
      <c r="BY310" s="78"/>
      <c r="BZ310" s="78"/>
      <c r="CA310" s="78"/>
      <c r="CB310" s="78"/>
      <c r="CC310" s="78"/>
      <c r="CD310" s="78"/>
      <c r="CE310" s="78"/>
      <c r="CF310" s="78"/>
      <c r="CG310" s="78"/>
      <c r="CH310" s="78"/>
      <c r="CI310" s="78"/>
      <c r="CJ310" s="78"/>
      <c r="CK310" s="78"/>
      <c r="CL310" s="78"/>
      <c r="CM310" s="78"/>
      <c r="CN310" s="78"/>
      <c r="CO310" s="78"/>
      <c r="CP310" s="78"/>
      <c r="CQ310" s="78"/>
      <c r="CR310" s="78"/>
      <c r="CS310" s="78"/>
      <c r="CT310" s="78"/>
      <c r="CU310" s="78"/>
      <c r="CV310" s="78"/>
      <c r="CW310" s="78"/>
      <c r="CX310" s="78"/>
      <c r="CY310" s="78"/>
      <c r="CZ310" s="78"/>
      <c r="DA310" s="78"/>
      <c r="DB310" s="78"/>
      <c r="DC310" s="78"/>
      <c r="DD310" s="78"/>
      <c r="DE310" s="78"/>
      <c r="DF310" s="78"/>
      <c r="DG310" s="78"/>
      <c r="DH310" s="78"/>
      <c r="DI310" s="78"/>
      <c r="DJ310" s="78"/>
      <c r="DK310" s="78"/>
      <c r="DL310" s="78"/>
      <c r="DM310" s="78"/>
      <c r="DN310" s="78"/>
      <c r="DO310" s="78"/>
      <c r="DP310" s="78"/>
      <c r="DQ310" s="78"/>
      <c r="DR310" s="78"/>
      <c r="DS310" s="78"/>
      <c r="DT310" s="78"/>
      <c r="DU310" s="78"/>
      <c r="DV310" s="78"/>
      <c r="DW310" s="78"/>
      <c r="DX310" s="78"/>
      <c r="DY310" s="78"/>
      <c r="DZ310" s="78"/>
      <c r="EA310" s="78"/>
      <c r="EB310" s="78"/>
      <c r="EC310" s="78"/>
      <c r="ED310" s="78"/>
      <c r="EE310" s="78"/>
      <c r="EF310" s="78"/>
      <c r="EG310" s="78"/>
      <c r="EH310" s="78"/>
      <c r="EI310" s="78"/>
      <c r="EJ310" s="78"/>
      <c r="EK310" s="78"/>
      <c r="EL310" s="78"/>
      <c r="EM310" s="78"/>
      <c r="EN310" s="78"/>
      <c r="EO310" s="78"/>
      <c r="EP310" s="78"/>
      <c r="EQ310" s="78"/>
      <c r="ER310" s="78"/>
      <c r="ES310" s="78"/>
      <c r="ET310" s="78"/>
      <c r="EU310" s="78"/>
      <c r="EV310" s="78"/>
      <c r="EW310" s="78"/>
      <c r="EX310" s="78"/>
      <c r="EY310" s="78"/>
      <c r="EZ310" s="78"/>
      <c r="FA310" s="78"/>
      <c r="FB310" s="78"/>
      <c r="FC310" s="78"/>
      <c r="FD310" s="78"/>
      <c r="FE310" s="78"/>
      <c r="FF310" s="78"/>
      <c r="FG310" s="78"/>
      <c r="FH310" s="78"/>
      <c r="FI310" s="78"/>
      <c r="FJ310" s="78"/>
      <c r="FK310" s="78"/>
      <c r="FL310" s="78"/>
      <c r="FM310" s="78"/>
      <c r="FN310" s="78"/>
      <c r="FO310" s="78"/>
      <c r="FP310" s="78"/>
      <c r="FQ310" s="78"/>
      <c r="FR310" s="78"/>
      <c r="FS310" s="78"/>
      <c r="FT310" s="78"/>
      <c r="FU310" s="78"/>
      <c r="FV310" s="78"/>
      <c r="FW310" s="78"/>
      <c r="FX310" s="78"/>
      <c r="FY310" s="78"/>
      <c r="FZ310" s="78"/>
    </row>
    <row r="311" spans="8:182" x14ac:dyDescent="0.2">
      <c r="H311" s="78"/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78"/>
      <c r="AM311" s="78"/>
      <c r="AN311" s="78"/>
      <c r="AO311" s="78"/>
      <c r="AP311" s="78"/>
      <c r="AQ311" s="78"/>
      <c r="AR311" s="78"/>
      <c r="AS311" s="78"/>
      <c r="AT311" s="78"/>
      <c r="AU311" s="78"/>
      <c r="AV311" s="78"/>
      <c r="AW311" s="78"/>
      <c r="AX311" s="78"/>
      <c r="AY311" s="78"/>
      <c r="AZ311" s="78"/>
      <c r="BA311" s="78"/>
      <c r="BB311" s="78"/>
      <c r="BC311" s="78"/>
      <c r="BD311" s="78"/>
      <c r="BE311" s="78"/>
      <c r="BF311" s="78"/>
      <c r="BG311" s="78"/>
      <c r="BH311" s="78"/>
      <c r="BI311" s="78"/>
      <c r="BJ311" s="78"/>
      <c r="BK311" s="78"/>
      <c r="BL311" s="78"/>
      <c r="BM311" s="78"/>
      <c r="BN311" s="78"/>
      <c r="BO311" s="78"/>
      <c r="BP311" s="78"/>
      <c r="BQ311" s="78"/>
      <c r="BR311" s="78"/>
      <c r="BS311" s="78"/>
      <c r="BT311" s="78"/>
      <c r="BU311" s="78"/>
      <c r="BV311" s="78"/>
      <c r="BW311" s="78"/>
      <c r="BX311" s="78"/>
      <c r="BY311" s="78"/>
      <c r="BZ311" s="78"/>
      <c r="CA311" s="78"/>
      <c r="CB311" s="78"/>
      <c r="CC311" s="78"/>
      <c r="CD311" s="78"/>
      <c r="CE311" s="78"/>
      <c r="CF311" s="78"/>
      <c r="CG311" s="78"/>
      <c r="CH311" s="78"/>
      <c r="CI311" s="78"/>
      <c r="CJ311" s="78"/>
      <c r="CK311" s="78"/>
      <c r="CL311" s="78"/>
      <c r="CM311" s="78"/>
      <c r="CN311" s="78"/>
      <c r="CO311" s="78"/>
      <c r="CP311" s="78"/>
      <c r="CQ311" s="78"/>
      <c r="CR311" s="78"/>
      <c r="CS311" s="78"/>
      <c r="CT311" s="78"/>
      <c r="CU311" s="78"/>
      <c r="CV311" s="78"/>
      <c r="CW311" s="78"/>
      <c r="CX311" s="78"/>
      <c r="CY311" s="78"/>
      <c r="CZ311" s="78"/>
      <c r="DA311" s="78"/>
      <c r="DB311" s="78"/>
      <c r="DC311" s="78"/>
      <c r="DD311" s="78"/>
      <c r="DE311" s="78"/>
      <c r="DF311" s="78"/>
      <c r="DG311" s="78"/>
      <c r="DH311" s="78"/>
      <c r="DI311" s="78"/>
      <c r="DJ311" s="78"/>
      <c r="DK311" s="78"/>
      <c r="DL311" s="78"/>
      <c r="DM311" s="78"/>
      <c r="DN311" s="78"/>
      <c r="DO311" s="78"/>
      <c r="DP311" s="78"/>
      <c r="DQ311" s="78"/>
      <c r="DR311" s="78"/>
      <c r="DS311" s="78"/>
      <c r="DT311" s="78"/>
      <c r="DU311" s="78"/>
      <c r="DV311" s="78"/>
      <c r="DW311" s="78"/>
      <c r="DX311" s="78"/>
      <c r="DY311" s="78"/>
      <c r="DZ311" s="78"/>
      <c r="EA311" s="78"/>
      <c r="EB311" s="78"/>
      <c r="EC311" s="78"/>
      <c r="ED311" s="78"/>
      <c r="EE311" s="78"/>
      <c r="EF311" s="78"/>
      <c r="EG311" s="78"/>
      <c r="EH311" s="78"/>
      <c r="EI311" s="78"/>
      <c r="EJ311" s="78"/>
      <c r="EK311" s="78"/>
      <c r="EL311" s="78"/>
      <c r="EM311" s="78"/>
      <c r="EN311" s="78"/>
      <c r="EO311" s="78"/>
      <c r="EP311" s="78"/>
      <c r="EQ311" s="78"/>
      <c r="ER311" s="78"/>
      <c r="ES311" s="78"/>
      <c r="ET311" s="78"/>
      <c r="EU311" s="78"/>
      <c r="EV311" s="78"/>
      <c r="EW311" s="78"/>
      <c r="EX311" s="78"/>
      <c r="EY311" s="78"/>
      <c r="EZ311" s="78"/>
      <c r="FA311" s="78"/>
      <c r="FB311" s="78"/>
      <c r="FC311" s="78"/>
      <c r="FD311" s="78"/>
      <c r="FE311" s="78"/>
      <c r="FF311" s="78"/>
      <c r="FG311" s="78"/>
      <c r="FH311" s="78"/>
      <c r="FI311" s="78"/>
      <c r="FJ311" s="78"/>
      <c r="FK311" s="78"/>
      <c r="FL311" s="78"/>
      <c r="FM311" s="78"/>
      <c r="FN311" s="78"/>
      <c r="FO311" s="78"/>
      <c r="FP311" s="78"/>
      <c r="FQ311" s="78"/>
      <c r="FR311" s="78"/>
      <c r="FS311" s="78"/>
      <c r="FT311" s="78"/>
      <c r="FU311" s="78"/>
      <c r="FV311" s="78"/>
      <c r="FW311" s="78"/>
      <c r="FX311" s="78"/>
      <c r="FY311" s="78"/>
      <c r="FZ311" s="78"/>
    </row>
    <row r="312" spans="8:182" x14ac:dyDescent="0.2">
      <c r="H312" s="78"/>
      <c r="I312" s="78"/>
      <c r="J312" s="78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  <c r="AB312" s="78"/>
      <c r="AC312" s="78"/>
      <c r="AD312" s="78"/>
      <c r="AE312" s="78"/>
      <c r="AF312" s="78"/>
      <c r="AG312" s="78"/>
      <c r="AH312" s="78"/>
      <c r="AI312" s="78"/>
      <c r="AJ312" s="78"/>
      <c r="AK312" s="78"/>
      <c r="AL312" s="78"/>
      <c r="AM312" s="78"/>
      <c r="AN312" s="78"/>
      <c r="AO312" s="78"/>
      <c r="AP312" s="78"/>
      <c r="AQ312" s="78"/>
      <c r="AR312" s="78"/>
      <c r="AS312" s="78"/>
      <c r="AT312" s="78"/>
      <c r="AU312" s="78"/>
      <c r="AV312" s="78"/>
      <c r="AW312" s="78"/>
      <c r="AX312" s="78"/>
      <c r="AY312" s="78"/>
      <c r="AZ312" s="78"/>
      <c r="BA312" s="78"/>
      <c r="BB312" s="78"/>
      <c r="BC312" s="78"/>
      <c r="BD312" s="78"/>
      <c r="BE312" s="78"/>
      <c r="BF312" s="78"/>
      <c r="BG312" s="78"/>
      <c r="BH312" s="78"/>
      <c r="BI312" s="78"/>
      <c r="BJ312" s="78"/>
      <c r="BK312" s="78"/>
      <c r="BL312" s="78"/>
      <c r="BM312" s="78"/>
      <c r="BN312" s="78"/>
      <c r="BO312" s="78"/>
      <c r="BP312" s="78"/>
      <c r="BQ312" s="78"/>
      <c r="BR312" s="78"/>
      <c r="BS312" s="78"/>
      <c r="BT312" s="78"/>
      <c r="BU312" s="78"/>
      <c r="BV312" s="78"/>
      <c r="BW312" s="78"/>
      <c r="BX312" s="78"/>
      <c r="BY312" s="78"/>
      <c r="BZ312" s="78"/>
      <c r="CA312" s="78"/>
      <c r="CB312" s="78"/>
      <c r="CC312" s="78"/>
      <c r="CD312" s="78"/>
      <c r="CE312" s="78"/>
      <c r="CF312" s="78"/>
      <c r="CG312" s="78"/>
      <c r="CH312" s="78"/>
      <c r="CI312" s="78"/>
      <c r="CJ312" s="78"/>
      <c r="CK312" s="78"/>
      <c r="CL312" s="78"/>
      <c r="CM312" s="78"/>
      <c r="CN312" s="78"/>
      <c r="CO312" s="78"/>
      <c r="CP312" s="78"/>
      <c r="CQ312" s="78"/>
      <c r="CR312" s="78"/>
      <c r="CS312" s="78"/>
      <c r="CT312" s="78"/>
      <c r="CU312" s="78"/>
      <c r="CV312" s="78"/>
      <c r="CW312" s="78"/>
      <c r="CX312" s="78"/>
      <c r="CY312" s="78"/>
      <c r="CZ312" s="78"/>
      <c r="DA312" s="78"/>
      <c r="DB312" s="78"/>
      <c r="DC312" s="78"/>
      <c r="DD312" s="78"/>
      <c r="DE312" s="78"/>
      <c r="DF312" s="78"/>
      <c r="DG312" s="78"/>
      <c r="DH312" s="78"/>
      <c r="DI312" s="78"/>
      <c r="DJ312" s="78"/>
      <c r="DK312" s="78"/>
      <c r="DL312" s="78"/>
      <c r="DM312" s="78"/>
      <c r="DN312" s="78"/>
      <c r="DO312" s="78"/>
      <c r="DP312" s="78"/>
      <c r="DQ312" s="78"/>
      <c r="DR312" s="78"/>
      <c r="DS312" s="78"/>
      <c r="DT312" s="78"/>
      <c r="DU312" s="78"/>
      <c r="DV312" s="78"/>
      <c r="DW312" s="78"/>
      <c r="DX312" s="78"/>
      <c r="DY312" s="78"/>
      <c r="DZ312" s="78"/>
      <c r="EA312" s="78"/>
      <c r="EB312" s="78"/>
      <c r="EC312" s="78"/>
      <c r="ED312" s="78"/>
      <c r="EE312" s="78"/>
      <c r="EF312" s="78"/>
      <c r="EG312" s="78"/>
      <c r="EH312" s="78"/>
      <c r="EI312" s="78"/>
      <c r="EJ312" s="78"/>
      <c r="EK312" s="78"/>
      <c r="EL312" s="78"/>
      <c r="EM312" s="78"/>
      <c r="EN312" s="78"/>
      <c r="EO312" s="78"/>
      <c r="EP312" s="78"/>
      <c r="EQ312" s="78"/>
      <c r="ER312" s="78"/>
      <c r="ES312" s="78"/>
      <c r="ET312" s="78"/>
      <c r="EU312" s="78"/>
      <c r="EV312" s="78"/>
      <c r="EW312" s="78"/>
      <c r="EX312" s="78"/>
      <c r="EY312" s="78"/>
      <c r="EZ312" s="78"/>
      <c r="FA312" s="78"/>
      <c r="FB312" s="78"/>
      <c r="FC312" s="78"/>
      <c r="FD312" s="78"/>
      <c r="FE312" s="78"/>
      <c r="FF312" s="78"/>
      <c r="FG312" s="78"/>
      <c r="FH312" s="78"/>
      <c r="FI312" s="78"/>
      <c r="FJ312" s="78"/>
      <c r="FK312" s="78"/>
      <c r="FL312" s="78"/>
      <c r="FM312" s="78"/>
      <c r="FN312" s="78"/>
      <c r="FO312" s="78"/>
      <c r="FP312" s="78"/>
      <c r="FQ312" s="78"/>
      <c r="FR312" s="78"/>
      <c r="FS312" s="78"/>
      <c r="FT312" s="78"/>
      <c r="FU312" s="78"/>
      <c r="FV312" s="78"/>
      <c r="FW312" s="78"/>
      <c r="FX312" s="78"/>
      <c r="FY312" s="78"/>
      <c r="FZ312" s="78"/>
    </row>
    <row r="313" spans="8:182" x14ac:dyDescent="0.2">
      <c r="H313" s="78"/>
      <c r="I313" s="78"/>
      <c r="J313" s="78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  <c r="AB313" s="78"/>
      <c r="AC313" s="78"/>
      <c r="AD313" s="78"/>
      <c r="AE313" s="78"/>
      <c r="AF313" s="78"/>
      <c r="AG313" s="78"/>
      <c r="AH313" s="78"/>
      <c r="AI313" s="78"/>
      <c r="AJ313" s="78"/>
      <c r="AK313" s="78"/>
      <c r="AL313" s="78"/>
      <c r="AM313" s="78"/>
      <c r="AN313" s="78"/>
      <c r="AO313" s="78"/>
      <c r="AP313" s="78"/>
      <c r="AQ313" s="78"/>
      <c r="AR313" s="78"/>
      <c r="AS313" s="78"/>
      <c r="AT313" s="78"/>
      <c r="AU313" s="78"/>
      <c r="AV313" s="78"/>
      <c r="AW313" s="78"/>
      <c r="AX313" s="78"/>
      <c r="AY313" s="78"/>
      <c r="AZ313" s="78"/>
      <c r="BA313" s="78"/>
      <c r="BB313" s="78"/>
      <c r="BC313" s="78"/>
      <c r="BD313" s="78"/>
      <c r="BE313" s="78"/>
      <c r="BF313" s="78"/>
      <c r="BG313" s="78"/>
      <c r="BH313" s="78"/>
      <c r="BI313" s="78"/>
      <c r="BJ313" s="78"/>
      <c r="BK313" s="78"/>
      <c r="BL313" s="78"/>
      <c r="BM313" s="78"/>
      <c r="BN313" s="78"/>
      <c r="BO313" s="78"/>
      <c r="BP313" s="78"/>
      <c r="BQ313" s="78"/>
      <c r="BR313" s="78"/>
      <c r="BS313" s="78"/>
      <c r="BT313" s="78"/>
      <c r="BU313" s="78"/>
      <c r="BV313" s="78"/>
      <c r="BW313" s="78"/>
      <c r="BX313" s="78"/>
      <c r="BY313" s="78"/>
      <c r="BZ313" s="78"/>
      <c r="CA313" s="78"/>
      <c r="CB313" s="78"/>
      <c r="CC313" s="78"/>
      <c r="CD313" s="78"/>
      <c r="CE313" s="78"/>
      <c r="CF313" s="78"/>
      <c r="CG313" s="78"/>
      <c r="CH313" s="78"/>
      <c r="CI313" s="78"/>
      <c r="CJ313" s="78"/>
      <c r="CK313" s="78"/>
      <c r="CL313" s="78"/>
      <c r="CM313" s="78"/>
      <c r="CN313" s="78"/>
      <c r="CO313" s="78"/>
      <c r="CP313" s="78"/>
      <c r="CQ313" s="78"/>
      <c r="CR313" s="78"/>
      <c r="CS313" s="78"/>
      <c r="CT313" s="78"/>
      <c r="CU313" s="78"/>
      <c r="CV313" s="78"/>
      <c r="CW313" s="78"/>
      <c r="CX313" s="78"/>
      <c r="CY313" s="78"/>
      <c r="CZ313" s="78"/>
      <c r="DA313" s="78"/>
      <c r="DB313" s="78"/>
      <c r="DC313" s="78"/>
      <c r="DD313" s="78"/>
      <c r="DE313" s="78"/>
      <c r="DF313" s="78"/>
      <c r="DG313" s="78"/>
      <c r="DH313" s="78"/>
      <c r="DI313" s="78"/>
      <c r="DJ313" s="78"/>
      <c r="DK313" s="78"/>
      <c r="DL313" s="78"/>
      <c r="DM313" s="78"/>
      <c r="DN313" s="78"/>
      <c r="DO313" s="78"/>
      <c r="DP313" s="78"/>
      <c r="DQ313" s="78"/>
      <c r="DR313" s="78"/>
      <c r="DS313" s="78"/>
      <c r="DT313" s="78"/>
      <c r="DU313" s="78"/>
      <c r="DV313" s="78"/>
      <c r="DW313" s="78"/>
      <c r="DX313" s="78"/>
      <c r="DY313" s="78"/>
      <c r="DZ313" s="78"/>
      <c r="EA313" s="78"/>
      <c r="EB313" s="78"/>
      <c r="EC313" s="78"/>
      <c r="ED313" s="78"/>
      <c r="EE313" s="78"/>
      <c r="EF313" s="78"/>
      <c r="EG313" s="78"/>
      <c r="EH313" s="78"/>
      <c r="EI313" s="78"/>
      <c r="EJ313" s="78"/>
      <c r="EK313" s="78"/>
      <c r="EL313" s="78"/>
      <c r="EM313" s="78"/>
      <c r="EN313" s="78"/>
      <c r="EO313" s="78"/>
      <c r="EP313" s="78"/>
      <c r="EQ313" s="78"/>
      <c r="ER313" s="78"/>
      <c r="ES313" s="78"/>
      <c r="ET313" s="78"/>
      <c r="EU313" s="78"/>
      <c r="EV313" s="78"/>
      <c r="EW313" s="78"/>
      <c r="EX313" s="78"/>
      <c r="EY313" s="78"/>
      <c r="EZ313" s="78"/>
      <c r="FA313" s="78"/>
      <c r="FB313" s="78"/>
      <c r="FC313" s="78"/>
      <c r="FD313" s="78"/>
      <c r="FE313" s="78"/>
      <c r="FF313" s="78"/>
      <c r="FG313" s="78"/>
      <c r="FH313" s="78"/>
      <c r="FI313" s="78"/>
      <c r="FJ313" s="78"/>
      <c r="FK313" s="78"/>
      <c r="FL313" s="78"/>
      <c r="FM313" s="78"/>
      <c r="FN313" s="78"/>
      <c r="FO313" s="78"/>
      <c r="FP313" s="78"/>
      <c r="FQ313" s="78"/>
      <c r="FR313" s="78"/>
      <c r="FS313" s="78"/>
      <c r="FT313" s="78"/>
      <c r="FU313" s="78"/>
      <c r="FV313" s="78"/>
      <c r="FW313" s="78"/>
      <c r="FX313" s="78"/>
      <c r="FY313" s="78"/>
      <c r="FZ313" s="78"/>
    </row>
    <row r="314" spans="8:182" x14ac:dyDescent="0.2">
      <c r="H314" s="78"/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78"/>
      <c r="AN314" s="78"/>
      <c r="AO314" s="78"/>
      <c r="AP314" s="78"/>
      <c r="AQ314" s="78"/>
      <c r="AR314" s="78"/>
      <c r="AS314" s="78"/>
      <c r="AT314" s="78"/>
      <c r="AU314" s="78"/>
      <c r="AV314" s="78"/>
      <c r="AW314" s="78"/>
      <c r="AX314" s="78"/>
      <c r="AY314" s="78"/>
      <c r="AZ314" s="78"/>
      <c r="BA314" s="78"/>
      <c r="BB314" s="78"/>
      <c r="BC314" s="78"/>
      <c r="BD314" s="78"/>
      <c r="BE314" s="78"/>
      <c r="BF314" s="78"/>
      <c r="BG314" s="78"/>
      <c r="BH314" s="78"/>
      <c r="BI314" s="78"/>
      <c r="BJ314" s="78"/>
      <c r="BK314" s="78"/>
      <c r="BL314" s="78"/>
      <c r="BM314" s="78"/>
      <c r="BN314" s="78"/>
      <c r="BO314" s="78"/>
      <c r="BP314" s="78"/>
      <c r="BQ314" s="78"/>
      <c r="BR314" s="78"/>
      <c r="BS314" s="78"/>
      <c r="BT314" s="78"/>
      <c r="BU314" s="78"/>
      <c r="BV314" s="78"/>
      <c r="BW314" s="78"/>
      <c r="BX314" s="78"/>
      <c r="BY314" s="78"/>
      <c r="BZ314" s="78"/>
      <c r="CA314" s="78"/>
      <c r="CB314" s="78"/>
      <c r="CC314" s="78"/>
      <c r="CD314" s="78"/>
      <c r="CE314" s="78"/>
      <c r="CF314" s="78"/>
      <c r="CG314" s="78"/>
      <c r="CH314" s="78"/>
      <c r="CI314" s="78"/>
      <c r="CJ314" s="78"/>
      <c r="CK314" s="78"/>
      <c r="CL314" s="78"/>
      <c r="CM314" s="78"/>
      <c r="CN314" s="78"/>
      <c r="CO314" s="78"/>
      <c r="CP314" s="78"/>
      <c r="CQ314" s="78"/>
      <c r="CR314" s="78"/>
      <c r="CS314" s="78"/>
      <c r="CT314" s="78"/>
      <c r="CU314" s="78"/>
      <c r="CV314" s="78"/>
      <c r="CW314" s="78"/>
      <c r="CX314" s="78"/>
      <c r="CY314" s="78"/>
      <c r="CZ314" s="78"/>
      <c r="DA314" s="78"/>
      <c r="DB314" s="78"/>
      <c r="DC314" s="78"/>
      <c r="DD314" s="78"/>
      <c r="DE314" s="78"/>
      <c r="DF314" s="78"/>
      <c r="DG314" s="78"/>
      <c r="DH314" s="78"/>
      <c r="DI314" s="78"/>
      <c r="DJ314" s="78"/>
      <c r="DK314" s="78"/>
      <c r="DL314" s="78"/>
      <c r="DM314" s="78"/>
      <c r="DN314" s="78"/>
      <c r="DO314" s="78"/>
      <c r="DP314" s="78"/>
      <c r="DQ314" s="78"/>
      <c r="DR314" s="78"/>
      <c r="DS314" s="78"/>
      <c r="DT314" s="78"/>
      <c r="DU314" s="78"/>
      <c r="DV314" s="78"/>
      <c r="DW314" s="78"/>
      <c r="DX314" s="78"/>
      <c r="DY314" s="78"/>
      <c r="DZ314" s="78"/>
      <c r="EA314" s="78"/>
      <c r="EB314" s="78"/>
      <c r="EC314" s="78"/>
      <c r="ED314" s="78"/>
      <c r="EE314" s="78"/>
      <c r="EF314" s="78"/>
      <c r="EG314" s="78"/>
      <c r="EH314" s="78"/>
      <c r="EI314" s="78"/>
      <c r="EJ314" s="78"/>
      <c r="EK314" s="78"/>
      <c r="EL314" s="78"/>
      <c r="EM314" s="78"/>
      <c r="EN314" s="78"/>
      <c r="EO314" s="78"/>
      <c r="EP314" s="78"/>
      <c r="EQ314" s="78"/>
      <c r="ER314" s="78"/>
      <c r="ES314" s="78"/>
      <c r="ET314" s="78"/>
      <c r="EU314" s="78"/>
      <c r="EV314" s="78"/>
      <c r="EW314" s="78"/>
      <c r="EX314" s="78"/>
      <c r="EY314" s="78"/>
      <c r="EZ314" s="78"/>
      <c r="FA314" s="78"/>
      <c r="FB314" s="78"/>
      <c r="FC314" s="78"/>
      <c r="FD314" s="78"/>
      <c r="FE314" s="78"/>
      <c r="FF314" s="78"/>
      <c r="FG314" s="78"/>
      <c r="FH314" s="78"/>
      <c r="FI314" s="78"/>
      <c r="FJ314" s="78"/>
      <c r="FK314" s="78"/>
      <c r="FL314" s="78"/>
      <c r="FM314" s="78"/>
      <c r="FN314" s="78"/>
      <c r="FO314" s="78"/>
      <c r="FP314" s="78"/>
      <c r="FQ314" s="78"/>
      <c r="FR314" s="78"/>
      <c r="FS314" s="78"/>
      <c r="FT314" s="78"/>
      <c r="FU314" s="78"/>
      <c r="FV314" s="78"/>
      <c r="FW314" s="78"/>
      <c r="FX314" s="78"/>
      <c r="FY314" s="78"/>
      <c r="FZ314" s="78"/>
    </row>
    <row r="315" spans="8:182" x14ac:dyDescent="0.2">
      <c r="H315" s="78"/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78"/>
      <c r="AN315" s="78"/>
      <c r="AO315" s="78"/>
      <c r="AP315" s="78"/>
      <c r="AQ315" s="78"/>
      <c r="AR315" s="78"/>
      <c r="AS315" s="78"/>
      <c r="AT315" s="78"/>
      <c r="AU315" s="78"/>
      <c r="AV315" s="78"/>
      <c r="AW315" s="78"/>
      <c r="AX315" s="78"/>
      <c r="AY315" s="78"/>
      <c r="AZ315" s="78"/>
      <c r="BA315" s="78"/>
      <c r="BB315" s="78"/>
      <c r="BC315" s="78"/>
      <c r="BD315" s="78"/>
      <c r="BE315" s="78"/>
      <c r="BF315" s="78"/>
      <c r="BG315" s="78"/>
      <c r="BH315" s="78"/>
      <c r="BI315" s="78"/>
      <c r="BJ315" s="78"/>
      <c r="BK315" s="78"/>
      <c r="BL315" s="78"/>
      <c r="BM315" s="78"/>
      <c r="BN315" s="78"/>
      <c r="BO315" s="78"/>
      <c r="BP315" s="78"/>
      <c r="BQ315" s="78"/>
      <c r="BR315" s="78"/>
      <c r="BS315" s="78"/>
      <c r="BT315" s="78"/>
      <c r="BU315" s="78"/>
      <c r="BV315" s="78"/>
      <c r="BW315" s="78"/>
      <c r="BX315" s="78"/>
      <c r="BY315" s="78"/>
      <c r="BZ315" s="78"/>
      <c r="CA315" s="78"/>
      <c r="CB315" s="78"/>
      <c r="CC315" s="78"/>
      <c r="CD315" s="78"/>
      <c r="CE315" s="78"/>
      <c r="CF315" s="78"/>
      <c r="CG315" s="78"/>
      <c r="CH315" s="78"/>
      <c r="CI315" s="78"/>
      <c r="CJ315" s="78"/>
      <c r="CK315" s="78"/>
      <c r="CL315" s="78"/>
      <c r="CM315" s="78"/>
      <c r="CN315" s="78"/>
      <c r="CO315" s="78"/>
      <c r="CP315" s="78"/>
      <c r="CQ315" s="78"/>
      <c r="CR315" s="78"/>
      <c r="CS315" s="78"/>
      <c r="CT315" s="78"/>
      <c r="CU315" s="78"/>
      <c r="CV315" s="78"/>
      <c r="CW315" s="78"/>
      <c r="CX315" s="78"/>
      <c r="CY315" s="78"/>
      <c r="CZ315" s="78"/>
      <c r="DA315" s="78"/>
      <c r="DB315" s="78"/>
      <c r="DC315" s="78"/>
      <c r="DD315" s="78"/>
      <c r="DE315" s="78"/>
      <c r="DF315" s="78"/>
      <c r="DG315" s="78"/>
      <c r="DH315" s="78"/>
      <c r="DI315" s="78"/>
      <c r="DJ315" s="78"/>
      <c r="DK315" s="78"/>
      <c r="DL315" s="78"/>
      <c r="DM315" s="78"/>
      <c r="DN315" s="78"/>
      <c r="DO315" s="78"/>
      <c r="DP315" s="78"/>
      <c r="DQ315" s="78"/>
      <c r="DR315" s="78"/>
      <c r="DS315" s="78"/>
      <c r="DT315" s="78"/>
      <c r="DU315" s="78"/>
      <c r="DV315" s="78"/>
      <c r="DW315" s="78"/>
      <c r="DX315" s="78"/>
      <c r="DY315" s="78"/>
      <c r="DZ315" s="78"/>
      <c r="EA315" s="78"/>
      <c r="EB315" s="78"/>
      <c r="EC315" s="78"/>
      <c r="ED315" s="78"/>
      <c r="EE315" s="78"/>
      <c r="EF315" s="78"/>
      <c r="EG315" s="78"/>
      <c r="EH315" s="78"/>
      <c r="EI315" s="78"/>
      <c r="EJ315" s="78"/>
      <c r="EK315" s="78"/>
      <c r="EL315" s="78"/>
      <c r="EM315" s="78"/>
      <c r="EN315" s="78"/>
      <c r="EO315" s="78"/>
      <c r="EP315" s="78"/>
      <c r="EQ315" s="78"/>
      <c r="ER315" s="78"/>
      <c r="ES315" s="78"/>
      <c r="ET315" s="78"/>
      <c r="EU315" s="78"/>
      <c r="EV315" s="78"/>
      <c r="EW315" s="78"/>
      <c r="EX315" s="78"/>
      <c r="EY315" s="78"/>
      <c r="EZ315" s="78"/>
      <c r="FA315" s="78"/>
      <c r="FB315" s="78"/>
      <c r="FC315" s="78"/>
      <c r="FD315" s="78"/>
      <c r="FE315" s="78"/>
      <c r="FF315" s="78"/>
      <c r="FG315" s="78"/>
      <c r="FH315" s="78"/>
      <c r="FI315" s="78"/>
      <c r="FJ315" s="78"/>
      <c r="FK315" s="78"/>
      <c r="FL315" s="78"/>
      <c r="FM315" s="78"/>
      <c r="FN315" s="78"/>
      <c r="FO315" s="78"/>
      <c r="FP315" s="78"/>
      <c r="FQ315" s="78"/>
      <c r="FR315" s="78"/>
      <c r="FS315" s="78"/>
      <c r="FT315" s="78"/>
      <c r="FU315" s="78"/>
      <c r="FV315" s="78"/>
      <c r="FW315" s="78"/>
      <c r="FX315" s="78"/>
      <c r="FY315" s="78"/>
      <c r="FZ315" s="78"/>
    </row>
    <row r="316" spans="8:182" x14ac:dyDescent="0.2">
      <c r="H316" s="78"/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78"/>
      <c r="AN316" s="78"/>
      <c r="AO316" s="78"/>
      <c r="AP316" s="78"/>
      <c r="AQ316" s="78"/>
      <c r="AR316" s="78"/>
      <c r="AS316" s="78"/>
      <c r="AT316" s="78"/>
      <c r="AU316" s="78"/>
      <c r="AV316" s="78"/>
      <c r="AW316" s="78"/>
      <c r="AX316" s="78"/>
      <c r="AY316" s="78"/>
      <c r="AZ316" s="78"/>
      <c r="BA316" s="78"/>
      <c r="BB316" s="78"/>
      <c r="BC316" s="78"/>
      <c r="BD316" s="78"/>
      <c r="BE316" s="78"/>
      <c r="BF316" s="78"/>
      <c r="BG316" s="78"/>
      <c r="BH316" s="78"/>
      <c r="BI316" s="78"/>
      <c r="BJ316" s="78"/>
      <c r="BK316" s="78"/>
      <c r="BL316" s="78"/>
      <c r="BM316" s="78"/>
      <c r="BN316" s="78"/>
      <c r="BO316" s="78"/>
      <c r="BP316" s="78"/>
      <c r="BQ316" s="78"/>
      <c r="BR316" s="78"/>
      <c r="BS316" s="78"/>
      <c r="BT316" s="78"/>
      <c r="BU316" s="78"/>
      <c r="BV316" s="78"/>
      <c r="BW316" s="78"/>
      <c r="BX316" s="78"/>
      <c r="BY316" s="78"/>
      <c r="BZ316" s="78"/>
      <c r="CA316" s="78"/>
      <c r="CB316" s="78"/>
      <c r="CC316" s="78"/>
      <c r="CD316" s="78"/>
      <c r="CE316" s="78"/>
      <c r="CF316" s="78"/>
      <c r="CG316" s="78"/>
      <c r="CH316" s="78"/>
      <c r="CI316" s="78"/>
      <c r="CJ316" s="78"/>
      <c r="CK316" s="78"/>
      <c r="CL316" s="78"/>
      <c r="CM316" s="78"/>
      <c r="CN316" s="78"/>
      <c r="CO316" s="78"/>
      <c r="CP316" s="78"/>
      <c r="CQ316" s="78"/>
      <c r="CR316" s="78"/>
      <c r="CS316" s="78"/>
      <c r="CT316" s="78"/>
      <c r="CU316" s="78"/>
      <c r="CV316" s="78"/>
      <c r="CW316" s="78"/>
      <c r="CX316" s="78"/>
      <c r="CY316" s="78"/>
      <c r="CZ316" s="78"/>
      <c r="DA316" s="78"/>
      <c r="DB316" s="78"/>
      <c r="DC316" s="78"/>
      <c r="DD316" s="78"/>
      <c r="DE316" s="78"/>
      <c r="DF316" s="78"/>
      <c r="DG316" s="78"/>
      <c r="DH316" s="78"/>
      <c r="DI316" s="78"/>
      <c r="DJ316" s="78"/>
      <c r="DK316" s="78"/>
      <c r="DL316" s="78"/>
      <c r="DM316" s="78"/>
      <c r="DN316" s="78"/>
      <c r="DO316" s="78"/>
      <c r="DP316" s="78"/>
      <c r="DQ316" s="78"/>
      <c r="DR316" s="78"/>
      <c r="DS316" s="78"/>
      <c r="DT316" s="78"/>
      <c r="DU316" s="78"/>
      <c r="DV316" s="78"/>
      <c r="DW316" s="78"/>
      <c r="DX316" s="78"/>
      <c r="DY316" s="78"/>
      <c r="DZ316" s="78"/>
      <c r="EA316" s="78"/>
      <c r="EB316" s="78"/>
      <c r="EC316" s="78"/>
      <c r="ED316" s="78"/>
      <c r="EE316" s="78"/>
      <c r="EF316" s="78"/>
      <c r="EG316" s="78"/>
      <c r="EH316" s="78"/>
      <c r="EI316" s="78"/>
      <c r="EJ316" s="78"/>
      <c r="EK316" s="78"/>
      <c r="EL316" s="78"/>
      <c r="EM316" s="78"/>
      <c r="EN316" s="78"/>
      <c r="EO316" s="78"/>
      <c r="EP316" s="78"/>
      <c r="EQ316" s="78"/>
      <c r="ER316" s="78"/>
      <c r="ES316" s="78"/>
      <c r="ET316" s="78"/>
      <c r="EU316" s="78"/>
      <c r="EV316" s="78"/>
      <c r="EW316" s="78"/>
      <c r="EX316" s="78"/>
      <c r="EY316" s="78"/>
      <c r="EZ316" s="78"/>
      <c r="FA316" s="78"/>
      <c r="FB316" s="78"/>
      <c r="FC316" s="78"/>
      <c r="FD316" s="78"/>
      <c r="FE316" s="78"/>
      <c r="FF316" s="78"/>
      <c r="FG316" s="78"/>
      <c r="FH316" s="78"/>
      <c r="FI316" s="78"/>
      <c r="FJ316" s="78"/>
      <c r="FK316" s="78"/>
      <c r="FL316" s="78"/>
      <c r="FM316" s="78"/>
      <c r="FN316" s="78"/>
      <c r="FO316" s="78"/>
      <c r="FP316" s="78"/>
      <c r="FQ316" s="78"/>
      <c r="FR316" s="78"/>
      <c r="FS316" s="78"/>
      <c r="FT316" s="78"/>
      <c r="FU316" s="78"/>
      <c r="FV316" s="78"/>
      <c r="FW316" s="78"/>
      <c r="FX316" s="78"/>
      <c r="FY316" s="78"/>
      <c r="FZ316" s="78"/>
    </row>
    <row r="317" spans="8:182" x14ac:dyDescent="0.2">
      <c r="H317" s="78"/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78"/>
      <c r="AM317" s="78"/>
      <c r="AN317" s="78"/>
      <c r="AO317" s="78"/>
      <c r="AP317" s="78"/>
      <c r="AQ317" s="78"/>
      <c r="AR317" s="78"/>
      <c r="AS317" s="78"/>
      <c r="AT317" s="78"/>
      <c r="AU317" s="78"/>
      <c r="AV317" s="78"/>
      <c r="AW317" s="78"/>
      <c r="AX317" s="78"/>
      <c r="AY317" s="78"/>
      <c r="AZ317" s="78"/>
      <c r="BA317" s="78"/>
      <c r="BB317" s="78"/>
      <c r="BC317" s="78"/>
      <c r="BD317" s="78"/>
      <c r="BE317" s="78"/>
      <c r="BF317" s="78"/>
      <c r="BG317" s="78"/>
      <c r="BH317" s="78"/>
      <c r="BI317" s="78"/>
      <c r="BJ317" s="78"/>
      <c r="BK317" s="78"/>
      <c r="BL317" s="78"/>
      <c r="BM317" s="78"/>
      <c r="BN317" s="78"/>
      <c r="BO317" s="78"/>
      <c r="BP317" s="78"/>
      <c r="BQ317" s="78"/>
      <c r="BR317" s="78"/>
      <c r="BS317" s="78"/>
      <c r="BT317" s="78"/>
      <c r="BU317" s="78"/>
      <c r="BV317" s="78"/>
      <c r="BW317" s="78"/>
      <c r="BX317" s="78"/>
      <c r="BY317" s="78"/>
      <c r="BZ317" s="78"/>
      <c r="CA317" s="78"/>
      <c r="CB317" s="78"/>
      <c r="CC317" s="78"/>
      <c r="CD317" s="78"/>
      <c r="CE317" s="78"/>
      <c r="CF317" s="78"/>
      <c r="CG317" s="78"/>
      <c r="CH317" s="78"/>
      <c r="CI317" s="78"/>
      <c r="CJ317" s="78"/>
      <c r="CK317" s="78"/>
      <c r="CL317" s="78"/>
      <c r="CM317" s="78"/>
      <c r="CN317" s="78"/>
      <c r="CO317" s="78"/>
      <c r="CP317" s="78"/>
      <c r="CQ317" s="78"/>
      <c r="CR317" s="78"/>
      <c r="CS317" s="78"/>
      <c r="CT317" s="78"/>
      <c r="CU317" s="78"/>
      <c r="CV317" s="78"/>
      <c r="CW317" s="78"/>
      <c r="CX317" s="78"/>
      <c r="CY317" s="78"/>
      <c r="CZ317" s="78"/>
      <c r="DA317" s="78"/>
      <c r="DB317" s="78"/>
      <c r="DC317" s="78"/>
      <c r="DD317" s="78"/>
      <c r="DE317" s="78"/>
      <c r="DF317" s="78"/>
      <c r="DG317" s="78"/>
      <c r="DH317" s="78"/>
      <c r="DI317" s="78"/>
      <c r="DJ317" s="78"/>
      <c r="DK317" s="78"/>
      <c r="DL317" s="78"/>
      <c r="DM317" s="78"/>
      <c r="DN317" s="78"/>
      <c r="DO317" s="78"/>
      <c r="DP317" s="78"/>
      <c r="DQ317" s="78"/>
      <c r="DR317" s="78"/>
      <c r="DS317" s="78"/>
      <c r="DT317" s="78"/>
      <c r="DU317" s="78"/>
      <c r="DV317" s="78"/>
      <c r="DW317" s="78"/>
      <c r="DX317" s="78"/>
      <c r="DY317" s="78"/>
      <c r="DZ317" s="78"/>
      <c r="EA317" s="78"/>
      <c r="EB317" s="78"/>
      <c r="EC317" s="78"/>
      <c r="ED317" s="78"/>
      <c r="EE317" s="78"/>
      <c r="EF317" s="78"/>
      <c r="EG317" s="78"/>
      <c r="EH317" s="78"/>
      <c r="EI317" s="78"/>
      <c r="EJ317" s="78"/>
      <c r="EK317" s="78"/>
      <c r="EL317" s="78"/>
      <c r="EM317" s="78"/>
      <c r="EN317" s="78"/>
      <c r="EO317" s="78"/>
      <c r="EP317" s="78"/>
      <c r="EQ317" s="78"/>
      <c r="ER317" s="78"/>
      <c r="ES317" s="78"/>
      <c r="ET317" s="78"/>
      <c r="EU317" s="78"/>
      <c r="EV317" s="78"/>
      <c r="EW317" s="78"/>
      <c r="EX317" s="78"/>
      <c r="EY317" s="78"/>
      <c r="EZ317" s="78"/>
      <c r="FA317" s="78"/>
      <c r="FB317" s="78"/>
      <c r="FC317" s="78"/>
      <c r="FD317" s="78"/>
      <c r="FE317" s="78"/>
      <c r="FF317" s="78"/>
      <c r="FG317" s="78"/>
      <c r="FH317" s="78"/>
      <c r="FI317" s="78"/>
      <c r="FJ317" s="78"/>
      <c r="FK317" s="78"/>
      <c r="FL317" s="78"/>
      <c r="FM317" s="78"/>
      <c r="FN317" s="78"/>
      <c r="FO317" s="78"/>
      <c r="FP317" s="78"/>
      <c r="FQ317" s="78"/>
      <c r="FR317" s="78"/>
      <c r="FS317" s="78"/>
      <c r="FT317" s="78"/>
      <c r="FU317" s="78"/>
      <c r="FV317" s="78"/>
      <c r="FW317" s="78"/>
      <c r="FX317" s="78"/>
      <c r="FY317" s="78"/>
      <c r="FZ317" s="78"/>
    </row>
    <row r="318" spans="8:182" x14ac:dyDescent="0.2"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78"/>
      <c r="AM318" s="78"/>
      <c r="AN318" s="78"/>
      <c r="AO318" s="78"/>
      <c r="AP318" s="78"/>
      <c r="AQ318" s="78"/>
      <c r="AR318" s="78"/>
      <c r="AS318" s="78"/>
      <c r="AT318" s="78"/>
      <c r="AU318" s="78"/>
      <c r="AV318" s="78"/>
      <c r="AW318" s="78"/>
      <c r="AX318" s="78"/>
      <c r="AY318" s="78"/>
      <c r="AZ318" s="78"/>
      <c r="BA318" s="78"/>
      <c r="BB318" s="78"/>
      <c r="BC318" s="78"/>
      <c r="BD318" s="78"/>
      <c r="BE318" s="78"/>
      <c r="BF318" s="78"/>
      <c r="BG318" s="78"/>
      <c r="BH318" s="78"/>
      <c r="BI318" s="78"/>
      <c r="BJ318" s="78"/>
      <c r="BK318" s="78"/>
      <c r="BL318" s="78"/>
      <c r="BM318" s="78"/>
      <c r="BN318" s="78"/>
      <c r="BO318" s="78"/>
      <c r="BP318" s="78"/>
      <c r="BQ318" s="78"/>
      <c r="BR318" s="78"/>
      <c r="BS318" s="78"/>
      <c r="BT318" s="78"/>
      <c r="BU318" s="78"/>
      <c r="BV318" s="78"/>
      <c r="BW318" s="78"/>
      <c r="BX318" s="78"/>
      <c r="BY318" s="78"/>
      <c r="BZ318" s="78"/>
      <c r="CA318" s="78"/>
      <c r="CB318" s="78"/>
      <c r="CC318" s="78"/>
      <c r="CD318" s="78"/>
      <c r="CE318" s="78"/>
      <c r="CF318" s="78"/>
      <c r="CG318" s="78"/>
      <c r="CH318" s="78"/>
      <c r="CI318" s="78"/>
      <c r="CJ318" s="78"/>
      <c r="CK318" s="78"/>
      <c r="CL318" s="78"/>
      <c r="CM318" s="78"/>
      <c r="CN318" s="78"/>
      <c r="CO318" s="78"/>
      <c r="CP318" s="78"/>
      <c r="CQ318" s="78"/>
      <c r="CR318" s="78"/>
      <c r="CS318" s="78"/>
      <c r="CT318" s="78"/>
      <c r="CU318" s="78"/>
      <c r="CV318" s="78"/>
      <c r="CW318" s="78"/>
      <c r="CX318" s="78"/>
      <c r="CY318" s="78"/>
      <c r="CZ318" s="78"/>
      <c r="DA318" s="78"/>
      <c r="DB318" s="78"/>
      <c r="DC318" s="78"/>
      <c r="DD318" s="78"/>
      <c r="DE318" s="78"/>
      <c r="DF318" s="78"/>
      <c r="DG318" s="78"/>
      <c r="DH318" s="78"/>
      <c r="DI318" s="78"/>
      <c r="DJ318" s="78"/>
      <c r="DK318" s="78"/>
      <c r="DL318" s="78"/>
      <c r="DM318" s="78"/>
      <c r="DN318" s="78"/>
      <c r="DO318" s="78"/>
      <c r="DP318" s="78"/>
      <c r="DQ318" s="78"/>
      <c r="DR318" s="78"/>
      <c r="DS318" s="78"/>
      <c r="DT318" s="78"/>
      <c r="DU318" s="78"/>
      <c r="DV318" s="78"/>
      <c r="DW318" s="78"/>
      <c r="DX318" s="78"/>
      <c r="DY318" s="78"/>
      <c r="DZ318" s="78"/>
      <c r="EA318" s="78"/>
      <c r="EB318" s="78"/>
      <c r="EC318" s="78"/>
      <c r="ED318" s="78"/>
      <c r="EE318" s="78"/>
      <c r="EF318" s="78"/>
      <c r="EG318" s="78"/>
      <c r="EH318" s="78"/>
      <c r="EI318" s="78"/>
      <c r="EJ318" s="78"/>
      <c r="EK318" s="78"/>
      <c r="EL318" s="78"/>
      <c r="EM318" s="78"/>
      <c r="EN318" s="78"/>
      <c r="EO318" s="78"/>
      <c r="EP318" s="78"/>
      <c r="EQ318" s="78"/>
      <c r="ER318" s="78"/>
      <c r="ES318" s="78"/>
      <c r="ET318" s="78"/>
      <c r="EU318" s="78"/>
      <c r="EV318" s="78"/>
      <c r="EW318" s="78"/>
      <c r="EX318" s="78"/>
      <c r="EY318" s="78"/>
      <c r="EZ318" s="78"/>
      <c r="FA318" s="78"/>
      <c r="FB318" s="78"/>
      <c r="FC318" s="78"/>
      <c r="FD318" s="78"/>
      <c r="FE318" s="78"/>
      <c r="FF318" s="78"/>
      <c r="FG318" s="78"/>
      <c r="FH318" s="78"/>
      <c r="FI318" s="78"/>
      <c r="FJ318" s="78"/>
      <c r="FK318" s="78"/>
      <c r="FL318" s="78"/>
      <c r="FM318" s="78"/>
      <c r="FN318" s="78"/>
      <c r="FO318" s="78"/>
      <c r="FP318" s="78"/>
      <c r="FQ318" s="78"/>
      <c r="FR318" s="78"/>
      <c r="FS318" s="78"/>
      <c r="FT318" s="78"/>
      <c r="FU318" s="78"/>
      <c r="FV318" s="78"/>
      <c r="FW318" s="78"/>
      <c r="FX318" s="78"/>
      <c r="FY318" s="78"/>
      <c r="FZ318" s="78"/>
    </row>
    <row r="319" spans="8:182" x14ac:dyDescent="0.2">
      <c r="H319" s="78"/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78"/>
      <c r="AM319" s="78"/>
      <c r="AN319" s="78"/>
      <c r="AO319" s="78"/>
      <c r="AP319" s="78"/>
      <c r="AQ319" s="78"/>
      <c r="AR319" s="78"/>
      <c r="AS319" s="78"/>
      <c r="AT319" s="78"/>
      <c r="AU319" s="78"/>
      <c r="AV319" s="78"/>
      <c r="AW319" s="78"/>
      <c r="AX319" s="78"/>
      <c r="AY319" s="78"/>
      <c r="AZ319" s="78"/>
      <c r="BA319" s="78"/>
      <c r="BB319" s="78"/>
      <c r="BC319" s="78"/>
      <c r="BD319" s="78"/>
      <c r="BE319" s="78"/>
      <c r="BF319" s="78"/>
      <c r="BG319" s="78"/>
      <c r="BH319" s="78"/>
      <c r="BI319" s="78"/>
      <c r="BJ319" s="78"/>
      <c r="BK319" s="78"/>
      <c r="BL319" s="78"/>
      <c r="BM319" s="78"/>
      <c r="BN319" s="78"/>
      <c r="BO319" s="78"/>
      <c r="BP319" s="78"/>
      <c r="BQ319" s="78"/>
      <c r="BR319" s="78"/>
      <c r="BS319" s="78"/>
      <c r="BT319" s="78"/>
      <c r="BU319" s="78"/>
      <c r="BV319" s="78"/>
      <c r="BW319" s="78"/>
      <c r="BX319" s="78"/>
      <c r="BY319" s="78"/>
      <c r="BZ319" s="78"/>
      <c r="CA319" s="78"/>
      <c r="CB319" s="78"/>
      <c r="CC319" s="78"/>
      <c r="CD319" s="78"/>
      <c r="CE319" s="78"/>
      <c r="CF319" s="78"/>
      <c r="CG319" s="78"/>
      <c r="CH319" s="78"/>
      <c r="CI319" s="78"/>
      <c r="CJ319" s="78"/>
      <c r="CK319" s="78"/>
      <c r="CL319" s="78"/>
      <c r="CM319" s="78"/>
      <c r="CN319" s="78"/>
      <c r="CO319" s="78"/>
      <c r="CP319" s="78"/>
      <c r="CQ319" s="78"/>
      <c r="CR319" s="78"/>
      <c r="CS319" s="78"/>
      <c r="CT319" s="78"/>
      <c r="CU319" s="78"/>
      <c r="CV319" s="78"/>
      <c r="CW319" s="78"/>
      <c r="CX319" s="78"/>
      <c r="CY319" s="78"/>
      <c r="CZ319" s="78"/>
      <c r="DA319" s="78"/>
      <c r="DB319" s="78"/>
      <c r="DC319" s="78"/>
      <c r="DD319" s="78"/>
      <c r="DE319" s="78"/>
      <c r="DF319" s="78"/>
      <c r="DG319" s="78"/>
      <c r="DH319" s="78"/>
      <c r="DI319" s="78"/>
      <c r="DJ319" s="78"/>
      <c r="DK319" s="78"/>
      <c r="DL319" s="78"/>
      <c r="DM319" s="78"/>
      <c r="DN319" s="78"/>
      <c r="DO319" s="78"/>
      <c r="DP319" s="78"/>
      <c r="DQ319" s="78"/>
      <c r="DR319" s="78"/>
      <c r="DS319" s="78"/>
      <c r="DT319" s="78"/>
      <c r="DU319" s="78"/>
      <c r="DV319" s="78"/>
      <c r="DW319" s="78"/>
      <c r="DX319" s="78"/>
      <c r="DY319" s="78"/>
      <c r="DZ319" s="78"/>
      <c r="EA319" s="78"/>
      <c r="EB319" s="78"/>
      <c r="EC319" s="78"/>
      <c r="ED319" s="78"/>
      <c r="EE319" s="78"/>
      <c r="EF319" s="78"/>
      <c r="EG319" s="78"/>
      <c r="EH319" s="78"/>
      <c r="EI319" s="78"/>
      <c r="EJ319" s="78"/>
      <c r="EK319" s="78"/>
      <c r="EL319" s="78"/>
      <c r="EM319" s="78"/>
      <c r="EN319" s="78"/>
      <c r="EO319" s="78"/>
      <c r="EP319" s="78"/>
      <c r="EQ319" s="78"/>
      <c r="ER319" s="78"/>
      <c r="ES319" s="78"/>
      <c r="ET319" s="78"/>
      <c r="EU319" s="78"/>
      <c r="EV319" s="78"/>
      <c r="EW319" s="78"/>
      <c r="EX319" s="78"/>
      <c r="EY319" s="78"/>
      <c r="EZ319" s="78"/>
      <c r="FA319" s="78"/>
      <c r="FB319" s="78"/>
      <c r="FC319" s="78"/>
      <c r="FD319" s="78"/>
      <c r="FE319" s="78"/>
      <c r="FF319" s="78"/>
      <c r="FG319" s="78"/>
      <c r="FH319" s="78"/>
      <c r="FI319" s="78"/>
      <c r="FJ319" s="78"/>
      <c r="FK319" s="78"/>
      <c r="FL319" s="78"/>
      <c r="FM319" s="78"/>
      <c r="FN319" s="78"/>
      <c r="FO319" s="78"/>
      <c r="FP319" s="78"/>
      <c r="FQ319" s="78"/>
      <c r="FR319" s="78"/>
      <c r="FS319" s="78"/>
      <c r="FT319" s="78"/>
      <c r="FU319" s="78"/>
      <c r="FV319" s="78"/>
      <c r="FW319" s="78"/>
      <c r="FX319" s="78"/>
      <c r="FY319" s="78"/>
      <c r="FZ319" s="78"/>
    </row>
    <row r="320" spans="8:182" x14ac:dyDescent="0.2">
      <c r="H320" s="78"/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78"/>
      <c r="AN320" s="78"/>
      <c r="AO320" s="78"/>
      <c r="AP320" s="78"/>
      <c r="AQ320" s="78"/>
      <c r="AR320" s="78"/>
      <c r="AS320" s="78"/>
      <c r="AT320" s="78"/>
      <c r="AU320" s="78"/>
      <c r="AV320" s="78"/>
      <c r="AW320" s="78"/>
      <c r="AX320" s="78"/>
      <c r="AY320" s="78"/>
      <c r="AZ320" s="78"/>
      <c r="BA320" s="78"/>
      <c r="BB320" s="78"/>
      <c r="BC320" s="78"/>
      <c r="BD320" s="78"/>
      <c r="BE320" s="78"/>
      <c r="BF320" s="78"/>
      <c r="BG320" s="78"/>
      <c r="BH320" s="78"/>
      <c r="BI320" s="78"/>
      <c r="BJ320" s="78"/>
      <c r="BK320" s="78"/>
      <c r="BL320" s="78"/>
      <c r="BM320" s="78"/>
      <c r="BN320" s="78"/>
      <c r="BO320" s="78"/>
      <c r="BP320" s="78"/>
      <c r="BQ320" s="78"/>
      <c r="BR320" s="78"/>
      <c r="BS320" s="78"/>
      <c r="BT320" s="78"/>
      <c r="BU320" s="78"/>
      <c r="BV320" s="78"/>
      <c r="BW320" s="78"/>
      <c r="BX320" s="78"/>
      <c r="BY320" s="78"/>
      <c r="BZ320" s="78"/>
      <c r="CA320" s="78"/>
      <c r="CB320" s="78"/>
      <c r="CC320" s="78"/>
      <c r="CD320" s="78"/>
      <c r="CE320" s="78"/>
      <c r="CF320" s="78"/>
      <c r="CG320" s="78"/>
      <c r="CH320" s="78"/>
      <c r="CI320" s="78"/>
      <c r="CJ320" s="78"/>
      <c r="CK320" s="78"/>
      <c r="CL320" s="78"/>
      <c r="CM320" s="78"/>
      <c r="CN320" s="78"/>
      <c r="CO320" s="78"/>
      <c r="CP320" s="78"/>
      <c r="CQ320" s="78"/>
      <c r="CR320" s="78"/>
      <c r="CS320" s="78"/>
      <c r="CT320" s="78"/>
      <c r="CU320" s="78"/>
      <c r="CV320" s="78"/>
      <c r="CW320" s="78"/>
      <c r="CX320" s="78"/>
      <c r="CY320" s="78"/>
      <c r="CZ320" s="78"/>
      <c r="DA320" s="78"/>
      <c r="DB320" s="78"/>
      <c r="DC320" s="78"/>
      <c r="DD320" s="78"/>
      <c r="DE320" s="78"/>
      <c r="DF320" s="78"/>
      <c r="DG320" s="78"/>
      <c r="DH320" s="78"/>
      <c r="DI320" s="78"/>
      <c r="DJ320" s="78"/>
      <c r="DK320" s="78"/>
      <c r="DL320" s="78"/>
      <c r="DM320" s="78"/>
      <c r="DN320" s="78"/>
      <c r="DO320" s="78"/>
      <c r="DP320" s="78"/>
      <c r="DQ320" s="78"/>
      <c r="DR320" s="78"/>
      <c r="DS320" s="78"/>
      <c r="DT320" s="78"/>
      <c r="DU320" s="78"/>
      <c r="DV320" s="78"/>
      <c r="DW320" s="78"/>
      <c r="DX320" s="78"/>
      <c r="DY320" s="78"/>
      <c r="DZ320" s="78"/>
      <c r="EA320" s="78"/>
      <c r="EB320" s="78"/>
      <c r="EC320" s="78"/>
      <c r="ED320" s="78"/>
      <c r="EE320" s="78"/>
      <c r="EF320" s="78"/>
      <c r="EG320" s="78"/>
      <c r="EH320" s="78"/>
      <c r="EI320" s="78"/>
      <c r="EJ320" s="78"/>
      <c r="EK320" s="78"/>
      <c r="EL320" s="78"/>
      <c r="EM320" s="78"/>
      <c r="EN320" s="78"/>
      <c r="EO320" s="78"/>
      <c r="EP320" s="78"/>
      <c r="EQ320" s="78"/>
      <c r="ER320" s="78"/>
      <c r="ES320" s="78"/>
      <c r="ET320" s="78"/>
      <c r="EU320" s="78"/>
      <c r="EV320" s="78"/>
      <c r="EW320" s="78"/>
      <c r="EX320" s="78"/>
      <c r="EY320" s="78"/>
      <c r="EZ320" s="78"/>
      <c r="FA320" s="78"/>
      <c r="FB320" s="78"/>
      <c r="FC320" s="78"/>
      <c r="FD320" s="78"/>
      <c r="FE320" s="78"/>
      <c r="FF320" s="78"/>
      <c r="FG320" s="78"/>
      <c r="FH320" s="78"/>
      <c r="FI320" s="78"/>
      <c r="FJ320" s="78"/>
      <c r="FK320" s="78"/>
      <c r="FL320" s="78"/>
      <c r="FM320" s="78"/>
      <c r="FN320" s="78"/>
      <c r="FO320" s="78"/>
      <c r="FP320" s="78"/>
      <c r="FQ320" s="78"/>
      <c r="FR320" s="78"/>
      <c r="FS320" s="78"/>
      <c r="FT320" s="78"/>
      <c r="FU320" s="78"/>
      <c r="FV320" s="78"/>
      <c r="FW320" s="78"/>
      <c r="FX320" s="78"/>
      <c r="FY320" s="78"/>
      <c r="FZ320" s="78"/>
    </row>
    <row r="321" spans="8:182" x14ac:dyDescent="0.2">
      <c r="H321" s="78"/>
      <c r="I321" s="78"/>
      <c r="J321" s="78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  <c r="AK321" s="78"/>
      <c r="AL321" s="78"/>
      <c r="AM321" s="78"/>
      <c r="AN321" s="78"/>
      <c r="AO321" s="78"/>
      <c r="AP321" s="78"/>
      <c r="AQ321" s="78"/>
      <c r="AR321" s="78"/>
      <c r="AS321" s="78"/>
      <c r="AT321" s="78"/>
      <c r="AU321" s="78"/>
      <c r="AV321" s="78"/>
      <c r="AW321" s="78"/>
      <c r="AX321" s="78"/>
      <c r="AY321" s="78"/>
      <c r="AZ321" s="78"/>
      <c r="BA321" s="78"/>
      <c r="BB321" s="78"/>
      <c r="BC321" s="78"/>
      <c r="BD321" s="78"/>
      <c r="BE321" s="78"/>
      <c r="BF321" s="78"/>
      <c r="BG321" s="78"/>
      <c r="BH321" s="78"/>
      <c r="BI321" s="78"/>
      <c r="BJ321" s="78"/>
      <c r="BK321" s="78"/>
      <c r="BL321" s="78"/>
      <c r="BM321" s="78"/>
      <c r="BN321" s="78"/>
      <c r="BO321" s="78"/>
      <c r="BP321" s="78"/>
      <c r="BQ321" s="78"/>
      <c r="BR321" s="78"/>
      <c r="BS321" s="78"/>
      <c r="BT321" s="78"/>
      <c r="BU321" s="78"/>
      <c r="BV321" s="78"/>
      <c r="BW321" s="78"/>
      <c r="BX321" s="78"/>
      <c r="BY321" s="78"/>
      <c r="BZ321" s="78"/>
      <c r="CA321" s="78"/>
      <c r="CB321" s="78"/>
      <c r="CC321" s="78"/>
      <c r="CD321" s="78"/>
      <c r="CE321" s="78"/>
      <c r="CF321" s="78"/>
      <c r="CG321" s="78"/>
      <c r="CH321" s="78"/>
      <c r="CI321" s="78"/>
      <c r="CJ321" s="78"/>
      <c r="CK321" s="78"/>
      <c r="CL321" s="78"/>
      <c r="CM321" s="78"/>
      <c r="CN321" s="78"/>
      <c r="CO321" s="78"/>
      <c r="CP321" s="78"/>
      <c r="CQ321" s="78"/>
      <c r="CR321" s="78"/>
      <c r="CS321" s="78"/>
      <c r="CT321" s="78"/>
      <c r="CU321" s="78"/>
      <c r="CV321" s="78"/>
      <c r="CW321" s="78"/>
      <c r="CX321" s="78"/>
      <c r="CY321" s="78"/>
      <c r="CZ321" s="78"/>
      <c r="DA321" s="78"/>
      <c r="DB321" s="78"/>
      <c r="DC321" s="78"/>
      <c r="DD321" s="78"/>
      <c r="DE321" s="78"/>
      <c r="DF321" s="78"/>
      <c r="DG321" s="78"/>
      <c r="DH321" s="78"/>
      <c r="DI321" s="78"/>
      <c r="DJ321" s="78"/>
      <c r="DK321" s="78"/>
      <c r="DL321" s="78"/>
      <c r="DM321" s="78"/>
      <c r="DN321" s="78"/>
      <c r="DO321" s="78"/>
      <c r="DP321" s="78"/>
      <c r="DQ321" s="78"/>
      <c r="DR321" s="78"/>
      <c r="DS321" s="78"/>
      <c r="DT321" s="78"/>
      <c r="DU321" s="78"/>
      <c r="DV321" s="78"/>
      <c r="DW321" s="78"/>
      <c r="DX321" s="78"/>
      <c r="DY321" s="78"/>
      <c r="DZ321" s="78"/>
      <c r="EA321" s="78"/>
      <c r="EB321" s="78"/>
      <c r="EC321" s="78"/>
      <c r="ED321" s="78"/>
      <c r="EE321" s="78"/>
      <c r="EF321" s="78"/>
      <c r="EG321" s="78"/>
      <c r="EH321" s="78"/>
      <c r="EI321" s="78"/>
      <c r="EJ321" s="78"/>
      <c r="EK321" s="78"/>
      <c r="EL321" s="78"/>
      <c r="EM321" s="78"/>
      <c r="EN321" s="78"/>
      <c r="EO321" s="78"/>
      <c r="EP321" s="78"/>
      <c r="EQ321" s="78"/>
      <c r="ER321" s="78"/>
      <c r="ES321" s="78"/>
      <c r="ET321" s="78"/>
      <c r="EU321" s="78"/>
      <c r="EV321" s="78"/>
      <c r="EW321" s="78"/>
      <c r="EX321" s="78"/>
      <c r="EY321" s="78"/>
      <c r="EZ321" s="78"/>
      <c r="FA321" s="78"/>
      <c r="FB321" s="78"/>
      <c r="FC321" s="78"/>
      <c r="FD321" s="78"/>
      <c r="FE321" s="78"/>
      <c r="FF321" s="78"/>
      <c r="FG321" s="78"/>
      <c r="FH321" s="78"/>
      <c r="FI321" s="78"/>
      <c r="FJ321" s="78"/>
      <c r="FK321" s="78"/>
      <c r="FL321" s="78"/>
      <c r="FM321" s="78"/>
      <c r="FN321" s="78"/>
      <c r="FO321" s="78"/>
      <c r="FP321" s="78"/>
      <c r="FQ321" s="78"/>
      <c r="FR321" s="78"/>
      <c r="FS321" s="78"/>
      <c r="FT321" s="78"/>
      <c r="FU321" s="78"/>
      <c r="FV321" s="78"/>
      <c r="FW321" s="78"/>
      <c r="FX321" s="78"/>
      <c r="FY321" s="78"/>
      <c r="FZ321" s="78"/>
    </row>
    <row r="322" spans="8:182" x14ac:dyDescent="0.2">
      <c r="H322" s="78"/>
      <c r="I322" s="78"/>
      <c r="J322" s="7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78"/>
      <c r="AM322" s="78"/>
      <c r="AN322" s="78"/>
      <c r="AO322" s="78"/>
      <c r="AP322" s="78"/>
      <c r="AQ322" s="78"/>
      <c r="AR322" s="78"/>
      <c r="AS322" s="78"/>
      <c r="AT322" s="78"/>
      <c r="AU322" s="78"/>
      <c r="AV322" s="78"/>
      <c r="AW322" s="78"/>
      <c r="AX322" s="78"/>
      <c r="AY322" s="78"/>
      <c r="AZ322" s="78"/>
      <c r="BA322" s="78"/>
      <c r="BB322" s="78"/>
      <c r="BC322" s="78"/>
      <c r="BD322" s="78"/>
      <c r="BE322" s="78"/>
      <c r="BF322" s="78"/>
      <c r="BG322" s="78"/>
      <c r="BH322" s="78"/>
      <c r="BI322" s="78"/>
      <c r="BJ322" s="78"/>
      <c r="BK322" s="78"/>
      <c r="BL322" s="78"/>
      <c r="BM322" s="78"/>
      <c r="BN322" s="78"/>
      <c r="BO322" s="78"/>
      <c r="BP322" s="78"/>
      <c r="BQ322" s="78"/>
      <c r="BR322" s="78"/>
      <c r="BS322" s="78"/>
      <c r="BT322" s="78"/>
      <c r="BU322" s="78"/>
      <c r="BV322" s="78"/>
      <c r="BW322" s="78"/>
      <c r="BX322" s="78"/>
      <c r="BY322" s="78"/>
      <c r="BZ322" s="78"/>
      <c r="CA322" s="78"/>
      <c r="CB322" s="78"/>
      <c r="CC322" s="78"/>
      <c r="CD322" s="78"/>
      <c r="CE322" s="78"/>
      <c r="CF322" s="78"/>
      <c r="CG322" s="78"/>
      <c r="CH322" s="78"/>
      <c r="CI322" s="78"/>
      <c r="CJ322" s="78"/>
      <c r="CK322" s="78"/>
      <c r="CL322" s="78"/>
      <c r="CM322" s="78"/>
      <c r="CN322" s="78"/>
      <c r="CO322" s="78"/>
      <c r="CP322" s="78"/>
      <c r="CQ322" s="78"/>
      <c r="CR322" s="78"/>
      <c r="CS322" s="78"/>
      <c r="CT322" s="78"/>
      <c r="CU322" s="78"/>
      <c r="CV322" s="78"/>
      <c r="CW322" s="78"/>
      <c r="CX322" s="78"/>
      <c r="CY322" s="78"/>
      <c r="CZ322" s="78"/>
      <c r="DA322" s="78"/>
      <c r="DB322" s="78"/>
      <c r="DC322" s="78"/>
      <c r="DD322" s="78"/>
      <c r="DE322" s="78"/>
      <c r="DF322" s="78"/>
      <c r="DG322" s="78"/>
      <c r="DH322" s="78"/>
      <c r="DI322" s="78"/>
      <c r="DJ322" s="78"/>
      <c r="DK322" s="78"/>
      <c r="DL322" s="78"/>
      <c r="DM322" s="78"/>
      <c r="DN322" s="78"/>
      <c r="DO322" s="78"/>
      <c r="DP322" s="78"/>
      <c r="DQ322" s="78"/>
      <c r="DR322" s="78"/>
      <c r="DS322" s="78"/>
      <c r="DT322" s="78"/>
      <c r="DU322" s="78"/>
      <c r="DV322" s="78"/>
      <c r="DW322" s="78"/>
      <c r="DX322" s="78"/>
      <c r="DY322" s="78"/>
      <c r="DZ322" s="78"/>
      <c r="EA322" s="78"/>
      <c r="EB322" s="78"/>
      <c r="EC322" s="78"/>
      <c r="ED322" s="78"/>
      <c r="EE322" s="78"/>
      <c r="EF322" s="78"/>
      <c r="EG322" s="78"/>
      <c r="EH322" s="78"/>
      <c r="EI322" s="78"/>
      <c r="EJ322" s="78"/>
      <c r="EK322" s="78"/>
      <c r="EL322" s="78"/>
      <c r="EM322" s="78"/>
      <c r="EN322" s="78"/>
      <c r="EO322" s="78"/>
      <c r="EP322" s="78"/>
      <c r="EQ322" s="78"/>
      <c r="ER322" s="78"/>
      <c r="ES322" s="78"/>
      <c r="ET322" s="78"/>
      <c r="EU322" s="78"/>
      <c r="EV322" s="78"/>
      <c r="EW322" s="78"/>
      <c r="EX322" s="78"/>
      <c r="EY322" s="78"/>
      <c r="EZ322" s="78"/>
      <c r="FA322" s="78"/>
      <c r="FB322" s="78"/>
      <c r="FC322" s="78"/>
      <c r="FD322" s="78"/>
      <c r="FE322" s="78"/>
      <c r="FF322" s="78"/>
      <c r="FG322" s="78"/>
      <c r="FH322" s="78"/>
      <c r="FI322" s="78"/>
      <c r="FJ322" s="78"/>
      <c r="FK322" s="78"/>
      <c r="FL322" s="78"/>
      <c r="FM322" s="78"/>
      <c r="FN322" s="78"/>
      <c r="FO322" s="78"/>
      <c r="FP322" s="78"/>
      <c r="FQ322" s="78"/>
      <c r="FR322" s="78"/>
      <c r="FS322" s="78"/>
      <c r="FT322" s="78"/>
      <c r="FU322" s="78"/>
      <c r="FV322" s="78"/>
      <c r="FW322" s="78"/>
      <c r="FX322" s="78"/>
      <c r="FY322" s="78"/>
      <c r="FZ322" s="78"/>
    </row>
    <row r="323" spans="8:182" x14ac:dyDescent="0.2">
      <c r="H323" s="78"/>
      <c r="I323" s="78"/>
      <c r="J323" s="78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  <c r="AK323" s="78"/>
      <c r="AL323" s="78"/>
      <c r="AM323" s="78"/>
      <c r="AN323" s="78"/>
      <c r="AO323" s="78"/>
      <c r="AP323" s="78"/>
      <c r="AQ323" s="78"/>
      <c r="AR323" s="78"/>
      <c r="AS323" s="78"/>
      <c r="AT323" s="78"/>
      <c r="AU323" s="78"/>
      <c r="AV323" s="78"/>
      <c r="AW323" s="78"/>
      <c r="AX323" s="78"/>
      <c r="AY323" s="78"/>
      <c r="AZ323" s="78"/>
      <c r="BA323" s="78"/>
      <c r="BB323" s="78"/>
      <c r="BC323" s="78"/>
      <c r="BD323" s="78"/>
      <c r="BE323" s="78"/>
      <c r="BF323" s="78"/>
      <c r="BG323" s="78"/>
      <c r="BH323" s="78"/>
      <c r="BI323" s="78"/>
      <c r="BJ323" s="78"/>
      <c r="BK323" s="78"/>
      <c r="BL323" s="78"/>
      <c r="BM323" s="78"/>
      <c r="BN323" s="78"/>
      <c r="BO323" s="78"/>
      <c r="BP323" s="78"/>
      <c r="BQ323" s="78"/>
      <c r="BR323" s="78"/>
      <c r="BS323" s="78"/>
      <c r="BT323" s="78"/>
      <c r="BU323" s="78"/>
      <c r="BV323" s="78"/>
      <c r="BW323" s="78"/>
      <c r="BX323" s="78"/>
      <c r="BY323" s="78"/>
      <c r="BZ323" s="78"/>
      <c r="CA323" s="78"/>
      <c r="CB323" s="78"/>
      <c r="CC323" s="78"/>
      <c r="CD323" s="78"/>
      <c r="CE323" s="78"/>
      <c r="CF323" s="78"/>
      <c r="CG323" s="78"/>
      <c r="CH323" s="78"/>
      <c r="CI323" s="78"/>
      <c r="CJ323" s="78"/>
      <c r="CK323" s="78"/>
      <c r="CL323" s="78"/>
      <c r="CM323" s="78"/>
      <c r="CN323" s="78"/>
      <c r="CO323" s="78"/>
      <c r="CP323" s="78"/>
      <c r="CQ323" s="78"/>
      <c r="CR323" s="78"/>
      <c r="CS323" s="78"/>
      <c r="CT323" s="78"/>
      <c r="CU323" s="78"/>
      <c r="CV323" s="78"/>
      <c r="CW323" s="78"/>
      <c r="CX323" s="78"/>
      <c r="CY323" s="78"/>
      <c r="CZ323" s="78"/>
      <c r="DA323" s="78"/>
      <c r="DB323" s="78"/>
      <c r="DC323" s="78"/>
      <c r="DD323" s="78"/>
      <c r="DE323" s="78"/>
      <c r="DF323" s="78"/>
      <c r="DG323" s="78"/>
      <c r="DH323" s="78"/>
      <c r="DI323" s="78"/>
      <c r="DJ323" s="78"/>
      <c r="DK323" s="78"/>
      <c r="DL323" s="78"/>
      <c r="DM323" s="78"/>
      <c r="DN323" s="78"/>
      <c r="DO323" s="78"/>
      <c r="DP323" s="78"/>
      <c r="DQ323" s="78"/>
      <c r="DR323" s="78"/>
      <c r="DS323" s="78"/>
      <c r="DT323" s="78"/>
      <c r="DU323" s="78"/>
      <c r="DV323" s="78"/>
      <c r="DW323" s="78"/>
      <c r="DX323" s="78"/>
      <c r="DY323" s="78"/>
      <c r="DZ323" s="78"/>
      <c r="EA323" s="78"/>
      <c r="EB323" s="78"/>
      <c r="EC323" s="78"/>
      <c r="ED323" s="78"/>
      <c r="EE323" s="78"/>
      <c r="EF323" s="78"/>
      <c r="EG323" s="78"/>
      <c r="EH323" s="78"/>
      <c r="EI323" s="78"/>
      <c r="EJ323" s="78"/>
      <c r="EK323" s="78"/>
      <c r="EL323" s="78"/>
      <c r="EM323" s="78"/>
      <c r="EN323" s="78"/>
      <c r="EO323" s="78"/>
      <c r="EP323" s="78"/>
      <c r="EQ323" s="78"/>
      <c r="ER323" s="78"/>
      <c r="ES323" s="78"/>
      <c r="ET323" s="78"/>
      <c r="EU323" s="78"/>
      <c r="EV323" s="78"/>
      <c r="EW323" s="78"/>
      <c r="EX323" s="78"/>
      <c r="EY323" s="78"/>
      <c r="EZ323" s="78"/>
      <c r="FA323" s="78"/>
      <c r="FB323" s="78"/>
      <c r="FC323" s="78"/>
      <c r="FD323" s="78"/>
      <c r="FE323" s="78"/>
      <c r="FF323" s="78"/>
      <c r="FG323" s="78"/>
      <c r="FH323" s="78"/>
      <c r="FI323" s="78"/>
      <c r="FJ323" s="78"/>
      <c r="FK323" s="78"/>
      <c r="FL323" s="78"/>
      <c r="FM323" s="78"/>
      <c r="FN323" s="78"/>
      <c r="FO323" s="78"/>
      <c r="FP323" s="78"/>
      <c r="FQ323" s="78"/>
      <c r="FR323" s="78"/>
      <c r="FS323" s="78"/>
      <c r="FT323" s="78"/>
      <c r="FU323" s="78"/>
      <c r="FV323" s="78"/>
      <c r="FW323" s="78"/>
      <c r="FX323" s="78"/>
      <c r="FY323" s="78"/>
      <c r="FZ323" s="78"/>
    </row>
    <row r="324" spans="8:182" x14ac:dyDescent="0.2">
      <c r="H324" s="78"/>
      <c r="I324" s="78"/>
      <c r="J324" s="78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  <c r="AK324" s="78"/>
      <c r="AL324" s="78"/>
      <c r="AM324" s="78"/>
      <c r="AN324" s="78"/>
      <c r="AO324" s="78"/>
      <c r="AP324" s="78"/>
      <c r="AQ324" s="78"/>
      <c r="AR324" s="78"/>
      <c r="AS324" s="78"/>
      <c r="AT324" s="78"/>
      <c r="AU324" s="78"/>
      <c r="AV324" s="78"/>
      <c r="AW324" s="78"/>
      <c r="AX324" s="78"/>
      <c r="AY324" s="78"/>
      <c r="AZ324" s="78"/>
      <c r="BA324" s="78"/>
      <c r="BB324" s="78"/>
      <c r="BC324" s="78"/>
      <c r="BD324" s="78"/>
      <c r="BE324" s="78"/>
      <c r="BF324" s="78"/>
      <c r="BG324" s="78"/>
      <c r="BH324" s="78"/>
      <c r="BI324" s="78"/>
      <c r="BJ324" s="78"/>
      <c r="BK324" s="78"/>
      <c r="BL324" s="78"/>
      <c r="BM324" s="78"/>
      <c r="BN324" s="78"/>
      <c r="BO324" s="78"/>
      <c r="BP324" s="78"/>
      <c r="BQ324" s="78"/>
      <c r="BR324" s="78"/>
      <c r="BS324" s="78"/>
      <c r="BT324" s="78"/>
      <c r="BU324" s="78"/>
      <c r="BV324" s="78"/>
      <c r="BW324" s="78"/>
      <c r="BX324" s="78"/>
      <c r="BY324" s="78"/>
      <c r="BZ324" s="78"/>
      <c r="CA324" s="78"/>
      <c r="CB324" s="78"/>
      <c r="CC324" s="78"/>
      <c r="CD324" s="78"/>
      <c r="CE324" s="78"/>
      <c r="CF324" s="78"/>
      <c r="CG324" s="78"/>
      <c r="CH324" s="78"/>
      <c r="CI324" s="78"/>
      <c r="CJ324" s="78"/>
      <c r="CK324" s="78"/>
      <c r="CL324" s="78"/>
      <c r="CM324" s="78"/>
      <c r="CN324" s="78"/>
      <c r="CO324" s="78"/>
      <c r="CP324" s="78"/>
      <c r="CQ324" s="78"/>
      <c r="CR324" s="78"/>
      <c r="CS324" s="78"/>
      <c r="CT324" s="78"/>
      <c r="CU324" s="78"/>
      <c r="CV324" s="78"/>
      <c r="CW324" s="78"/>
      <c r="CX324" s="78"/>
      <c r="CY324" s="78"/>
      <c r="CZ324" s="78"/>
      <c r="DA324" s="78"/>
      <c r="DB324" s="78"/>
      <c r="DC324" s="78"/>
      <c r="DD324" s="78"/>
      <c r="DE324" s="78"/>
      <c r="DF324" s="78"/>
      <c r="DG324" s="78"/>
      <c r="DH324" s="78"/>
      <c r="DI324" s="78"/>
      <c r="DJ324" s="78"/>
      <c r="DK324" s="78"/>
      <c r="DL324" s="78"/>
      <c r="DM324" s="78"/>
      <c r="DN324" s="78"/>
      <c r="DO324" s="78"/>
      <c r="DP324" s="78"/>
      <c r="DQ324" s="78"/>
      <c r="DR324" s="78"/>
      <c r="DS324" s="78"/>
      <c r="DT324" s="78"/>
      <c r="DU324" s="78"/>
      <c r="DV324" s="78"/>
      <c r="DW324" s="78"/>
      <c r="DX324" s="78"/>
      <c r="DY324" s="78"/>
      <c r="DZ324" s="78"/>
      <c r="EA324" s="78"/>
      <c r="EB324" s="78"/>
      <c r="EC324" s="78"/>
      <c r="ED324" s="78"/>
      <c r="EE324" s="78"/>
      <c r="EF324" s="78"/>
      <c r="EG324" s="78"/>
      <c r="EH324" s="78"/>
      <c r="EI324" s="78"/>
      <c r="EJ324" s="78"/>
      <c r="EK324" s="78"/>
      <c r="EL324" s="78"/>
      <c r="EM324" s="78"/>
      <c r="EN324" s="78"/>
      <c r="EO324" s="78"/>
      <c r="EP324" s="78"/>
      <c r="EQ324" s="78"/>
      <c r="ER324" s="78"/>
      <c r="ES324" s="78"/>
      <c r="ET324" s="78"/>
      <c r="EU324" s="78"/>
      <c r="EV324" s="78"/>
      <c r="EW324" s="78"/>
      <c r="EX324" s="78"/>
      <c r="EY324" s="78"/>
      <c r="EZ324" s="78"/>
      <c r="FA324" s="78"/>
      <c r="FB324" s="78"/>
      <c r="FC324" s="78"/>
      <c r="FD324" s="78"/>
      <c r="FE324" s="78"/>
      <c r="FF324" s="78"/>
      <c r="FG324" s="78"/>
      <c r="FH324" s="78"/>
      <c r="FI324" s="78"/>
      <c r="FJ324" s="78"/>
      <c r="FK324" s="78"/>
      <c r="FL324" s="78"/>
      <c r="FM324" s="78"/>
      <c r="FN324" s="78"/>
      <c r="FO324" s="78"/>
      <c r="FP324" s="78"/>
      <c r="FQ324" s="78"/>
      <c r="FR324" s="78"/>
      <c r="FS324" s="78"/>
      <c r="FT324" s="78"/>
      <c r="FU324" s="78"/>
      <c r="FV324" s="78"/>
      <c r="FW324" s="78"/>
      <c r="FX324" s="78"/>
      <c r="FY324" s="78"/>
      <c r="FZ324" s="78"/>
    </row>
    <row r="325" spans="8:182" x14ac:dyDescent="0.2">
      <c r="H325" s="78"/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78"/>
      <c r="AM325" s="78"/>
      <c r="AN325" s="78"/>
      <c r="AO325" s="78"/>
      <c r="AP325" s="78"/>
      <c r="AQ325" s="78"/>
      <c r="AR325" s="78"/>
      <c r="AS325" s="78"/>
      <c r="AT325" s="78"/>
      <c r="AU325" s="78"/>
      <c r="AV325" s="78"/>
      <c r="AW325" s="78"/>
      <c r="AX325" s="78"/>
      <c r="AY325" s="78"/>
      <c r="AZ325" s="78"/>
      <c r="BA325" s="78"/>
      <c r="BB325" s="78"/>
      <c r="BC325" s="78"/>
      <c r="BD325" s="78"/>
      <c r="BE325" s="78"/>
      <c r="BF325" s="78"/>
      <c r="BG325" s="78"/>
      <c r="BH325" s="78"/>
      <c r="BI325" s="78"/>
      <c r="BJ325" s="78"/>
      <c r="BK325" s="78"/>
      <c r="BL325" s="78"/>
      <c r="BM325" s="78"/>
      <c r="BN325" s="78"/>
      <c r="BO325" s="78"/>
      <c r="BP325" s="78"/>
      <c r="BQ325" s="78"/>
      <c r="BR325" s="78"/>
      <c r="BS325" s="78"/>
      <c r="BT325" s="78"/>
      <c r="BU325" s="78"/>
      <c r="BV325" s="78"/>
      <c r="BW325" s="78"/>
      <c r="BX325" s="78"/>
      <c r="BY325" s="78"/>
      <c r="BZ325" s="78"/>
      <c r="CA325" s="78"/>
      <c r="CB325" s="78"/>
      <c r="CC325" s="78"/>
      <c r="CD325" s="78"/>
      <c r="CE325" s="78"/>
      <c r="CF325" s="78"/>
      <c r="CG325" s="78"/>
      <c r="CH325" s="78"/>
      <c r="CI325" s="78"/>
      <c r="CJ325" s="78"/>
      <c r="CK325" s="78"/>
      <c r="CL325" s="78"/>
      <c r="CM325" s="78"/>
      <c r="CN325" s="78"/>
      <c r="CO325" s="78"/>
      <c r="CP325" s="78"/>
      <c r="CQ325" s="78"/>
      <c r="CR325" s="78"/>
      <c r="CS325" s="78"/>
      <c r="CT325" s="78"/>
      <c r="CU325" s="78"/>
      <c r="CV325" s="78"/>
      <c r="CW325" s="78"/>
      <c r="CX325" s="78"/>
      <c r="CY325" s="78"/>
      <c r="CZ325" s="78"/>
      <c r="DA325" s="78"/>
      <c r="DB325" s="78"/>
      <c r="DC325" s="78"/>
      <c r="DD325" s="78"/>
      <c r="DE325" s="78"/>
      <c r="DF325" s="78"/>
      <c r="DG325" s="78"/>
      <c r="DH325" s="78"/>
      <c r="DI325" s="78"/>
      <c r="DJ325" s="78"/>
      <c r="DK325" s="78"/>
      <c r="DL325" s="78"/>
      <c r="DM325" s="78"/>
      <c r="DN325" s="78"/>
      <c r="DO325" s="78"/>
      <c r="DP325" s="78"/>
      <c r="DQ325" s="78"/>
      <c r="DR325" s="78"/>
      <c r="DS325" s="78"/>
      <c r="DT325" s="78"/>
      <c r="DU325" s="78"/>
      <c r="DV325" s="78"/>
      <c r="DW325" s="78"/>
      <c r="DX325" s="78"/>
      <c r="DY325" s="78"/>
      <c r="DZ325" s="78"/>
      <c r="EA325" s="78"/>
      <c r="EB325" s="78"/>
      <c r="EC325" s="78"/>
      <c r="ED325" s="78"/>
      <c r="EE325" s="78"/>
      <c r="EF325" s="78"/>
      <c r="EG325" s="78"/>
      <c r="EH325" s="78"/>
      <c r="EI325" s="78"/>
      <c r="EJ325" s="78"/>
      <c r="EK325" s="78"/>
      <c r="EL325" s="78"/>
      <c r="EM325" s="78"/>
      <c r="EN325" s="78"/>
      <c r="EO325" s="78"/>
      <c r="EP325" s="78"/>
      <c r="EQ325" s="78"/>
      <c r="ER325" s="78"/>
      <c r="ES325" s="78"/>
      <c r="ET325" s="78"/>
      <c r="EU325" s="78"/>
      <c r="EV325" s="78"/>
      <c r="EW325" s="78"/>
      <c r="EX325" s="78"/>
      <c r="EY325" s="78"/>
      <c r="EZ325" s="78"/>
      <c r="FA325" s="78"/>
      <c r="FB325" s="78"/>
      <c r="FC325" s="78"/>
      <c r="FD325" s="78"/>
      <c r="FE325" s="78"/>
      <c r="FF325" s="78"/>
      <c r="FG325" s="78"/>
      <c r="FH325" s="78"/>
      <c r="FI325" s="78"/>
      <c r="FJ325" s="78"/>
      <c r="FK325" s="78"/>
      <c r="FL325" s="78"/>
      <c r="FM325" s="78"/>
      <c r="FN325" s="78"/>
      <c r="FO325" s="78"/>
      <c r="FP325" s="78"/>
      <c r="FQ325" s="78"/>
      <c r="FR325" s="78"/>
      <c r="FS325" s="78"/>
      <c r="FT325" s="78"/>
      <c r="FU325" s="78"/>
      <c r="FV325" s="78"/>
      <c r="FW325" s="78"/>
      <c r="FX325" s="78"/>
      <c r="FY325" s="78"/>
      <c r="FZ325" s="78"/>
    </row>
    <row r="326" spans="8:182" x14ac:dyDescent="0.2">
      <c r="H326" s="78"/>
      <c r="I326" s="78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78"/>
      <c r="AM326" s="78"/>
      <c r="AN326" s="78"/>
      <c r="AO326" s="78"/>
      <c r="AP326" s="78"/>
      <c r="AQ326" s="78"/>
      <c r="AR326" s="78"/>
      <c r="AS326" s="78"/>
      <c r="AT326" s="78"/>
      <c r="AU326" s="78"/>
      <c r="AV326" s="78"/>
      <c r="AW326" s="78"/>
      <c r="AX326" s="78"/>
      <c r="AY326" s="78"/>
      <c r="AZ326" s="78"/>
      <c r="BA326" s="78"/>
      <c r="BB326" s="78"/>
      <c r="BC326" s="78"/>
      <c r="BD326" s="78"/>
      <c r="BE326" s="78"/>
      <c r="BF326" s="78"/>
      <c r="BG326" s="78"/>
      <c r="BH326" s="78"/>
      <c r="BI326" s="78"/>
      <c r="BJ326" s="78"/>
      <c r="BK326" s="78"/>
      <c r="BL326" s="78"/>
      <c r="BM326" s="78"/>
      <c r="BN326" s="78"/>
      <c r="BO326" s="78"/>
      <c r="BP326" s="78"/>
      <c r="BQ326" s="78"/>
      <c r="BR326" s="78"/>
      <c r="BS326" s="78"/>
      <c r="BT326" s="78"/>
      <c r="BU326" s="78"/>
      <c r="BV326" s="78"/>
      <c r="BW326" s="78"/>
      <c r="BX326" s="78"/>
      <c r="BY326" s="78"/>
      <c r="BZ326" s="78"/>
      <c r="CA326" s="78"/>
      <c r="CB326" s="78"/>
      <c r="CC326" s="78"/>
      <c r="CD326" s="78"/>
      <c r="CE326" s="78"/>
      <c r="CF326" s="78"/>
      <c r="CG326" s="78"/>
      <c r="CH326" s="78"/>
      <c r="CI326" s="78"/>
      <c r="CJ326" s="78"/>
      <c r="CK326" s="78"/>
      <c r="CL326" s="78"/>
      <c r="CM326" s="78"/>
      <c r="CN326" s="78"/>
      <c r="CO326" s="78"/>
      <c r="CP326" s="78"/>
      <c r="CQ326" s="78"/>
      <c r="CR326" s="78"/>
      <c r="CS326" s="78"/>
      <c r="CT326" s="78"/>
      <c r="CU326" s="78"/>
      <c r="CV326" s="78"/>
      <c r="CW326" s="78"/>
      <c r="CX326" s="78"/>
      <c r="CY326" s="78"/>
      <c r="CZ326" s="78"/>
      <c r="DA326" s="78"/>
      <c r="DB326" s="78"/>
      <c r="DC326" s="78"/>
      <c r="DD326" s="78"/>
      <c r="DE326" s="78"/>
      <c r="DF326" s="78"/>
      <c r="DG326" s="78"/>
      <c r="DH326" s="78"/>
      <c r="DI326" s="78"/>
      <c r="DJ326" s="78"/>
      <c r="DK326" s="78"/>
      <c r="DL326" s="78"/>
      <c r="DM326" s="78"/>
      <c r="DN326" s="78"/>
      <c r="DO326" s="78"/>
      <c r="DP326" s="78"/>
      <c r="DQ326" s="78"/>
      <c r="DR326" s="78"/>
      <c r="DS326" s="78"/>
      <c r="DT326" s="78"/>
      <c r="DU326" s="78"/>
      <c r="DV326" s="78"/>
      <c r="DW326" s="78"/>
      <c r="DX326" s="78"/>
      <c r="DY326" s="78"/>
      <c r="DZ326" s="78"/>
      <c r="EA326" s="78"/>
      <c r="EB326" s="78"/>
      <c r="EC326" s="78"/>
      <c r="ED326" s="78"/>
      <c r="EE326" s="78"/>
      <c r="EF326" s="78"/>
      <c r="EG326" s="78"/>
      <c r="EH326" s="78"/>
      <c r="EI326" s="78"/>
      <c r="EJ326" s="78"/>
      <c r="EK326" s="78"/>
      <c r="EL326" s="78"/>
      <c r="EM326" s="78"/>
      <c r="EN326" s="78"/>
      <c r="EO326" s="78"/>
      <c r="EP326" s="78"/>
      <c r="EQ326" s="78"/>
      <c r="ER326" s="78"/>
      <c r="ES326" s="78"/>
      <c r="ET326" s="78"/>
      <c r="EU326" s="78"/>
      <c r="EV326" s="78"/>
      <c r="EW326" s="78"/>
      <c r="EX326" s="78"/>
      <c r="EY326" s="78"/>
      <c r="EZ326" s="78"/>
      <c r="FA326" s="78"/>
      <c r="FB326" s="78"/>
      <c r="FC326" s="78"/>
      <c r="FD326" s="78"/>
      <c r="FE326" s="78"/>
      <c r="FF326" s="78"/>
      <c r="FG326" s="78"/>
      <c r="FH326" s="78"/>
      <c r="FI326" s="78"/>
      <c r="FJ326" s="78"/>
      <c r="FK326" s="78"/>
      <c r="FL326" s="78"/>
      <c r="FM326" s="78"/>
      <c r="FN326" s="78"/>
      <c r="FO326" s="78"/>
      <c r="FP326" s="78"/>
      <c r="FQ326" s="78"/>
      <c r="FR326" s="78"/>
      <c r="FS326" s="78"/>
      <c r="FT326" s="78"/>
      <c r="FU326" s="78"/>
      <c r="FV326" s="78"/>
      <c r="FW326" s="78"/>
      <c r="FX326" s="78"/>
      <c r="FY326" s="78"/>
      <c r="FZ326" s="78"/>
    </row>
    <row r="327" spans="8:182" x14ac:dyDescent="0.2">
      <c r="H327" s="78"/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78"/>
      <c r="AM327" s="78"/>
      <c r="AN327" s="78"/>
      <c r="AO327" s="78"/>
      <c r="AP327" s="78"/>
      <c r="AQ327" s="78"/>
      <c r="AR327" s="78"/>
      <c r="AS327" s="78"/>
      <c r="AT327" s="78"/>
      <c r="AU327" s="78"/>
      <c r="AV327" s="78"/>
      <c r="AW327" s="78"/>
      <c r="AX327" s="78"/>
      <c r="AY327" s="78"/>
      <c r="AZ327" s="78"/>
      <c r="BA327" s="78"/>
      <c r="BB327" s="78"/>
      <c r="BC327" s="78"/>
      <c r="BD327" s="78"/>
      <c r="BE327" s="78"/>
      <c r="BF327" s="78"/>
      <c r="BG327" s="78"/>
      <c r="BH327" s="78"/>
      <c r="BI327" s="78"/>
      <c r="BJ327" s="78"/>
      <c r="BK327" s="78"/>
      <c r="BL327" s="78"/>
      <c r="BM327" s="78"/>
      <c r="BN327" s="78"/>
      <c r="BO327" s="78"/>
      <c r="BP327" s="78"/>
      <c r="BQ327" s="78"/>
      <c r="BR327" s="78"/>
      <c r="BS327" s="78"/>
      <c r="BT327" s="78"/>
      <c r="BU327" s="78"/>
      <c r="BV327" s="78"/>
      <c r="BW327" s="78"/>
      <c r="BX327" s="78"/>
      <c r="BY327" s="78"/>
      <c r="BZ327" s="78"/>
      <c r="CA327" s="78"/>
      <c r="CB327" s="78"/>
      <c r="CC327" s="78"/>
      <c r="CD327" s="78"/>
      <c r="CE327" s="78"/>
      <c r="CF327" s="78"/>
      <c r="CG327" s="78"/>
      <c r="CH327" s="78"/>
      <c r="CI327" s="78"/>
      <c r="CJ327" s="78"/>
      <c r="CK327" s="78"/>
      <c r="CL327" s="78"/>
      <c r="CM327" s="78"/>
      <c r="CN327" s="78"/>
      <c r="CO327" s="78"/>
      <c r="CP327" s="78"/>
      <c r="CQ327" s="78"/>
      <c r="CR327" s="78"/>
      <c r="CS327" s="78"/>
      <c r="CT327" s="78"/>
      <c r="CU327" s="78"/>
      <c r="CV327" s="78"/>
      <c r="CW327" s="78"/>
      <c r="CX327" s="78"/>
      <c r="CY327" s="78"/>
      <c r="CZ327" s="78"/>
      <c r="DA327" s="78"/>
      <c r="DB327" s="78"/>
      <c r="DC327" s="78"/>
      <c r="DD327" s="78"/>
      <c r="DE327" s="78"/>
      <c r="DF327" s="78"/>
      <c r="DG327" s="78"/>
      <c r="DH327" s="78"/>
      <c r="DI327" s="78"/>
      <c r="DJ327" s="78"/>
      <c r="DK327" s="78"/>
      <c r="DL327" s="78"/>
      <c r="DM327" s="78"/>
      <c r="DN327" s="78"/>
      <c r="DO327" s="78"/>
      <c r="DP327" s="78"/>
      <c r="DQ327" s="78"/>
      <c r="DR327" s="78"/>
      <c r="DS327" s="78"/>
      <c r="DT327" s="78"/>
      <c r="DU327" s="78"/>
      <c r="DV327" s="78"/>
      <c r="DW327" s="78"/>
      <c r="DX327" s="78"/>
      <c r="DY327" s="78"/>
      <c r="DZ327" s="78"/>
      <c r="EA327" s="78"/>
      <c r="EB327" s="78"/>
      <c r="EC327" s="78"/>
      <c r="ED327" s="78"/>
      <c r="EE327" s="78"/>
      <c r="EF327" s="78"/>
      <c r="EG327" s="78"/>
      <c r="EH327" s="78"/>
      <c r="EI327" s="78"/>
      <c r="EJ327" s="78"/>
      <c r="EK327" s="78"/>
      <c r="EL327" s="78"/>
      <c r="EM327" s="78"/>
      <c r="EN327" s="78"/>
      <c r="EO327" s="78"/>
      <c r="EP327" s="78"/>
      <c r="EQ327" s="78"/>
      <c r="ER327" s="78"/>
      <c r="ES327" s="78"/>
      <c r="ET327" s="78"/>
      <c r="EU327" s="78"/>
      <c r="EV327" s="78"/>
      <c r="EW327" s="78"/>
      <c r="EX327" s="78"/>
      <c r="EY327" s="78"/>
      <c r="EZ327" s="78"/>
      <c r="FA327" s="78"/>
      <c r="FB327" s="78"/>
      <c r="FC327" s="78"/>
      <c r="FD327" s="78"/>
      <c r="FE327" s="78"/>
      <c r="FF327" s="78"/>
      <c r="FG327" s="78"/>
      <c r="FH327" s="78"/>
      <c r="FI327" s="78"/>
      <c r="FJ327" s="78"/>
      <c r="FK327" s="78"/>
      <c r="FL327" s="78"/>
      <c r="FM327" s="78"/>
      <c r="FN327" s="78"/>
      <c r="FO327" s="78"/>
      <c r="FP327" s="78"/>
      <c r="FQ327" s="78"/>
      <c r="FR327" s="78"/>
      <c r="FS327" s="78"/>
      <c r="FT327" s="78"/>
      <c r="FU327" s="78"/>
      <c r="FV327" s="78"/>
      <c r="FW327" s="78"/>
      <c r="FX327" s="78"/>
      <c r="FY327" s="78"/>
      <c r="FZ327" s="78"/>
    </row>
    <row r="328" spans="8:182" x14ac:dyDescent="0.2">
      <c r="H328" s="78"/>
      <c r="I328" s="78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78"/>
      <c r="AM328" s="78"/>
      <c r="AN328" s="78"/>
      <c r="AO328" s="78"/>
      <c r="AP328" s="78"/>
      <c r="AQ328" s="78"/>
      <c r="AR328" s="78"/>
      <c r="AS328" s="78"/>
      <c r="AT328" s="78"/>
      <c r="AU328" s="78"/>
      <c r="AV328" s="78"/>
      <c r="AW328" s="78"/>
      <c r="AX328" s="78"/>
      <c r="AY328" s="78"/>
      <c r="AZ328" s="78"/>
      <c r="BA328" s="78"/>
      <c r="BB328" s="78"/>
      <c r="BC328" s="78"/>
      <c r="BD328" s="78"/>
      <c r="BE328" s="78"/>
      <c r="BF328" s="78"/>
      <c r="BG328" s="78"/>
      <c r="BH328" s="78"/>
      <c r="BI328" s="78"/>
      <c r="BJ328" s="78"/>
      <c r="BK328" s="78"/>
      <c r="BL328" s="78"/>
      <c r="BM328" s="78"/>
      <c r="BN328" s="78"/>
      <c r="BO328" s="78"/>
      <c r="BP328" s="78"/>
      <c r="BQ328" s="78"/>
      <c r="BR328" s="78"/>
      <c r="BS328" s="78"/>
      <c r="BT328" s="78"/>
      <c r="BU328" s="78"/>
      <c r="BV328" s="78"/>
      <c r="BW328" s="78"/>
      <c r="BX328" s="78"/>
      <c r="BY328" s="78"/>
      <c r="BZ328" s="78"/>
      <c r="CA328" s="78"/>
      <c r="CB328" s="78"/>
      <c r="CC328" s="78"/>
      <c r="CD328" s="78"/>
      <c r="CE328" s="78"/>
      <c r="CF328" s="78"/>
      <c r="CG328" s="78"/>
      <c r="CH328" s="78"/>
      <c r="CI328" s="78"/>
      <c r="CJ328" s="78"/>
      <c r="CK328" s="78"/>
      <c r="CL328" s="78"/>
      <c r="CM328" s="78"/>
      <c r="CN328" s="78"/>
      <c r="CO328" s="78"/>
      <c r="CP328" s="78"/>
      <c r="CQ328" s="78"/>
      <c r="CR328" s="78"/>
      <c r="CS328" s="78"/>
      <c r="CT328" s="78"/>
      <c r="CU328" s="78"/>
      <c r="CV328" s="78"/>
      <c r="CW328" s="78"/>
      <c r="CX328" s="78"/>
      <c r="CY328" s="78"/>
      <c r="CZ328" s="78"/>
      <c r="DA328" s="78"/>
      <c r="DB328" s="78"/>
      <c r="DC328" s="78"/>
      <c r="DD328" s="78"/>
      <c r="DE328" s="78"/>
      <c r="DF328" s="78"/>
      <c r="DG328" s="78"/>
      <c r="DH328" s="78"/>
      <c r="DI328" s="78"/>
      <c r="DJ328" s="78"/>
      <c r="DK328" s="78"/>
      <c r="DL328" s="78"/>
      <c r="DM328" s="78"/>
      <c r="DN328" s="78"/>
      <c r="DO328" s="78"/>
      <c r="DP328" s="78"/>
      <c r="DQ328" s="78"/>
      <c r="DR328" s="78"/>
      <c r="DS328" s="78"/>
      <c r="DT328" s="78"/>
      <c r="DU328" s="78"/>
      <c r="DV328" s="78"/>
      <c r="DW328" s="78"/>
      <c r="DX328" s="78"/>
      <c r="DY328" s="78"/>
      <c r="DZ328" s="78"/>
      <c r="EA328" s="78"/>
      <c r="EB328" s="78"/>
      <c r="EC328" s="78"/>
      <c r="ED328" s="78"/>
      <c r="EE328" s="78"/>
      <c r="EF328" s="78"/>
      <c r="EG328" s="78"/>
      <c r="EH328" s="78"/>
      <c r="EI328" s="78"/>
      <c r="EJ328" s="78"/>
      <c r="EK328" s="78"/>
      <c r="EL328" s="78"/>
      <c r="EM328" s="78"/>
      <c r="EN328" s="78"/>
      <c r="EO328" s="78"/>
      <c r="EP328" s="78"/>
      <c r="EQ328" s="78"/>
      <c r="ER328" s="78"/>
      <c r="ES328" s="78"/>
      <c r="ET328" s="78"/>
      <c r="EU328" s="78"/>
      <c r="EV328" s="78"/>
      <c r="EW328" s="78"/>
      <c r="EX328" s="78"/>
      <c r="EY328" s="78"/>
      <c r="EZ328" s="78"/>
      <c r="FA328" s="78"/>
      <c r="FB328" s="78"/>
      <c r="FC328" s="78"/>
      <c r="FD328" s="78"/>
      <c r="FE328" s="78"/>
      <c r="FF328" s="78"/>
      <c r="FG328" s="78"/>
      <c r="FH328" s="78"/>
      <c r="FI328" s="78"/>
      <c r="FJ328" s="78"/>
      <c r="FK328" s="78"/>
      <c r="FL328" s="78"/>
      <c r="FM328" s="78"/>
      <c r="FN328" s="78"/>
      <c r="FO328" s="78"/>
      <c r="FP328" s="78"/>
      <c r="FQ328" s="78"/>
      <c r="FR328" s="78"/>
      <c r="FS328" s="78"/>
      <c r="FT328" s="78"/>
      <c r="FU328" s="78"/>
      <c r="FV328" s="78"/>
      <c r="FW328" s="78"/>
      <c r="FX328" s="78"/>
      <c r="FY328" s="78"/>
      <c r="FZ328" s="78"/>
    </row>
    <row r="329" spans="8:182" x14ac:dyDescent="0.2">
      <c r="H329" s="78"/>
      <c r="I329" s="78"/>
      <c r="J329" s="78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78"/>
      <c r="AM329" s="78"/>
      <c r="AN329" s="78"/>
      <c r="AO329" s="78"/>
      <c r="AP329" s="78"/>
      <c r="AQ329" s="78"/>
      <c r="AR329" s="78"/>
      <c r="AS329" s="78"/>
      <c r="AT329" s="78"/>
      <c r="AU329" s="78"/>
      <c r="AV329" s="78"/>
      <c r="AW329" s="78"/>
      <c r="AX329" s="78"/>
      <c r="AY329" s="78"/>
      <c r="AZ329" s="78"/>
      <c r="BA329" s="78"/>
      <c r="BB329" s="78"/>
      <c r="BC329" s="78"/>
      <c r="BD329" s="78"/>
      <c r="BE329" s="78"/>
      <c r="BF329" s="78"/>
      <c r="BG329" s="78"/>
      <c r="BH329" s="78"/>
      <c r="BI329" s="78"/>
      <c r="BJ329" s="78"/>
      <c r="BK329" s="78"/>
      <c r="BL329" s="78"/>
      <c r="BM329" s="78"/>
      <c r="BN329" s="78"/>
      <c r="BO329" s="78"/>
      <c r="BP329" s="78"/>
      <c r="BQ329" s="78"/>
      <c r="BR329" s="78"/>
      <c r="BS329" s="78"/>
      <c r="BT329" s="78"/>
      <c r="BU329" s="78"/>
      <c r="BV329" s="78"/>
      <c r="BW329" s="78"/>
      <c r="BX329" s="78"/>
      <c r="BY329" s="78"/>
      <c r="BZ329" s="78"/>
      <c r="CA329" s="78"/>
      <c r="CB329" s="78"/>
      <c r="CC329" s="78"/>
      <c r="CD329" s="78"/>
      <c r="CE329" s="78"/>
      <c r="CF329" s="78"/>
      <c r="CG329" s="78"/>
      <c r="CH329" s="78"/>
      <c r="CI329" s="78"/>
      <c r="CJ329" s="78"/>
      <c r="CK329" s="78"/>
      <c r="CL329" s="78"/>
      <c r="CM329" s="78"/>
      <c r="CN329" s="78"/>
      <c r="CO329" s="78"/>
      <c r="CP329" s="78"/>
      <c r="CQ329" s="78"/>
      <c r="CR329" s="78"/>
      <c r="CS329" s="78"/>
      <c r="CT329" s="78"/>
      <c r="CU329" s="78"/>
      <c r="CV329" s="78"/>
      <c r="CW329" s="78"/>
      <c r="CX329" s="78"/>
      <c r="CY329" s="78"/>
      <c r="CZ329" s="78"/>
      <c r="DA329" s="78"/>
      <c r="DB329" s="78"/>
      <c r="DC329" s="78"/>
      <c r="DD329" s="78"/>
      <c r="DE329" s="78"/>
      <c r="DF329" s="78"/>
      <c r="DG329" s="78"/>
      <c r="DH329" s="78"/>
      <c r="DI329" s="78"/>
      <c r="DJ329" s="78"/>
      <c r="DK329" s="78"/>
      <c r="DL329" s="78"/>
      <c r="DM329" s="78"/>
      <c r="DN329" s="78"/>
      <c r="DO329" s="78"/>
      <c r="DP329" s="78"/>
      <c r="DQ329" s="78"/>
      <c r="DR329" s="78"/>
      <c r="DS329" s="78"/>
      <c r="DT329" s="78"/>
      <c r="DU329" s="78"/>
      <c r="DV329" s="78"/>
      <c r="DW329" s="78"/>
      <c r="DX329" s="78"/>
      <c r="DY329" s="78"/>
      <c r="DZ329" s="78"/>
      <c r="EA329" s="78"/>
      <c r="EB329" s="78"/>
      <c r="EC329" s="78"/>
      <c r="ED329" s="78"/>
      <c r="EE329" s="78"/>
      <c r="EF329" s="78"/>
      <c r="EG329" s="78"/>
      <c r="EH329" s="78"/>
      <c r="EI329" s="78"/>
      <c r="EJ329" s="78"/>
      <c r="EK329" s="78"/>
      <c r="EL329" s="78"/>
      <c r="EM329" s="78"/>
      <c r="EN329" s="78"/>
      <c r="EO329" s="78"/>
      <c r="EP329" s="78"/>
      <c r="EQ329" s="78"/>
      <c r="ER329" s="78"/>
      <c r="ES329" s="78"/>
      <c r="ET329" s="78"/>
      <c r="EU329" s="78"/>
      <c r="EV329" s="78"/>
      <c r="EW329" s="78"/>
      <c r="EX329" s="78"/>
      <c r="EY329" s="78"/>
      <c r="EZ329" s="78"/>
      <c r="FA329" s="78"/>
      <c r="FB329" s="78"/>
      <c r="FC329" s="78"/>
      <c r="FD329" s="78"/>
      <c r="FE329" s="78"/>
      <c r="FF329" s="78"/>
      <c r="FG329" s="78"/>
      <c r="FH329" s="78"/>
      <c r="FI329" s="78"/>
      <c r="FJ329" s="78"/>
      <c r="FK329" s="78"/>
      <c r="FL329" s="78"/>
      <c r="FM329" s="78"/>
      <c r="FN329" s="78"/>
      <c r="FO329" s="78"/>
      <c r="FP329" s="78"/>
      <c r="FQ329" s="78"/>
      <c r="FR329" s="78"/>
      <c r="FS329" s="78"/>
      <c r="FT329" s="78"/>
      <c r="FU329" s="78"/>
      <c r="FV329" s="78"/>
      <c r="FW329" s="78"/>
      <c r="FX329" s="78"/>
      <c r="FY329" s="78"/>
      <c r="FZ329" s="78"/>
    </row>
    <row r="330" spans="8:182" x14ac:dyDescent="0.2">
      <c r="H330" s="78"/>
      <c r="I330" s="78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78"/>
      <c r="AM330" s="78"/>
      <c r="AN330" s="78"/>
      <c r="AO330" s="78"/>
      <c r="AP330" s="78"/>
      <c r="AQ330" s="78"/>
      <c r="AR330" s="78"/>
      <c r="AS330" s="78"/>
      <c r="AT330" s="78"/>
      <c r="AU330" s="78"/>
      <c r="AV330" s="78"/>
      <c r="AW330" s="78"/>
      <c r="AX330" s="78"/>
      <c r="AY330" s="78"/>
      <c r="AZ330" s="78"/>
      <c r="BA330" s="78"/>
      <c r="BB330" s="78"/>
      <c r="BC330" s="78"/>
      <c r="BD330" s="78"/>
      <c r="BE330" s="78"/>
      <c r="BF330" s="78"/>
      <c r="BG330" s="78"/>
      <c r="BH330" s="78"/>
      <c r="BI330" s="78"/>
      <c r="BJ330" s="78"/>
      <c r="BK330" s="78"/>
      <c r="BL330" s="78"/>
      <c r="BM330" s="78"/>
      <c r="BN330" s="78"/>
      <c r="BO330" s="78"/>
      <c r="BP330" s="78"/>
      <c r="BQ330" s="78"/>
      <c r="BR330" s="78"/>
      <c r="BS330" s="78"/>
      <c r="BT330" s="78"/>
      <c r="BU330" s="78"/>
      <c r="BV330" s="78"/>
      <c r="BW330" s="78"/>
      <c r="BX330" s="78"/>
      <c r="BY330" s="78"/>
      <c r="BZ330" s="78"/>
      <c r="CA330" s="78"/>
      <c r="CB330" s="78"/>
      <c r="CC330" s="78"/>
      <c r="CD330" s="78"/>
      <c r="CE330" s="78"/>
      <c r="CF330" s="78"/>
      <c r="CG330" s="78"/>
      <c r="CH330" s="78"/>
      <c r="CI330" s="78"/>
      <c r="CJ330" s="78"/>
      <c r="CK330" s="78"/>
      <c r="CL330" s="78"/>
      <c r="CM330" s="78"/>
      <c r="CN330" s="78"/>
      <c r="CO330" s="78"/>
      <c r="CP330" s="78"/>
      <c r="CQ330" s="78"/>
      <c r="CR330" s="78"/>
      <c r="CS330" s="78"/>
      <c r="CT330" s="78"/>
      <c r="CU330" s="78"/>
      <c r="CV330" s="78"/>
      <c r="CW330" s="78"/>
      <c r="CX330" s="78"/>
      <c r="CY330" s="78"/>
      <c r="CZ330" s="78"/>
      <c r="DA330" s="78"/>
      <c r="DB330" s="78"/>
      <c r="DC330" s="78"/>
      <c r="DD330" s="78"/>
      <c r="DE330" s="78"/>
      <c r="DF330" s="78"/>
      <c r="DG330" s="78"/>
      <c r="DH330" s="78"/>
      <c r="DI330" s="78"/>
      <c r="DJ330" s="78"/>
      <c r="DK330" s="78"/>
      <c r="DL330" s="78"/>
      <c r="DM330" s="78"/>
      <c r="DN330" s="78"/>
      <c r="DO330" s="78"/>
      <c r="DP330" s="78"/>
      <c r="DQ330" s="78"/>
      <c r="DR330" s="78"/>
      <c r="DS330" s="78"/>
      <c r="DT330" s="78"/>
      <c r="DU330" s="78"/>
      <c r="DV330" s="78"/>
      <c r="DW330" s="78"/>
      <c r="DX330" s="78"/>
      <c r="DY330" s="78"/>
      <c r="DZ330" s="78"/>
      <c r="EA330" s="78"/>
      <c r="EB330" s="78"/>
      <c r="EC330" s="78"/>
      <c r="ED330" s="78"/>
      <c r="EE330" s="78"/>
      <c r="EF330" s="78"/>
      <c r="EG330" s="78"/>
      <c r="EH330" s="78"/>
      <c r="EI330" s="78"/>
      <c r="EJ330" s="78"/>
      <c r="EK330" s="78"/>
      <c r="EL330" s="78"/>
      <c r="EM330" s="78"/>
      <c r="EN330" s="78"/>
      <c r="EO330" s="78"/>
      <c r="EP330" s="78"/>
      <c r="EQ330" s="78"/>
      <c r="ER330" s="78"/>
      <c r="ES330" s="78"/>
      <c r="ET330" s="78"/>
      <c r="EU330" s="78"/>
      <c r="EV330" s="78"/>
      <c r="EW330" s="78"/>
      <c r="EX330" s="78"/>
      <c r="EY330" s="78"/>
      <c r="EZ330" s="78"/>
      <c r="FA330" s="78"/>
      <c r="FB330" s="78"/>
      <c r="FC330" s="78"/>
      <c r="FD330" s="78"/>
      <c r="FE330" s="78"/>
      <c r="FF330" s="78"/>
      <c r="FG330" s="78"/>
      <c r="FH330" s="78"/>
      <c r="FI330" s="78"/>
      <c r="FJ330" s="78"/>
      <c r="FK330" s="78"/>
      <c r="FL330" s="78"/>
      <c r="FM330" s="78"/>
      <c r="FN330" s="78"/>
      <c r="FO330" s="78"/>
      <c r="FP330" s="78"/>
      <c r="FQ330" s="78"/>
      <c r="FR330" s="78"/>
      <c r="FS330" s="78"/>
      <c r="FT330" s="78"/>
      <c r="FU330" s="78"/>
      <c r="FV330" s="78"/>
      <c r="FW330" s="78"/>
      <c r="FX330" s="78"/>
      <c r="FY330" s="78"/>
      <c r="FZ330" s="78"/>
    </row>
    <row r="331" spans="8:182" x14ac:dyDescent="0.2">
      <c r="H331" s="78"/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78"/>
      <c r="AM331" s="78"/>
      <c r="AN331" s="78"/>
      <c r="AO331" s="78"/>
      <c r="AP331" s="78"/>
      <c r="AQ331" s="78"/>
      <c r="AR331" s="78"/>
      <c r="AS331" s="78"/>
      <c r="AT331" s="78"/>
      <c r="AU331" s="78"/>
      <c r="AV331" s="78"/>
      <c r="AW331" s="78"/>
      <c r="AX331" s="78"/>
      <c r="AY331" s="78"/>
      <c r="AZ331" s="78"/>
      <c r="BA331" s="78"/>
      <c r="BB331" s="78"/>
      <c r="BC331" s="78"/>
      <c r="BD331" s="78"/>
      <c r="BE331" s="78"/>
      <c r="BF331" s="78"/>
      <c r="BG331" s="78"/>
      <c r="BH331" s="78"/>
      <c r="BI331" s="78"/>
      <c r="BJ331" s="78"/>
      <c r="BK331" s="78"/>
      <c r="BL331" s="78"/>
      <c r="BM331" s="78"/>
      <c r="BN331" s="78"/>
      <c r="BO331" s="78"/>
      <c r="BP331" s="78"/>
      <c r="BQ331" s="78"/>
      <c r="BR331" s="78"/>
      <c r="BS331" s="78"/>
      <c r="BT331" s="78"/>
      <c r="BU331" s="78"/>
      <c r="BV331" s="78"/>
      <c r="BW331" s="78"/>
      <c r="BX331" s="78"/>
      <c r="BY331" s="78"/>
      <c r="BZ331" s="78"/>
      <c r="CA331" s="78"/>
      <c r="CB331" s="78"/>
      <c r="CC331" s="78"/>
      <c r="CD331" s="78"/>
      <c r="CE331" s="78"/>
      <c r="CF331" s="78"/>
      <c r="CG331" s="78"/>
      <c r="CH331" s="78"/>
      <c r="CI331" s="78"/>
      <c r="CJ331" s="78"/>
      <c r="CK331" s="78"/>
      <c r="CL331" s="78"/>
      <c r="CM331" s="78"/>
      <c r="CN331" s="78"/>
      <c r="CO331" s="78"/>
      <c r="CP331" s="78"/>
      <c r="CQ331" s="78"/>
      <c r="CR331" s="78"/>
      <c r="CS331" s="78"/>
      <c r="CT331" s="78"/>
      <c r="CU331" s="78"/>
      <c r="CV331" s="78"/>
      <c r="CW331" s="78"/>
      <c r="CX331" s="78"/>
      <c r="CY331" s="78"/>
      <c r="CZ331" s="78"/>
      <c r="DA331" s="78"/>
      <c r="DB331" s="78"/>
      <c r="DC331" s="78"/>
      <c r="DD331" s="78"/>
      <c r="DE331" s="78"/>
      <c r="DF331" s="78"/>
      <c r="DG331" s="78"/>
      <c r="DH331" s="78"/>
      <c r="DI331" s="78"/>
      <c r="DJ331" s="78"/>
      <c r="DK331" s="78"/>
      <c r="DL331" s="78"/>
      <c r="DM331" s="78"/>
      <c r="DN331" s="78"/>
      <c r="DO331" s="78"/>
      <c r="DP331" s="78"/>
      <c r="DQ331" s="78"/>
      <c r="DR331" s="78"/>
      <c r="DS331" s="78"/>
      <c r="DT331" s="78"/>
      <c r="DU331" s="78"/>
      <c r="DV331" s="78"/>
      <c r="DW331" s="78"/>
      <c r="DX331" s="78"/>
      <c r="DY331" s="78"/>
      <c r="DZ331" s="78"/>
      <c r="EA331" s="78"/>
      <c r="EB331" s="78"/>
      <c r="EC331" s="78"/>
      <c r="ED331" s="78"/>
      <c r="EE331" s="78"/>
      <c r="EF331" s="78"/>
      <c r="EG331" s="78"/>
      <c r="EH331" s="78"/>
      <c r="EI331" s="78"/>
      <c r="EJ331" s="78"/>
      <c r="EK331" s="78"/>
      <c r="EL331" s="78"/>
      <c r="EM331" s="78"/>
      <c r="EN331" s="78"/>
      <c r="EO331" s="78"/>
      <c r="EP331" s="78"/>
      <c r="EQ331" s="78"/>
      <c r="ER331" s="78"/>
      <c r="ES331" s="78"/>
      <c r="ET331" s="78"/>
      <c r="EU331" s="78"/>
      <c r="EV331" s="78"/>
      <c r="EW331" s="78"/>
      <c r="EX331" s="78"/>
      <c r="EY331" s="78"/>
      <c r="EZ331" s="78"/>
      <c r="FA331" s="78"/>
      <c r="FB331" s="78"/>
      <c r="FC331" s="78"/>
      <c r="FD331" s="78"/>
      <c r="FE331" s="78"/>
      <c r="FF331" s="78"/>
      <c r="FG331" s="78"/>
      <c r="FH331" s="78"/>
      <c r="FI331" s="78"/>
      <c r="FJ331" s="78"/>
      <c r="FK331" s="78"/>
      <c r="FL331" s="78"/>
      <c r="FM331" s="78"/>
      <c r="FN331" s="78"/>
      <c r="FO331" s="78"/>
      <c r="FP331" s="78"/>
      <c r="FQ331" s="78"/>
      <c r="FR331" s="78"/>
      <c r="FS331" s="78"/>
      <c r="FT331" s="78"/>
      <c r="FU331" s="78"/>
      <c r="FV331" s="78"/>
      <c r="FW331" s="78"/>
      <c r="FX331" s="78"/>
      <c r="FY331" s="78"/>
      <c r="FZ331" s="78"/>
    </row>
    <row r="332" spans="8:182" x14ac:dyDescent="0.2">
      <c r="H332" s="78"/>
      <c r="I332" s="78"/>
      <c r="J332" s="78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78"/>
      <c r="AM332" s="78"/>
      <c r="AN332" s="78"/>
      <c r="AO332" s="78"/>
      <c r="AP332" s="78"/>
      <c r="AQ332" s="78"/>
      <c r="AR332" s="78"/>
      <c r="AS332" s="78"/>
      <c r="AT332" s="78"/>
      <c r="AU332" s="78"/>
      <c r="AV332" s="78"/>
      <c r="AW332" s="78"/>
      <c r="AX332" s="78"/>
      <c r="AY332" s="78"/>
      <c r="AZ332" s="78"/>
      <c r="BA332" s="78"/>
      <c r="BB332" s="78"/>
      <c r="BC332" s="78"/>
      <c r="BD332" s="78"/>
      <c r="BE332" s="78"/>
      <c r="BF332" s="78"/>
      <c r="BG332" s="78"/>
      <c r="BH332" s="78"/>
      <c r="BI332" s="78"/>
      <c r="BJ332" s="78"/>
      <c r="BK332" s="78"/>
      <c r="BL332" s="78"/>
      <c r="BM332" s="78"/>
      <c r="BN332" s="78"/>
      <c r="BO332" s="78"/>
      <c r="BP332" s="78"/>
      <c r="BQ332" s="78"/>
      <c r="BR332" s="78"/>
      <c r="BS332" s="78"/>
      <c r="BT332" s="78"/>
      <c r="BU332" s="78"/>
      <c r="BV332" s="78"/>
      <c r="BW332" s="78"/>
      <c r="BX332" s="78"/>
      <c r="BY332" s="78"/>
      <c r="BZ332" s="78"/>
      <c r="CA332" s="78"/>
      <c r="CB332" s="78"/>
      <c r="CC332" s="78"/>
      <c r="CD332" s="78"/>
      <c r="CE332" s="78"/>
      <c r="CF332" s="78"/>
      <c r="CG332" s="78"/>
      <c r="CH332" s="78"/>
      <c r="CI332" s="78"/>
      <c r="CJ332" s="78"/>
      <c r="CK332" s="78"/>
      <c r="CL332" s="78"/>
      <c r="CM332" s="78"/>
      <c r="CN332" s="78"/>
      <c r="CO332" s="78"/>
      <c r="CP332" s="78"/>
      <c r="CQ332" s="78"/>
      <c r="CR332" s="78"/>
      <c r="CS332" s="78"/>
      <c r="CT332" s="78"/>
      <c r="CU332" s="78"/>
      <c r="CV332" s="78"/>
      <c r="CW332" s="78"/>
      <c r="CX332" s="78"/>
      <c r="CY332" s="78"/>
      <c r="CZ332" s="78"/>
      <c r="DA332" s="78"/>
      <c r="DB332" s="78"/>
      <c r="DC332" s="78"/>
      <c r="DD332" s="78"/>
      <c r="DE332" s="78"/>
      <c r="DF332" s="78"/>
      <c r="DG332" s="78"/>
      <c r="DH332" s="78"/>
      <c r="DI332" s="78"/>
      <c r="DJ332" s="78"/>
      <c r="DK332" s="78"/>
      <c r="DL332" s="78"/>
      <c r="DM332" s="78"/>
      <c r="DN332" s="78"/>
      <c r="DO332" s="78"/>
      <c r="DP332" s="78"/>
      <c r="DQ332" s="78"/>
      <c r="DR332" s="78"/>
      <c r="DS332" s="78"/>
      <c r="DT332" s="78"/>
      <c r="DU332" s="78"/>
      <c r="DV332" s="78"/>
      <c r="DW332" s="78"/>
      <c r="DX332" s="78"/>
      <c r="DY332" s="78"/>
      <c r="DZ332" s="78"/>
      <c r="EA332" s="78"/>
      <c r="EB332" s="78"/>
      <c r="EC332" s="78"/>
      <c r="ED332" s="78"/>
      <c r="EE332" s="78"/>
      <c r="EF332" s="78"/>
      <c r="EG332" s="78"/>
      <c r="EH332" s="78"/>
      <c r="EI332" s="78"/>
      <c r="EJ332" s="78"/>
      <c r="EK332" s="78"/>
      <c r="EL332" s="78"/>
      <c r="EM332" s="78"/>
      <c r="EN332" s="78"/>
      <c r="EO332" s="78"/>
      <c r="EP332" s="78"/>
      <c r="EQ332" s="78"/>
      <c r="ER332" s="78"/>
      <c r="ES332" s="78"/>
      <c r="ET332" s="78"/>
      <c r="EU332" s="78"/>
      <c r="EV332" s="78"/>
      <c r="EW332" s="78"/>
      <c r="EX332" s="78"/>
      <c r="EY332" s="78"/>
      <c r="EZ332" s="78"/>
      <c r="FA332" s="78"/>
      <c r="FB332" s="78"/>
      <c r="FC332" s="78"/>
      <c r="FD332" s="78"/>
      <c r="FE332" s="78"/>
      <c r="FF332" s="78"/>
      <c r="FG332" s="78"/>
      <c r="FH332" s="78"/>
      <c r="FI332" s="78"/>
      <c r="FJ332" s="78"/>
      <c r="FK332" s="78"/>
      <c r="FL332" s="78"/>
      <c r="FM332" s="78"/>
      <c r="FN332" s="78"/>
      <c r="FO332" s="78"/>
      <c r="FP332" s="78"/>
      <c r="FQ332" s="78"/>
      <c r="FR332" s="78"/>
      <c r="FS332" s="78"/>
      <c r="FT332" s="78"/>
      <c r="FU332" s="78"/>
      <c r="FV332" s="78"/>
      <c r="FW332" s="78"/>
      <c r="FX332" s="78"/>
      <c r="FY332" s="78"/>
      <c r="FZ332" s="78"/>
    </row>
    <row r="333" spans="8:182" x14ac:dyDescent="0.2">
      <c r="H333" s="78"/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78"/>
      <c r="AM333" s="78"/>
      <c r="AN333" s="78"/>
      <c r="AO333" s="78"/>
      <c r="AP333" s="78"/>
      <c r="AQ333" s="78"/>
      <c r="AR333" s="78"/>
      <c r="AS333" s="78"/>
      <c r="AT333" s="78"/>
      <c r="AU333" s="78"/>
      <c r="AV333" s="78"/>
      <c r="AW333" s="78"/>
      <c r="AX333" s="78"/>
      <c r="AY333" s="78"/>
      <c r="AZ333" s="78"/>
      <c r="BA333" s="78"/>
      <c r="BB333" s="78"/>
      <c r="BC333" s="78"/>
      <c r="BD333" s="78"/>
      <c r="BE333" s="78"/>
      <c r="BF333" s="78"/>
      <c r="BG333" s="78"/>
      <c r="BH333" s="78"/>
      <c r="BI333" s="78"/>
      <c r="BJ333" s="78"/>
      <c r="BK333" s="78"/>
      <c r="BL333" s="78"/>
      <c r="BM333" s="78"/>
      <c r="BN333" s="78"/>
      <c r="BO333" s="78"/>
      <c r="BP333" s="78"/>
      <c r="BQ333" s="78"/>
      <c r="BR333" s="78"/>
      <c r="BS333" s="78"/>
      <c r="BT333" s="78"/>
      <c r="BU333" s="78"/>
      <c r="BV333" s="78"/>
      <c r="BW333" s="78"/>
      <c r="BX333" s="78"/>
      <c r="BY333" s="78"/>
      <c r="BZ333" s="78"/>
      <c r="CA333" s="78"/>
      <c r="CB333" s="78"/>
      <c r="CC333" s="78"/>
      <c r="CD333" s="78"/>
      <c r="CE333" s="78"/>
      <c r="CF333" s="78"/>
      <c r="CG333" s="78"/>
      <c r="CH333" s="78"/>
      <c r="CI333" s="78"/>
      <c r="CJ333" s="78"/>
      <c r="CK333" s="78"/>
      <c r="CL333" s="78"/>
      <c r="CM333" s="78"/>
      <c r="CN333" s="78"/>
      <c r="CO333" s="78"/>
      <c r="CP333" s="78"/>
      <c r="CQ333" s="78"/>
      <c r="CR333" s="78"/>
      <c r="CS333" s="78"/>
      <c r="CT333" s="78"/>
      <c r="CU333" s="78"/>
      <c r="CV333" s="78"/>
      <c r="CW333" s="78"/>
      <c r="CX333" s="78"/>
      <c r="CY333" s="78"/>
      <c r="CZ333" s="78"/>
      <c r="DA333" s="78"/>
      <c r="DB333" s="78"/>
      <c r="DC333" s="78"/>
      <c r="DD333" s="78"/>
      <c r="DE333" s="78"/>
      <c r="DF333" s="78"/>
      <c r="DG333" s="78"/>
      <c r="DH333" s="78"/>
      <c r="DI333" s="78"/>
      <c r="DJ333" s="78"/>
      <c r="DK333" s="78"/>
      <c r="DL333" s="78"/>
      <c r="DM333" s="78"/>
      <c r="DN333" s="78"/>
      <c r="DO333" s="78"/>
      <c r="DP333" s="78"/>
      <c r="DQ333" s="78"/>
      <c r="DR333" s="78"/>
      <c r="DS333" s="78"/>
      <c r="DT333" s="78"/>
      <c r="DU333" s="78"/>
      <c r="DV333" s="78"/>
      <c r="DW333" s="78"/>
      <c r="DX333" s="78"/>
      <c r="DY333" s="78"/>
      <c r="DZ333" s="78"/>
      <c r="EA333" s="78"/>
      <c r="EB333" s="78"/>
      <c r="EC333" s="78"/>
      <c r="ED333" s="78"/>
      <c r="EE333" s="78"/>
      <c r="EF333" s="78"/>
      <c r="EG333" s="78"/>
      <c r="EH333" s="78"/>
      <c r="EI333" s="78"/>
      <c r="EJ333" s="78"/>
      <c r="EK333" s="78"/>
      <c r="EL333" s="78"/>
      <c r="EM333" s="78"/>
      <c r="EN333" s="78"/>
      <c r="EO333" s="78"/>
      <c r="EP333" s="78"/>
      <c r="EQ333" s="78"/>
      <c r="ER333" s="78"/>
      <c r="ES333" s="78"/>
      <c r="ET333" s="78"/>
      <c r="EU333" s="78"/>
      <c r="EV333" s="78"/>
      <c r="EW333" s="78"/>
      <c r="EX333" s="78"/>
      <c r="EY333" s="78"/>
      <c r="EZ333" s="78"/>
      <c r="FA333" s="78"/>
      <c r="FB333" s="78"/>
      <c r="FC333" s="78"/>
      <c r="FD333" s="78"/>
      <c r="FE333" s="78"/>
      <c r="FF333" s="78"/>
      <c r="FG333" s="78"/>
      <c r="FH333" s="78"/>
      <c r="FI333" s="78"/>
      <c r="FJ333" s="78"/>
      <c r="FK333" s="78"/>
      <c r="FL333" s="78"/>
      <c r="FM333" s="78"/>
      <c r="FN333" s="78"/>
      <c r="FO333" s="78"/>
      <c r="FP333" s="78"/>
      <c r="FQ333" s="78"/>
      <c r="FR333" s="78"/>
      <c r="FS333" s="78"/>
      <c r="FT333" s="78"/>
      <c r="FU333" s="78"/>
      <c r="FV333" s="78"/>
      <c r="FW333" s="78"/>
      <c r="FX333" s="78"/>
      <c r="FY333" s="78"/>
      <c r="FZ333" s="78"/>
    </row>
    <row r="334" spans="8:182" x14ac:dyDescent="0.2">
      <c r="H334" s="78"/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  <c r="AA334" s="78"/>
      <c r="AB334" s="78"/>
      <c r="AC334" s="78"/>
      <c r="AD334" s="78"/>
      <c r="AE334" s="78"/>
      <c r="AF334" s="78"/>
      <c r="AG334" s="78"/>
      <c r="AH334" s="78"/>
      <c r="AI334" s="78"/>
      <c r="AJ334" s="78"/>
      <c r="AK334" s="78"/>
      <c r="AL334" s="78"/>
      <c r="AM334" s="78"/>
      <c r="AN334" s="78"/>
      <c r="AO334" s="78"/>
      <c r="AP334" s="78"/>
      <c r="AQ334" s="78"/>
      <c r="AR334" s="78"/>
      <c r="AS334" s="78"/>
      <c r="AT334" s="78"/>
      <c r="AU334" s="78"/>
      <c r="AV334" s="78"/>
      <c r="AW334" s="78"/>
      <c r="AX334" s="78"/>
      <c r="AY334" s="78"/>
      <c r="AZ334" s="78"/>
      <c r="BA334" s="78"/>
      <c r="BB334" s="78"/>
      <c r="BC334" s="78"/>
      <c r="BD334" s="78"/>
      <c r="BE334" s="78"/>
      <c r="BF334" s="78"/>
      <c r="BG334" s="78"/>
      <c r="BH334" s="78"/>
      <c r="BI334" s="78"/>
      <c r="BJ334" s="78"/>
      <c r="BK334" s="78"/>
      <c r="BL334" s="78"/>
      <c r="BM334" s="78"/>
      <c r="BN334" s="78"/>
      <c r="BO334" s="78"/>
      <c r="BP334" s="78"/>
      <c r="BQ334" s="78"/>
      <c r="BR334" s="78"/>
      <c r="BS334" s="78"/>
      <c r="BT334" s="78"/>
      <c r="BU334" s="78"/>
      <c r="BV334" s="78"/>
      <c r="BW334" s="78"/>
      <c r="BX334" s="78"/>
      <c r="BY334" s="78"/>
      <c r="BZ334" s="78"/>
      <c r="CA334" s="78"/>
      <c r="CB334" s="78"/>
      <c r="CC334" s="78"/>
      <c r="CD334" s="78"/>
      <c r="CE334" s="78"/>
      <c r="CF334" s="78"/>
      <c r="CG334" s="78"/>
      <c r="CH334" s="78"/>
      <c r="CI334" s="78"/>
      <c r="CJ334" s="78"/>
      <c r="CK334" s="78"/>
      <c r="CL334" s="78"/>
      <c r="CM334" s="78"/>
      <c r="CN334" s="78"/>
      <c r="CO334" s="78"/>
      <c r="CP334" s="78"/>
      <c r="CQ334" s="78"/>
      <c r="CR334" s="78"/>
      <c r="CS334" s="78"/>
      <c r="CT334" s="78"/>
      <c r="CU334" s="78"/>
      <c r="CV334" s="78"/>
      <c r="CW334" s="78"/>
      <c r="CX334" s="78"/>
      <c r="CY334" s="78"/>
      <c r="CZ334" s="78"/>
      <c r="DA334" s="78"/>
      <c r="DB334" s="78"/>
      <c r="DC334" s="78"/>
      <c r="DD334" s="78"/>
      <c r="DE334" s="78"/>
      <c r="DF334" s="78"/>
      <c r="DG334" s="78"/>
      <c r="DH334" s="78"/>
      <c r="DI334" s="78"/>
      <c r="DJ334" s="78"/>
      <c r="DK334" s="78"/>
      <c r="DL334" s="78"/>
      <c r="DM334" s="78"/>
      <c r="DN334" s="78"/>
      <c r="DO334" s="78"/>
      <c r="DP334" s="78"/>
      <c r="DQ334" s="78"/>
      <c r="DR334" s="78"/>
      <c r="DS334" s="78"/>
      <c r="DT334" s="78"/>
      <c r="DU334" s="78"/>
      <c r="DV334" s="78"/>
      <c r="DW334" s="78"/>
      <c r="DX334" s="78"/>
      <c r="DY334" s="78"/>
      <c r="DZ334" s="78"/>
      <c r="EA334" s="78"/>
      <c r="EB334" s="78"/>
      <c r="EC334" s="78"/>
      <c r="ED334" s="78"/>
      <c r="EE334" s="78"/>
      <c r="EF334" s="78"/>
      <c r="EG334" s="78"/>
      <c r="EH334" s="78"/>
      <c r="EI334" s="78"/>
      <c r="EJ334" s="78"/>
      <c r="EK334" s="78"/>
      <c r="EL334" s="78"/>
      <c r="EM334" s="78"/>
      <c r="EN334" s="78"/>
      <c r="EO334" s="78"/>
      <c r="EP334" s="78"/>
      <c r="EQ334" s="78"/>
      <c r="ER334" s="78"/>
      <c r="ES334" s="78"/>
      <c r="ET334" s="78"/>
      <c r="EU334" s="78"/>
      <c r="EV334" s="78"/>
      <c r="EW334" s="78"/>
      <c r="EX334" s="78"/>
      <c r="EY334" s="78"/>
      <c r="EZ334" s="78"/>
      <c r="FA334" s="78"/>
      <c r="FB334" s="78"/>
      <c r="FC334" s="78"/>
      <c r="FD334" s="78"/>
      <c r="FE334" s="78"/>
      <c r="FF334" s="78"/>
      <c r="FG334" s="78"/>
      <c r="FH334" s="78"/>
      <c r="FI334" s="78"/>
      <c r="FJ334" s="78"/>
      <c r="FK334" s="78"/>
      <c r="FL334" s="78"/>
      <c r="FM334" s="78"/>
      <c r="FN334" s="78"/>
      <c r="FO334" s="78"/>
      <c r="FP334" s="78"/>
      <c r="FQ334" s="78"/>
      <c r="FR334" s="78"/>
      <c r="FS334" s="78"/>
      <c r="FT334" s="78"/>
      <c r="FU334" s="78"/>
      <c r="FV334" s="78"/>
      <c r="FW334" s="78"/>
      <c r="FX334" s="78"/>
      <c r="FY334" s="78"/>
      <c r="FZ334" s="78"/>
    </row>
    <row r="335" spans="8:182" x14ac:dyDescent="0.2">
      <c r="H335" s="78"/>
      <c r="I335" s="78"/>
      <c r="J335" s="78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  <c r="AK335" s="78"/>
      <c r="AL335" s="78"/>
      <c r="AM335" s="78"/>
      <c r="AN335" s="78"/>
      <c r="AO335" s="78"/>
      <c r="AP335" s="78"/>
      <c r="AQ335" s="78"/>
      <c r="AR335" s="78"/>
      <c r="AS335" s="78"/>
      <c r="AT335" s="78"/>
      <c r="AU335" s="78"/>
      <c r="AV335" s="78"/>
      <c r="AW335" s="78"/>
      <c r="AX335" s="78"/>
      <c r="AY335" s="78"/>
      <c r="AZ335" s="78"/>
      <c r="BA335" s="78"/>
      <c r="BB335" s="78"/>
      <c r="BC335" s="78"/>
      <c r="BD335" s="78"/>
      <c r="BE335" s="78"/>
      <c r="BF335" s="78"/>
      <c r="BG335" s="78"/>
      <c r="BH335" s="78"/>
      <c r="BI335" s="78"/>
      <c r="BJ335" s="78"/>
      <c r="BK335" s="78"/>
      <c r="BL335" s="78"/>
      <c r="BM335" s="78"/>
      <c r="BN335" s="78"/>
      <c r="BO335" s="78"/>
      <c r="BP335" s="78"/>
      <c r="BQ335" s="78"/>
      <c r="BR335" s="78"/>
      <c r="BS335" s="78"/>
      <c r="BT335" s="78"/>
      <c r="BU335" s="78"/>
      <c r="BV335" s="78"/>
      <c r="BW335" s="78"/>
      <c r="BX335" s="78"/>
      <c r="BY335" s="78"/>
      <c r="BZ335" s="78"/>
      <c r="CA335" s="78"/>
      <c r="CB335" s="78"/>
      <c r="CC335" s="78"/>
      <c r="CD335" s="78"/>
      <c r="CE335" s="78"/>
      <c r="CF335" s="78"/>
      <c r="CG335" s="78"/>
      <c r="CH335" s="78"/>
      <c r="CI335" s="78"/>
      <c r="CJ335" s="78"/>
      <c r="CK335" s="78"/>
      <c r="CL335" s="78"/>
      <c r="CM335" s="78"/>
      <c r="CN335" s="78"/>
      <c r="CO335" s="78"/>
      <c r="CP335" s="78"/>
      <c r="CQ335" s="78"/>
      <c r="CR335" s="78"/>
      <c r="CS335" s="78"/>
      <c r="CT335" s="78"/>
      <c r="CU335" s="78"/>
      <c r="CV335" s="78"/>
      <c r="CW335" s="78"/>
      <c r="CX335" s="78"/>
      <c r="CY335" s="78"/>
      <c r="CZ335" s="78"/>
      <c r="DA335" s="78"/>
      <c r="DB335" s="78"/>
      <c r="DC335" s="78"/>
      <c r="DD335" s="78"/>
      <c r="DE335" s="78"/>
      <c r="DF335" s="78"/>
      <c r="DG335" s="78"/>
      <c r="DH335" s="78"/>
      <c r="DI335" s="78"/>
      <c r="DJ335" s="78"/>
      <c r="DK335" s="78"/>
      <c r="DL335" s="78"/>
      <c r="DM335" s="78"/>
      <c r="DN335" s="78"/>
      <c r="DO335" s="78"/>
      <c r="DP335" s="78"/>
      <c r="DQ335" s="78"/>
      <c r="DR335" s="78"/>
      <c r="DS335" s="78"/>
      <c r="DT335" s="78"/>
      <c r="DU335" s="78"/>
      <c r="DV335" s="78"/>
      <c r="DW335" s="78"/>
      <c r="DX335" s="78"/>
      <c r="DY335" s="78"/>
      <c r="DZ335" s="78"/>
      <c r="EA335" s="78"/>
      <c r="EB335" s="78"/>
      <c r="EC335" s="78"/>
      <c r="ED335" s="78"/>
      <c r="EE335" s="78"/>
      <c r="EF335" s="78"/>
      <c r="EG335" s="78"/>
      <c r="EH335" s="78"/>
      <c r="EI335" s="78"/>
      <c r="EJ335" s="78"/>
      <c r="EK335" s="78"/>
      <c r="EL335" s="78"/>
      <c r="EM335" s="78"/>
      <c r="EN335" s="78"/>
      <c r="EO335" s="78"/>
      <c r="EP335" s="78"/>
      <c r="EQ335" s="78"/>
      <c r="ER335" s="78"/>
      <c r="ES335" s="78"/>
      <c r="ET335" s="78"/>
      <c r="EU335" s="78"/>
      <c r="EV335" s="78"/>
      <c r="EW335" s="78"/>
      <c r="EX335" s="78"/>
      <c r="EY335" s="78"/>
      <c r="EZ335" s="78"/>
      <c r="FA335" s="78"/>
      <c r="FB335" s="78"/>
      <c r="FC335" s="78"/>
      <c r="FD335" s="78"/>
      <c r="FE335" s="78"/>
      <c r="FF335" s="78"/>
      <c r="FG335" s="78"/>
      <c r="FH335" s="78"/>
      <c r="FI335" s="78"/>
      <c r="FJ335" s="78"/>
      <c r="FK335" s="78"/>
      <c r="FL335" s="78"/>
      <c r="FM335" s="78"/>
      <c r="FN335" s="78"/>
      <c r="FO335" s="78"/>
      <c r="FP335" s="78"/>
      <c r="FQ335" s="78"/>
      <c r="FR335" s="78"/>
      <c r="FS335" s="78"/>
      <c r="FT335" s="78"/>
      <c r="FU335" s="78"/>
      <c r="FV335" s="78"/>
      <c r="FW335" s="78"/>
      <c r="FX335" s="78"/>
      <c r="FY335" s="78"/>
      <c r="FZ335" s="78"/>
    </row>
    <row r="336" spans="8:182" x14ac:dyDescent="0.2">
      <c r="H336" s="78"/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78"/>
      <c r="AM336" s="78"/>
      <c r="AN336" s="78"/>
      <c r="AO336" s="78"/>
      <c r="AP336" s="78"/>
      <c r="AQ336" s="78"/>
      <c r="AR336" s="78"/>
      <c r="AS336" s="78"/>
      <c r="AT336" s="78"/>
      <c r="AU336" s="78"/>
      <c r="AV336" s="78"/>
      <c r="AW336" s="78"/>
      <c r="AX336" s="78"/>
      <c r="AY336" s="78"/>
      <c r="AZ336" s="78"/>
      <c r="BA336" s="78"/>
      <c r="BB336" s="78"/>
      <c r="BC336" s="78"/>
      <c r="BD336" s="78"/>
      <c r="BE336" s="78"/>
      <c r="BF336" s="78"/>
      <c r="BG336" s="78"/>
      <c r="BH336" s="78"/>
      <c r="BI336" s="78"/>
      <c r="BJ336" s="78"/>
      <c r="BK336" s="78"/>
      <c r="BL336" s="78"/>
      <c r="BM336" s="78"/>
      <c r="BN336" s="78"/>
      <c r="BO336" s="78"/>
      <c r="BP336" s="78"/>
      <c r="BQ336" s="78"/>
      <c r="BR336" s="78"/>
      <c r="BS336" s="78"/>
      <c r="BT336" s="78"/>
      <c r="BU336" s="78"/>
      <c r="BV336" s="78"/>
      <c r="BW336" s="78"/>
      <c r="BX336" s="78"/>
      <c r="BY336" s="78"/>
      <c r="BZ336" s="78"/>
      <c r="CA336" s="78"/>
      <c r="CB336" s="78"/>
      <c r="CC336" s="78"/>
      <c r="CD336" s="78"/>
      <c r="CE336" s="78"/>
      <c r="CF336" s="78"/>
      <c r="CG336" s="78"/>
      <c r="CH336" s="78"/>
      <c r="CI336" s="78"/>
      <c r="CJ336" s="78"/>
      <c r="CK336" s="78"/>
      <c r="CL336" s="78"/>
      <c r="CM336" s="78"/>
      <c r="CN336" s="78"/>
      <c r="CO336" s="78"/>
      <c r="CP336" s="78"/>
      <c r="CQ336" s="78"/>
      <c r="CR336" s="78"/>
      <c r="CS336" s="78"/>
      <c r="CT336" s="78"/>
      <c r="CU336" s="78"/>
      <c r="CV336" s="78"/>
      <c r="CW336" s="78"/>
      <c r="CX336" s="78"/>
      <c r="CY336" s="78"/>
      <c r="CZ336" s="78"/>
      <c r="DA336" s="78"/>
      <c r="DB336" s="78"/>
      <c r="DC336" s="78"/>
      <c r="DD336" s="78"/>
      <c r="DE336" s="78"/>
      <c r="DF336" s="78"/>
      <c r="DG336" s="78"/>
      <c r="DH336" s="78"/>
      <c r="DI336" s="78"/>
      <c r="DJ336" s="78"/>
      <c r="DK336" s="78"/>
      <c r="DL336" s="78"/>
      <c r="DM336" s="78"/>
      <c r="DN336" s="78"/>
      <c r="DO336" s="78"/>
      <c r="DP336" s="78"/>
      <c r="DQ336" s="78"/>
      <c r="DR336" s="78"/>
      <c r="DS336" s="78"/>
      <c r="DT336" s="78"/>
      <c r="DU336" s="78"/>
      <c r="DV336" s="78"/>
      <c r="DW336" s="78"/>
      <c r="DX336" s="78"/>
      <c r="DY336" s="78"/>
      <c r="DZ336" s="78"/>
      <c r="EA336" s="78"/>
      <c r="EB336" s="78"/>
      <c r="EC336" s="78"/>
      <c r="ED336" s="78"/>
      <c r="EE336" s="78"/>
      <c r="EF336" s="78"/>
      <c r="EG336" s="78"/>
      <c r="EH336" s="78"/>
      <c r="EI336" s="78"/>
      <c r="EJ336" s="78"/>
      <c r="EK336" s="78"/>
      <c r="EL336" s="78"/>
      <c r="EM336" s="78"/>
      <c r="EN336" s="78"/>
      <c r="EO336" s="78"/>
      <c r="EP336" s="78"/>
      <c r="EQ336" s="78"/>
      <c r="ER336" s="78"/>
      <c r="ES336" s="78"/>
      <c r="ET336" s="78"/>
      <c r="EU336" s="78"/>
      <c r="EV336" s="78"/>
      <c r="EW336" s="78"/>
      <c r="EX336" s="78"/>
      <c r="EY336" s="78"/>
      <c r="EZ336" s="78"/>
      <c r="FA336" s="78"/>
      <c r="FB336" s="78"/>
      <c r="FC336" s="78"/>
      <c r="FD336" s="78"/>
      <c r="FE336" s="78"/>
      <c r="FF336" s="78"/>
      <c r="FG336" s="78"/>
      <c r="FH336" s="78"/>
      <c r="FI336" s="78"/>
      <c r="FJ336" s="78"/>
      <c r="FK336" s="78"/>
      <c r="FL336" s="78"/>
      <c r="FM336" s="78"/>
      <c r="FN336" s="78"/>
      <c r="FO336" s="78"/>
      <c r="FP336" s="78"/>
      <c r="FQ336" s="78"/>
      <c r="FR336" s="78"/>
      <c r="FS336" s="78"/>
      <c r="FT336" s="78"/>
      <c r="FU336" s="78"/>
      <c r="FV336" s="78"/>
      <c r="FW336" s="78"/>
      <c r="FX336" s="78"/>
      <c r="FY336" s="78"/>
      <c r="FZ336" s="78"/>
    </row>
    <row r="337" spans="8:182" x14ac:dyDescent="0.2">
      <c r="H337" s="78"/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78"/>
      <c r="AM337" s="78"/>
      <c r="AN337" s="78"/>
      <c r="AO337" s="78"/>
      <c r="AP337" s="78"/>
      <c r="AQ337" s="78"/>
      <c r="AR337" s="78"/>
      <c r="AS337" s="78"/>
      <c r="AT337" s="78"/>
      <c r="AU337" s="78"/>
      <c r="AV337" s="78"/>
      <c r="AW337" s="78"/>
      <c r="AX337" s="78"/>
      <c r="AY337" s="78"/>
      <c r="AZ337" s="78"/>
      <c r="BA337" s="78"/>
      <c r="BB337" s="78"/>
      <c r="BC337" s="78"/>
      <c r="BD337" s="78"/>
      <c r="BE337" s="78"/>
      <c r="BF337" s="78"/>
      <c r="BG337" s="78"/>
      <c r="BH337" s="78"/>
      <c r="BI337" s="78"/>
      <c r="BJ337" s="78"/>
      <c r="BK337" s="78"/>
      <c r="BL337" s="78"/>
      <c r="BM337" s="78"/>
      <c r="BN337" s="78"/>
      <c r="BO337" s="78"/>
      <c r="BP337" s="78"/>
      <c r="BQ337" s="78"/>
      <c r="BR337" s="78"/>
      <c r="BS337" s="78"/>
      <c r="BT337" s="78"/>
      <c r="BU337" s="78"/>
      <c r="BV337" s="78"/>
      <c r="BW337" s="78"/>
      <c r="BX337" s="78"/>
      <c r="BY337" s="78"/>
      <c r="BZ337" s="78"/>
      <c r="CA337" s="78"/>
      <c r="CB337" s="78"/>
      <c r="CC337" s="78"/>
      <c r="CD337" s="78"/>
      <c r="CE337" s="78"/>
      <c r="CF337" s="78"/>
      <c r="CG337" s="78"/>
      <c r="CH337" s="78"/>
      <c r="CI337" s="78"/>
      <c r="CJ337" s="78"/>
      <c r="CK337" s="78"/>
      <c r="CL337" s="78"/>
      <c r="CM337" s="78"/>
      <c r="CN337" s="78"/>
      <c r="CO337" s="78"/>
      <c r="CP337" s="78"/>
      <c r="CQ337" s="78"/>
      <c r="CR337" s="78"/>
      <c r="CS337" s="78"/>
      <c r="CT337" s="78"/>
      <c r="CU337" s="78"/>
      <c r="CV337" s="78"/>
      <c r="CW337" s="78"/>
      <c r="CX337" s="78"/>
      <c r="CY337" s="78"/>
      <c r="CZ337" s="78"/>
      <c r="DA337" s="78"/>
      <c r="DB337" s="78"/>
      <c r="DC337" s="78"/>
      <c r="DD337" s="78"/>
      <c r="DE337" s="78"/>
      <c r="DF337" s="78"/>
      <c r="DG337" s="78"/>
      <c r="DH337" s="78"/>
      <c r="DI337" s="78"/>
      <c r="DJ337" s="78"/>
      <c r="DK337" s="78"/>
      <c r="DL337" s="78"/>
      <c r="DM337" s="78"/>
      <c r="DN337" s="78"/>
      <c r="DO337" s="78"/>
      <c r="DP337" s="78"/>
      <c r="DQ337" s="78"/>
      <c r="DR337" s="78"/>
      <c r="DS337" s="78"/>
      <c r="DT337" s="78"/>
      <c r="DU337" s="78"/>
      <c r="DV337" s="78"/>
      <c r="DW337" s="78"/>
      <c r="DX337" s="78"/>
      <c r="DY337" s="78"/>
      <c r="DZ337" s="78"/>
      <c r="EA337" s="78"/>
      <c r="EB337" s="78"/>
      <c r="EC337" s="78"/>
      <c r="ED337" s="78"/>
      <c r="EE337" s="78"/>
      <c r="EF337" s="78"/>
      <c r="EG337" s="78"/>
      <c r="EH337" s="78"/>
      <c r="EI337" s="78"/>
      <c r="EJ337" s="78"/>
      <c r="EK337" s="78"/>
      <c r="EL337" s="78"/>
      <c r="EM337" s="78"/>
      <c r="EN337" s="78"/>
      <c r="EO337" s="78"/>
      <c r="EP337" s="78"/>
      <c r="EQ337" s="78"/>
      <c r="ER337" s="78"/>
      <c r="ES337" s="78"/>
      <c r="ET337" s="78"/>
      <c r="EU337" s="78"/>
      <c r="EV337" s="78"/>
      <c r="EW337" s="78"/>
      <c r="EX337" s="78"/>
      <c r="EY337" s="78"/>
      <c r="EZ337" s="78"/>
      <c r="FA337" s="78"/>
      <c r="FB337" s="78"/>
      <c r="FC337" s="78"/>
      <c r="FD337" s="78"/>
      <c r="FE337" s="78"/>
      <c r="FF337" s="78"/>
      <c r="FG337" s="78"/>
      <c r="FH337" s="78"/>
      <c r="FI337" s="78"/>
      <c r="FJ337" s="78"/>
      <c r="FK337" s="78"/>
      <c r="FL337" s="78"/>
      <c r="FM337" s="78"/>
      <c r="FN337" s="78"/>
      <c r="FO337" s="78"/>
      <c r="FP337" s="78"/>
      <c r="FQ337" s="78"/>
      <c r="FR337" s="78"/>
      <c r="FS337" s="78"/>
      <c r="FT337" s="78"/>
      <c r="FU337" s="78"/>
      <c r="FV337" s="78"/>
      <c r="FW337" s="78"/>
      <c r="FX337" s="78"/>
      <c r="FY337" s="78"/>
      <c r="FZ337" s="78"/>
    </row>
    <row r="338" spans="8:182" x14ac:dyDescent="0.2">
      <c r="H338" s="78"/>
      <c r="I338" s="78"/>
      <c r="J338" s="78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78"/>
      <c r="AM338" s="78"/>
      <c r="AN338" s="78"/>
      <c r="AO338" s="78"/>
      <c r="AP338" s="78"/>
      <c r="AQ338" s="78"/>
      <c r="AR338" s="78"/>
      <c r="AS338" s="78"/>
      <c r="AT338" s="78"/>
      <c r="AU338" s="78"/>
      <c r="AV338" s="78"/>
      <c r="AW338" s="78"/>
      <c r="AX338" s="78"/>
      <c r="AY338" s="78"/>
      <c r="AZ338" s="78"/>
      <c r="BA338" s="78"/>
      <c r="BB338" s="78"/>
      <c r="BC338" s="78"/>
      <c r="BD338" s="78"/>
      <c r="BE338" s="78"/>
      <c r="BF338" s="78"/>
      <c r="BG338" s="78"/>
      <c r="BH338" s="78"/>
      <c r="BI338" s="78"/>
      <c r="BJ338" s="78"/>
      <c r="BK338" s="78"/>
      <c r="BL338" s="78"/>
      <c r="BM338" s="78"/>
      <c r="BN338" s="78"/>
      <c r="BO338" s="78"/>
      <c r="BP338" s="78"/>
      <c r="BQ338" s="78"/>
      <c r="BR338" s="78"/>
      <c r="BS338" s="78"/>
      <c r="BT338" s="78"/>
      <c r="BU338" s="78"/>
      <c r="BV338" s="78"/>
      <c r="BW338" s="78"/>
      <c r="BX338" s="78"/>
      <c r="BY338" s="78"/>
      <c r="BZ338" s="78"/>
      <c r="CA338" s="78"/>
      <c r="CB338" s="78"/>
      <c r="CC338" s="78"/>
      <c r="CD338" s="78"/>
      <c r="CE338" s="78"/>
      <c r="CF338" s="78"/>
      <c r="CG338" s="78"/>
      <c r="CH338" s="78"/>
      <c r="CI338" s="78"/>
      <c r="CJ338" s="78"/>
      <c r="CK338" s="78"/>
      <c r="CL338" s="78"/>
      <c r="CM338" s="78"/>
      <c r="CN338" s="78"/>
      <c r="CO338" s="78"/>
      <c r="CP338" s="78"/>
      <c r="CQ338" s="78"/>
      <c r="CR338" s="78"/>
      <c r="CS338" s="78"/>
      <c r="CT338" s="78"/>
      <c r="CU338" s="78"/>
      <c r="CV338" s="78"/>
      <c r="CW338" s="78"/>
      <c r="CX338" s="78"/>
      <c r="CY338" s="78"/>
      <c r="CZ338" s="78"/>
      <c r="DA338" s="78"/>
      <c r="DB338" s="78"/>
      <c r="DC338" s="78"/>
      <c r="DD338" s="78"/>
      <c r="DE338" s="78"/>
      <c r="DF338" s="78"/>
      <c r="DG338" s="78"/>
      <c r="DH338" s="78"/>
      <c r="DI338" s="78"/>
      <c r="DJ338" s="78"/>
      <c r="DK338" s="78"/>
      <c r="DL338" s="78"/>
      <c r="DM338" s="78"/>
      <c r="DN338" s="78"/>
      <c r="DO338" s="78"/>
      <c r="DP338" s="78"/>
      <c r="DQ338" s="78"/>
      <c r="DR338" s="78"/>
      <c r="DS338" s="78"/>
      <c r="DT338" s="78"/>
      <c r="DU338" s="78"/>
      <c r="DV338" s="78"/>
      <c r="DW338" s="78"/>
      <c r="DX338" s="78"/>
      <c r="DY338" s="78"/>
      <c r="DZ338" s="78"/>
      <c r="EA338" s="78"/>
      <c r="EB338" s="78"/>
      <c r="EC338" s="78"/>
      <c r="ED338" s="78"/>
      <c r="EE338" s="78"/>
      <c r="EF338" s="78"/>
      <c r="EG338" s="78"/>
      <c r="EH338" s="78"/>
      <c r="EI338" s="78"/>
      <c r="EJ338" s="78"/>
      <c r="EK338" s="78"/>
      <c r="EL338" s="78"/>
      <c r="EM338" s="78"/>
      <c r="EN338" s="78"/>
      <c r="EO338" s="78"/>
      <c r="EP338" s="78"/>
      <c r="EQ338" s="78"/>
      <c r="ER338" s="78"/>
      <c r="ES338" s="78"/>
      <c r="ET338" s="78"/>
      <c r="EU338" s="78"/>
      <c r="EV338" s="78"/>
      <c r="EW338" s="78"/>
      <c r="EX338" s="78"/>
      <c r="EY338" s="78"/>
      <c r="EZ338" s="78"/>
      <c r="FA338" s="78"/>
      <c r="FB338" s="78"/>
      <c r="FC338" s="78"/>
      <c r="FD338" s="78"/>
      <c r="FE338" s="78"/>
      <c r="FF338" s="78"/>
      <c r="FG338" s="78"/>
      <c r="FH338" s="78"/>
      <c r="FI338" s="78"/>
      <c r="FJ338" s="78"/>
      <c r="FK338" s="78"/>
      <c r="FL338" s="78"/>
      <c r="FM338" s="78"/>
      <c r="FN338" s="78"/>
      <c r="FO338" s="78"/>
      <c r="FP338" s="78"/>
      <c r="FQ338" s="78"/>
      <c r="FR338" s="78"/>
      <c r="FS338" s="78"/>
      <c r="FT338" s="78"/>
      <c r="FU338" s="78"/>
      <c r="FV338" s="78"/>
      <c r="FW338" s="78"/>
      <c r="FX338" s="78"/>
      <c r="FY338" s="78"/>
      <c r="FZ338" s="78"/>
    </row>
    <row r="339" spans="8:182" x14ac:dyDescent="0.2">
      <c r="H339" s="78"/>
      <c r="I339" s="78"/>
      <c r="J339" s="78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78"/>
      <c r="AM339" s="78"/>
      <c r="AN339" s="78"/>
      <c r="AO339" s="78"/>
      <c r="AP339" s="78"/>
      <c r="AQ339" s="78"/>
      <c r="AR339" s="78"/>
      <c r="AS339" s="78"/>
      <c r="AT339" s="78"/>
      <c r="AU339" s="78"/>
      <c r="AV339" s="78"/>
      <c r="AW339" s="78"/>
      <c r="AX339" s="78"/>
      <c r="AY339" s="78"/>
      <c r="AZ339" s="78"/>
      <c r="BA339" s="78"/>
      <c r="BB339" s="78"/>
      <c r="BC339" s="78"/>
      <c r="BD339" s="78"/>
      <c r="BE339" s="78"/>
      <c r="BF339" s="78"/>
      <c r="BG339" s="78"/>
      <c r="BH339" s="78"/>
      <c r="BI339" s="78"/>
      <c r="BJ339" s="78"/>
      <c r="BK339" s="78"/>
      <c r="BL339" s="78"/>
      <c r="BM339" s="78"/>
      <c r="BN339" s="78"/>
      <c r="BO339" s="78"/>
      <c r="BP339" s="78"/>
      <c r="BQ339" s="78"/>
      <c r="BR339" s="78"/>
      <c r="BS339" s="78"/>
      <c r="BT339" s="78"/>
      <c r="BU339" s="78"/>
      <c r="BV339" s="78"/>
      <c r="BW339" s="78"/>
      <c r="BX339" s="78"/>
      <c r="BY339" s="78"/>
      <c r="BZ339" s="78"/>
      <c r="CA339" s="78"/>
      <c r="CB339" s="78"/>
      <c r="CC339" s="78"/>
      <c r="CD339" s="78"/>
      <c r="CE339" s="78"/>
      <c r="CF339" s="78"/>
      <c r="CG339" s="78"/>
      <c r="CH339" s="78"/>
      <c r="CI339" s="78"/>
      <c r="CJ339" s="78"/>
      <c r="CK339" s="78"/>
      <c r="CL339" s="78"/>
      <c r="CM339" s="78"/>
      <c r="CN339" s="78"/>
      <c r="CO339" s="78"/>
      <c r="CP339" s="78"/>
      <c r="CQ339" s="78"/>
      <c r="CR339" s="78"/>
      <c r="CS339" s="78"/>
      <c r="CT339" s="78"/>
      <c r="CU339" s="78"/>
      <c r="CV339" s="78"/>
      <c r="CW339" s="78"/>
      <c r="CX339" s="78"/>
      <c r="CY339" s="78"/>
      <c r="CZ339" s="78"/>
      <c r="DA339" s="78"/>
      <c r="DB339" s="78"/>
      <c r="DC339" s="78"/>
      <c r="DD339" s="78"/>
      <c r="DE339" s="78"/>
      <c r="DF339" s="78"/>
      <c r="DG339" s="78"/>
      <c r="DH339" s="78"/>
      <c r="DI339" s="78"/>
      <c r="DJ339" s="78"/>
      <c r="DK339" s="78"/>
      <c r="DL339" s="78"/>
      <c r="DM339" s="78"/>
      <c r="DN339" s="78"/>
      <c r="DO339" s="78"/>
      <c r="DP339" s="78"/>
      <c r="DQ339" s="78"/>
      <c r="DR339" s="78"/>
      <c r="DS339" s="78"/>
      <c r="DT339" s="78"/>
      <c r="DU339" s="78"/>
      <c r="DV339" s="78"/>
      <c r="DW339" s="78"/>
      <c r="DX339" s="78"/>
      <c r="DY339" s="78"/>
      <c r="DZ339" s="78"/>
      <c r="EA339" s="78"/>
      <c r="EB339" s="78"/>
      <c r="EC339" s="78"/>
      <c r="ED339" s="78"/>
      <c r="EE339" s="78"/>
      <c r="EF339" s="78"/>
      <c r="EG339" s="78"/>
      <c r="EH339" s="78"/>
      <c r="EI339" s="78"/>
      <c r="EJ339" s="78"/>
      <c r="EK339" s="78"/>
      <c r="EL339" s="78"/>
      <c r="EM339" s="78"/>
      <c r="EN339" s="78"/>
      <c r="EO339" s="78"/>
      <c r="EP339" s="78"/>
      <c r="EQ339" s="78"/>
      <c r="ER339" s="78"/>
      <c r="ES339" s="78"/>
      <c r="ET339" s="78"/>
      <c r="EU339" s="78"/>
      <c r="EV339" s="78"/>
      <c r="EW339" s="78"/>
      <c r="EX339" s="78"/>
      <c r="EY339" s="78"/>
      <c r="EZ339" s="78"/>
      <c r="FA339" s="78"/>
      <c r="FB339" s="78"/>
      <c r="FC339" s="78"/>
      <c r="FD339" s="78"/>
      <c r="FE339" s="78"/>
      <c r="FF339" s="78"/>
      <c r="FG339" s="78"/>
      <c r="FH339" s="78"/>
      <c r="FI339" s="78"/>
      <c r="FJ339" s="78"/>
      <c r="FK339" s="78"/>
      <c r="FL339" s="78"/>
      <c r="FM339" s="78"/>
      <c r="FN339" s="78"/>
      <c r="FO339" s="78"/>
      <c r="FP339" s="78"/>
      <c r="FQ339" s="78"/>
      <c r="FR339" s="78"/>
      <c r="FS339" s="78"/>
      <c r="FT339" s="78"/>
      <c r="FU339" s="78"/>
      <c r="FV339" s="78"/>
      <c r="FW339" s="78"/>
      <c r="FX339" s="78"/>
      <c r="FY339" s="78"/>
      <c r="FZ339" s="78"/>
    </row>
    <row r="340" spans="8:182" x14ac:dyDescent="0.2">
      <c r="H340" s="78"/>
      <c r="I340" s="78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78"/>
      <c r="AM340" s="78"/>
      <c r="AN340" s="78"/>
      <c r="AO340" s="78"/>
      <c r="AP340" s="78"/>
      <c r="AQ340" s="78"/>
      <c r="AR340" s="78"/>
      <c r="AS340" s="78"/>
      <c r="AT340" s="78"/>
      <c r="AU340" s="78"/>
      <c r="AV340" s="78"/>
      <c r="AW340" s="78"/>
      <c r="AX340" s="78"/>
      <c r="AY340" s="78"/>
      <c r="AZ340" s="78"/>
      <c r="BA340" s="78"/>
      <c r="BB340" s="78"/>
      <c r="BC340" s="78"/>
      <c r="BD340" s="78"/>
      <c r="BE340" s="78"/>
      <c r="BF340" s="78"/>
      <c r="BG340" s="78"/>
      <c r="BH340" s="78"/>
      <c r="BI340" s="78"/>
      <c r="BJ340" s="78"/>
      <c r="BK340" s="78"/>
      <c r="BL340" s="78"/>
      <c r="BM340" s="78"/>
      <c r="BN340" s="78"/>
      <c r="BO340" s="78"/>
      <c r="BP340" s="78"/>
      <c r="BQ340" s="78"/>
      <c r="BR340" s="78"/>
      <c r="BS340" s="78"/>
      <c r="BT340" s="78"/>
      <c r="BU340" s="78"/>
      <c r="BV340" s="78"/>
      <c r="BW340" s="78"/>
      <c r="BX340" s="78"/>
      <c r="BY340" s="78"/>
      <c r="BZ340" s="78"/>
      <c r="CA340" s="78"/>
      <c r="CB340" s="78"/>
      <c r="CC340" s="78"/>
      <c r="CD340" s="78"/>
      <c r="CE340" s="78"/>
      <c r="CF340" s="78"/>
      <c r="CG340" s="78"/>
      <c r="CH340" s="78"/>
      <c r="CI340" s="78"/>
      <c r="CJ340" s="78"/>
      <c r="CK340" s="78"/>
      <c r="CL340" s="78"/>
      <c r="CM340" s="78"/>
      <c r="CN340" s="78"/>
      <c r="CO340" s="78"/>
      <c r="CP340" s="78"/>
      <c r="CQ340" s="78"/>
      <c r="CR340" s="78"/>
      <c r="CS340" s="78"/>
      <c r="CT340" s="78"/>
      <c r="CU340" s="78"/>
      <c r="CV340" s="78"/>
      <c r="CW340" s="78"/>
      <c r="CX340" s="78"/>
      <c r="CY340" s="78"/>
      <c r="CZ340" s="78"/>
      <c r="DA340" s="78"/>
      <c r="DB340" s="78"/>
      <c r="DC340" s="78"/>
      <c r="DD340" s="78"/>
      <c r="DE340" s="78"/>
      <c r="DF340" s="78"/>
      <c r="DG340" s="78"/>
      <c r="DH340" s="78"/>
      <c r="DI340" s="78"/>
      <c r="DJ340" s="78"/>
      <c r="DK340" s="78"/>
      <c r="DL340" s="78"/>
      <c r="DM340" s="78"/>
      <c r="DN340" s="78"/>
      <c r="DO340" s="78"/>
      <c r="DP340" s="78"/>
      <c r="DQ340" s="78"/>
      <c r="DR340" s="78"/>
      <c r="DS340" s="78"/>
      <c r="DT340" s="78"/>
      <c r="DU340" s="78"/>
      <c r="DV340" s="78"/>
      <c r="DW340" s="78"/>
      <c r="DX340" s="78"/>
      <c r="DY340" s="78"/>
      <c r="DZ340" s="78"/>
      <c r="EA340" s="78"/>
      <c r="EB340" s="78"/>
      <c r="EC340" s="78"/>
      <c r="ED340" s="78"/>
      <c r="EE340" s="78"/>
      <c r="EF340" s="78"/>
      <c r="EG340" s="78"/>
      <c r="EH340" s="78"/>
      <c r="EI340" s="78"/>
      <c r="EJ340" s="78"/>
      <c r="EK340" s="78"/>
      <c r="EL340" s="78"/>
      <c r="EM340" s="78"/>
      <c r="EN340" s="78"/>
      <c r="EO340" s="78"/>
      <c r="EP340" s="78"/>
      <c r="EQ340" s="78"/>
      <c r="ER340" s="78"/>
      <c r="ES340" s="78"/>
      <c r="ET340" s="78"/>
      <c r="EU340" s="78"/>
      <c r="EV340" s="78"/>
      <c r="EW340" s="78"/>
      <c r="EX340" s="78"/>
      <c r="EY340" s="78"/>
      <c r="EZ340" s="78"/>
      <c r="FA340" s="78"/>
      <c r="FB340" s="78"/>
      <c r="FC340" s="78"/>
      <c r="FD340" s="78"/>
      <c r="FE340" s="78"/>
      <c r="FF340" s="78"/>
      <c r="FG340" s="78"/>
      <c r="FH340" s="78"/>
      <c r="FI340" s="78"/>
      <c r="FJ340" s="78"/>
      <c r="FK340" s="78"/>
      <c r="FL340" s="78"/>
      <c r="FM340" s="78"/>
      <c r="FN340" s="78"/>
      <c r="FO340" s="78"/>
      <c r="FP340" s="78"/>
      <c r="FQ340" s="78"/>
      <c r="FR340" s="78"/>
      <c r="FS340" s="78"/>
      <c r="FT340" s="78"/>
      <c r="FU340" s="78"/>
      <c r="FV340" s="78"/>
      <c r="FW340" s="78"/>
      <c r="FX340" s="78"/>
      <c r="FY340" s="78"/>
      <c r="FZ340" s="78"/>
    </row>
    <row r="341" spans="8:182" x14ac:dyDescent="0.2">
      <c r="H341" s="78"/>
      <c r="I341" s="78"/>
      <c r="J341" s="78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78"/>
      <c r="AM341" s="78"/>
      <c r="AN341" s="78"/>
      <c r="AO341" s="78"/>
      <c r="AP341" s="78"/>
      <c r="AQ341" s="78"/>
      <c r="AR341" s="78"/>
      <c r="AS341" s="78"/>
      <c r="AT341" s="78"/>
      <c r="AU341" s="78"/>
      <c r="AV341" s="78"/>
      <c r="AW341" s="78"/>
      <c r="AX341" s="78"/>
      <c r="AY341" s="78"/>
      <c r="AZ341" s="78"/>
      <c r="BA341" s="78"/>
      <c r="BB341" s="78"/>
      <c r="BC341" s="78"/>
      <c r="BD341" s="78"/>
      <c r="BE341" s="78"/>
      <c r="BF341" s="78"/>
      <c r="BG341" s="78"/>
      <c r="BH341" s="78"/>
      <c r="BI341" s="78"/>
      <c r="BJ341" s="78"/>
      <c r="BK341" s="78"/>
      <c r="BL341" s="78"/>
      <c r="BM341" s="78"/>
      <c r="BN341" s="78"/>
      <c r="BO341" s="78"/>
      <c r="BP341" s="78"/>
      <c r="BQ341" s="78"/>
      <c r="BR341" s="78"/>
      <c r="BS341" s="78"/>
      <c r="BT341" s="78"/>
      <c r="BU341" s="78"/>
      <c r="BV341" s="78"/>
      <c r="BW341" s="78"/>
      <c r="BX341" s="78"/>
      <c r="BY341" s="78"/>
      <c r="BZ341" s="78"/>
      <c r="CA341" s="78"/>
      <c r="CB341" s="78"/>
      <c r="CC341" s="78"/>
      <c r="CD341" s="78"/>
      <c r="CE341" s="78"/>
      <c r="CF341" s="78"/>
      <c r="CG341" s="78"/>
      <c r="CH341" s="78"/>
      <c r="CI341" s="78"/>
      <c r="CJ341" s="78"/>
      <c r="CK341" s="78"/>
      <c r="CL341" s="78"/>
      <c r="CM341" s="78"/>
      <c r="CN341" s="78"/>
      <c r="CO341" s="78"/>
      <c r="CP341" s="78"/>
      <c r="CQ341" s="78"/>
      <c r="CR341" s="78"/>
      <c r="CS341" s="78"/>
      <c r="CT341" s="78"/>
      <c r="CU341" s="78"/>
      <c r="CV341" s="78"/>
      <c r="CW341" s="78"/>
      <c r="CX341" s="78"/>
      <c r="CY341" s="78"/>
      <c r="CZ341" s="78"/>
      <c r="DA341" s="78"/>
      <c r="DB341" s="78"/>
      <c r="DC341" s="78"/>
      <c r="DD341" s="78"/>
      <c r="DE341" s="78"/>
      <c r="DF341" s="78"/>
      <c r="DG341" s="78"/>
      <c r="DH341" s="78"/>
      <c r="DI341" s="78"/>
      <c r="DJ341" s="78"/>
      <c r="DK341" s="78"/>
      <c r="DL341" s="78"/>
      <c r="DM341" s="78"/>
      <c r="DN341" s="78"/>
      <c r="DO341" s="78"/>
      <c r="DP341" s="78"/>
      <c r="DQ341" s="78"/>
      <c r="DR341" s="78"/>
      <c r="DS341" s="78"/>
      <c r="DT341" s="78"/>
      <c r="DU341" s="78"/>
      <c r="DV341" s="78"/>
      <c r="DW341" s="78"/>
      <c r="DX341" s="78"/>
      <c r="DY341" s="78"/>
      <c r="DZ341" s="78"/>
      <c r="EA341" s="78"/>
      <c r="EB341" s="78"/>
      <c r="EC341" s="78"/>
      <c r="ED341" s="78"/>
      <c r="EE341" s="78"/>
      <c r="EF341" s="78"/>
      <c r="EG341" s="78"/>
      <c r="EH341" s="78"/>
      <c r="EI341" s="78"/>
      <c r="EJ341" s="78"/>
      <c r="EK341" s="78"/>
      <c r="EL341" s="78"/>
      <c r="EM341" s="78"/>
      <c r="EN341" s="78"/>
      <c r="EO341" s="78"/>
      <c r="EP341" s="78"/>
      <c r="EQ341" s="78"/>
      <c r="ER341" s="78"/>
      <c r="ES341" s="78"/>
      <c r="ET341" s="78"/>
      <c r="EU341" s="78"/>
      <c r="EV341" s="78"/>
      <c r="EW341" s="78"/>
      <c r="EX341" s="78"/>
      <c r="EY341" s="78"/>
      <c r="EZ341" s="78"/>
      <c r="FA341" s="78"/>
      <c r="FB341" s="78"/>
      <c r="FC341" s="78"/>
      <c r="FD341" s="78"/>
      <c r="FE341" s="78"/>
      <c r="FF341" s="78"/>
      <c r="FG341" s="78"/>
      <c r="FH341" s="78"/>
      <c r="FI341" s="78"/>
      <c r="FJ341" s="78"/>
      <c r="FK341" s="78"/>
      <c r="FL341" s="78"/>
      <c r="FM341" s="78"/>
      <c r="FN341" s="78"/>
      <c r="FO341" s="78"/>
      <c r="FP341" s="78"/>
      <c r="FQ341" s="78"/>
      <c r="FR341" s="78"/>
      <c r="FS341" s="78"/>
      <c r="FT341" s="78"/>
      <c r="FU341" s="78"/>
      <c r="FV341" s="78"/>
      <c r="FW341" s="78"/>
      <c r="FX341" s="78"/>
      <c r="FY341" s="78"/>
      <c r="FZ341" s="78"/>
    </row>
    <row r="342" spans="8:182" x14ac:dyDescent="0.2">
      <c r="H342" s="78"/>
      <c r="I342" s="78"/>
      <c r="J342" s="78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78"/>
      <c r="AM342" s="78"/>
      <c r="AN342" s="78"/>
      <c r="AO342" s="78"/>
      <c r="AP342" s="78"/>
      <c r="AQ342" s="78"/>
      <c r="AR342" s="78"/>
      <c r="AS342" s="78"/>
      <c r="AT342" s="78"/>
      <c r="AU342" s="78"/>
      <c r="AV342" s="78"/>
      <c r="AW342" s="78"/>
      <c r="AX342" s="78"/>
      <c r="AY342" s="78"/>
      <c r="AZ342" s="78"/>
      <c r="BA342" s="78"/>
      <c r="BB342" s="78"/>
      <c r="BC342" s="78"/>
      <c r="BD342" s="78"/>
      <c r="BE342" s="78"/>
      <c r="BF342" s="78"/>
      <c r="BG342" s="78"/>
      <c r="BH342" s="78"/>
      <c r="BI342" s="78"/>
      <c r="BJ342" s="78"/>
      <c r="BK342" s="78"/>
      <c r="BL342" s="78"/>
      <c r="BM342" s="78"/>
      <c r="BN342" s="78"/>
      <c r="BO342" s="78"/>
      <c r="BP342" s="78"/>
      <c r="BQ342" s="78"/>
      <c r="BR342" s="78"/>
      <c r="BS342" s="78"/>
      <c r="BT342" s="78"/>
      <c r="BU342" s="78"/>
      <c r="BV342" s="78"/>
      <c r="BW342" s="78"/>
      <c r="BX342" s="78"/>
      <c r="BY342" s="78"/>
      <c r="BZ342" s="78"/>
      <c r="CA342" s="78"/>
      <c r="CB342" s="78"/>
      <c r="CC342" s="78"/>
      <c r="CD342" s="78"/>
      <c r="CE342" s="78"/>
      <c r="CF342" s="78"/>
      <c r="CG342" s="78"/>
      <c r="CH342" s="78"/>
      <c r="CI342" s="78"/>
      <c r="CJ342" s="78"/>
      <c r="CK342" s="78"/>
      <c r="CL342" s="78"/>
      <c r="CM342" s="78"/>
      <c r="CN342" s="78"/>
      <c r="CO342" s="78"/>
      <c r="CP342" s="78"/>
      <c r="CQ342" s="78"/>
      <c r="CR342" s="78"/>
      <c r="CS342" s="78"/>
      <c r="CT342" s="78"/>
      <c r="CU342" s="78"/>
      <c r="CV342" s="78"/>
      <c r="CW342" s="78"/>
      <c r="CX342" s="78"/>
      <c r="CY342" s="78"/>
      <c r="CZ342" s="78"/>
      <c r="DA342" s="78"/>
      <c r="DB342" s="78"/>
      <c r="DC342" s="78"/>
      <c r="DD342" s="78"/>
      <c r="DE342" s="78"/>
      <c r="DF342" s="78"/>
      <c r="DG342" s="78"/>
      <c r="DH342" s="78"/>
      <c r="DI342" s="78"/>
      <c r="DJ342" s="78"/>
      <c r="DK342" s="78"/>
      <c r="DL342" s="78"/>
      <c r="DM342" s="78"/>
      <c r="DN342" s="78"/>
      <c r="DO342" s="78"/>
      <c r="DP342" s="78"/>
      <c r="DQ342" s="78"/>
      <c r="DR342" s="78"/>
      <c r="DS342" s="78"/>
      <c r="DT342" s="78"/>
      <c r="DU342" s="78"/>
      <c r="DV342" s="78"/>
      <c r="DW342" s="78"/>
      <c r="DX342" s="78"/>
      <c r="DY342" s="78"/>
      <c r="DZ342" s="78"/>
      <c r="EA342" s="78"/>
      <c r="EB342" s="78"/>
      <c r="EC342" s="78"/>
      <c r="ED342" s="78"/>
      <c r="EE342" s="78"/>
      <c r="EF342" s="78"/>
      <c r="EG342" s="78"/>
      <c r="EH342" s="78"/>
      <c r="EI342" s="78"/>
      <c r="EJ342" s="78"/>
      <c r="EK342" s="78"/>
      <c r="EL342" s="78"/>
      <c r="EM342" s="78"/>
      <c r="EN342" s="78"/>
      <c r="EO342" s="78"/>
      <c r="EP342" s="78"/>
      <c r="EQ342" s="78"/>
      <c r="ER342" s="78"/>
      <c r="ES342" s="78"/>
      <c r="ET342" s="78"/>
      <c r="EU342" s="78"/>
      <c r="EV342" s="78"/>
      <c r="EW342" s="78"/>
      <c r="EX342" s="78"/>
      <c r="EY342" s="78"/>
      <c r="EZ342" s="78"/>
      <c r="FA342" s="78"/>
      <c r="FB342" s="78"/>
      <c r="FC342" s="78"/>
      <c r="FD342" s="78"/>
      <c r="FE342" s="78"/>
      <c r="FF342" s="78"/>
      <c r="FG342" s="78"/>
      <c r="FH342" s="78"/>
      <c r="FI342" s="78"/>
      <c r="FJ342" s="78"/>
      <c r="FK342" s="78"/>
      <c r="FL342" s="78"/>
      <c r="FM342" s="78"/>
      <c r="FN342" s="78"/>
      <c r="FO342" s="78"/>
      <c r="FP342" s="78"/>
      <c r="FQ342" s="78"/>
      <c r="FR342" s="78"/>
      <c r="FS342" s="78"/>
      <c r="FT342" s="78"/>
      <c r="FU342" s="78"/>
      <c r="FV342" s="78"/>
      <c r="FW342" s="78"/>
      <c r="FX342" s="78"/>
      <c r="FY342" s="78"/>
      <c r="FZ342" s="78"/>
    </row>
    <row r="343" spans="8:182" x14ac:dyDescent="0.2">
      <c r="H343" s="78"/>
      <c r="I343" s="78"/>
      <c r="J343" s="78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  <c r="V343" s="78"/>
      <c r="W343" s="78"/>
      <c r="X343" s="78"/>
      <c r="Y343" s="78"/>
      <c r="Z343" s="78"/>
      <c r="AA343" s="78"/>
      <c r="AB343" s="78"/>
      <c r="AC343" s="78"/>
      <c r="AD343" s="78"/>
      <c r="AE343" s="78"/>
      <c r="AF343" s="78"/>
      <c r="AG343" s="78"/>
      <c r="AH343" s="78"/>
      <c r="AI343" s="78"/>
      <c r="AJ343" s="78"/>
      <c r="AK343" s="78"/>
      <c r="AL343" s="78"/>
      <c r="AM343" s="78"/>
      <c r="AN343" s="78"/>
      <c r="AO343" s="78"/>
      <c r="AP343" s="78"/>
      <c r="AQ343" s="78"/>
      <c r="AR343" s="78"/>
      <c r="AS343" s="78"/>
      <c r="AT343" s="78"/>
      <c r="AU343" s="78"/>
      <c r="AV343" s="78"/>
      <c r="AW343" s="78"/>
      <c r="AX343" s="78"/>
      <c r="AY343" s="78"/>
      <c r="AZ343" s="78"/>
      <c r="BA343" s="78"/>
      <c r="BB343" s="78"/>
      <c r="BC343" s="78"/>
      <c r="BD343" s="78"/>
      <c r="BE343" s="78"/>
      <c r="BF343" s="78"/>
      <c r="BG343" s="78"/>
      <c r="BH343" s="78"/>
      <c r="BI343" s="78"/>
      <c r="BJ343" s="78"/>
      <c r="BK343" s="78"/>
      <c r="BL343" s="78"/>
      <c r="BM343" s="78"/>
      <c r="BN343" s="78"/>
      <c r="BO343" s="78"/>
      <c r="BP343" s="78"/>
      <c r="BQ343" s="78"/>
      <c r="BR343" s="78"/>
      <c r="BS343" s="78"/>
      <c r="BT343" s="78"/>
      <c r="BU343" s="78"/>
      <c r="BV343" s="78"/>
      <c r="BW343" s="78"/>
      <c r="BX343" s="78"/>
      <c r="BY343" s="78"/>
      <c r="BZ343" s="78"/>
      <c r="CA343" s="78"/>
      <c r="CB343" s="78"/>
      <c r="CC343" s="78"/>
      <c r="CD343" s="78"/>
      <c r="CE343" s="78"/>
      <c r="CF343" s="78"/>
      <c r="CG343" s="78"/>
      <c r="CH343" s="78"/>
      <c r="CI343" s="78"/>
      <c r="CJ343" s="78"/>
      <c r="CK343" s="78"/>
      <c r="CL343" s="78"/>
      <c r="CM343" s="78"/>
      <c r="CN343" s="78"/>
      <c r="CO343" s="78"/>
      <c r="CP343" s="78"/>
      <c r="CQ343" s="78"/>
      <c r="CR343" s="78"/>
      <c r="CS343" s="78"/>
      <c r="CT343" s="78"/>
      <c r="CU343" s="78"/>
      <c r="CV343" s="78"/>
      <c r="CW343" s="78"/>
      <c r="CX343" s="78"/>
      <c r="CY343" s="78"/>
      <c r="CZ343" s="78"/>
      <c r="DA343" s="78"/>
      <c r="DB343" s="78"/>
      <c r="DC343" s="78"/>
      <c r="DD343" s="78"/>
      <c r="DE343" s="78"/>
      <c r="DF343" s="78"/>
      <c r="DG343" s="78"/>
      <c r="DH343" s="78"/>
      <c r="DI343" s="78"/>
      <c r="DJ343" s="78"/>
      <c r="DK343" s="78"/>
      <c r="DL343" s="78"/>
      <c r="DM343" s="78"/>
      <c r="DN343" s="78"/>
      <c r="DO343" s="78"/>
      <c r="DP343" s="78"/>
      <c r="DQ343" s="78"/>
      <c r="DR343" s="78"/>
      <c r="DS343" s="78"/>
      <c r="DT343" s="78"/>
      <c r="DU343" s="78"/>
      <c r="DV343" s="78"/>
      <c r="DW343" s="78"/>
      <c r="DX343" s="78"/>
      <c r="DY343" s="78"/>
      <c r="DZ343" s="78"/>
      <c r="EA343" s="78"/>
      <c r="EB343" s="78"/>
      <c r="EC343" s="78"/>
      <c r="ED343" s="78"/>
      <c r="EE343" s="78"/>
      <c r="EF343" s="78"/>
      <c r="EG343" s="78"/>
      <c r="EH343" s="78"/>
      <c r="EI343" s="78"/>
      <c r="EJ343" s="78"/>
      <c r="EK343" s="78"/>
      <c r="EL343" s="78"/>
      <c r="EM343" s="78"/>
      <c r="EN343" s="78"/>
      <c r="EO343" s="78"/>
      <c r="EP343" s="78"/>
      <c r="EQ343" s="78"/>
      <c r="ER343" s="78"/>
      <c r="ES343" s="78"/>
      <c r="ET343" s="78"/>
      <c r="EU343" s="78"/>
      <c r="EV343" s="78"/>
      <c r="EW343" s="78"/>
      <c r="EX343" s="78"/>
      <c r="EY343" s="78"/>
      <c r="EZ343" s="78"/>
      <c r="FA343" s="78"/>
      <c r="FB343" s="78"/>
      <c r="FC343" s="78"/>
      <c r="FD343" s="78"/>
      <c r="FE343" s="78"/>
      <c r="FF343" s="78"/>
      <c r="FG343" s="78"/>
      <c r="FH343" s="78"/>
      <c r="FI343" s="78"/>
      <c r="FJ343" s="78"/>
      <c r="FK343" s="78"/>
      <c r="FL343" s="78"/>
      <c r="FM343" s="78"/>
      <c r="FN343" s="78"/>
      <c r="FO343" s="78"/>
      <c r="FP343" s="78"/>
      <c r="FQ343" s="78"/>
      <c r="FR343" s="78"/>
      <c r="FS343" s="78"/>
      <c r="FT343" s="78"/>
      <c r="FU343" s="78"/>
      <c r="FV343" s="78"/>
      <c r="FW343" s="78"/>
      <c r="FX343" s="78"/>
      <c r="FY343" s="78"/>
      <c r="FZ343" s="78"/>
    </row>
    <row r="344" spans="8:182" x14ac:dyDescent="0.2">
      <c r="H344" s="78"/>
      <c r="I344" s="78"/>
      <c r="J344" s="78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78"/>
      <c r="AM344" s="78"/>
      <c r="AN344" s="78"/>
      <c r="AO344" s="78"/>
      <c r="AP344" s="78"/>
      <c r="AQ344" s="78"/>
      <c r="AR344" s="78"/>
      <c r="AS344" s="78"/>
      <c r="AT344" s="78"/>
      <c r="AU344" s="78"/>
      <c r="AV344" s="78"/>
      <c r="AW344" s="78"/>
      <c r="AX344" s="78"/>
      <c r="AY344" s="78"/>
      <c r="AZ344" s="78"/>
      <c r="BA344" s="78"/>
      <c r="BB344" s="78"/>
      <c r="BC344" s="78"/>
      <c r="BD344" s="78"/>
      <c r="BE344" s="78"/>
      <c r="BF344" s="78"/>
      <c r="BG344" s="78"/>
      <c r="BH344" s="78"/>
      <c r="BI344" s="78"/>
      <c r="BJ344" s="78"/>
      <c r="BK344" s="78"/>
      <c r="BL344" s="78"/>
      <c r="BM344" s="78"/>
      <c r="BN344" s="78"/>
      <c r="BO344" s="78"/>
      <c r="BP344" s="78"/>
      <c r="BQ344" s="78"/>
      <c r="BR344" s="78"/>
      <c r="BS344" s="78"/>
      <c r="BT344" s="78"/>
      <c r="BU344" s="78"/>
      <c r="BV344" s="78"/>
      <c r="BW344" s="78"/>
      <c r="BX344" s="78"/>
      <c r="BY344" s="78"/>
      <c r="BZ344" s="78"/>
      <c r="CA344" s="78"/>
      <c r="CB344" s="78"/>
      <c r="CC344" s="78"/>
      <c r="CD344" s="78"/>
      <c r="CE344" s="78"/>
      <c r="CF344" s="78"/>
      <c r="CG344" s="78"/>
      <c r="CH344" s="78"/>
      <c r="CI344" s="78"/>
      <c r="CJ344" s="78"/>
      <c r="CK344" s="78"/>
      <c r="CL344" s="78"/>
      <c r="CM344" s="78"/>
      <c r="CN344" s="78"/>
      <c r="CO344" s="78"/>
      <c r="CP344" s="78"/>
      <c r="CQ344" s="78"/>
      <c r="CR344" s="78"/>
      <c r="CS344" s="78"/>
      <c r="CT344" s="78"/>
      <c r="CU344" s="78"/>
      <c r="CV344" s="78"/>
      <c r="CW344" s="78"/>
      <c r="CX344" s="78"/>
      <c r="CY344" s="78"/>
      <c r="CZ344" s="78"/>
      <c r="DA344" s="78"/>
      <c r="DB344" s="78"/>
      <c r="DC344" s="78"/>
      <c r="DD344" s="78"/>
      <c r="DE344" s="78"/>
      <c r="DF344" s="78"/>
      <c r="DG344" s="78"/>
      <c r="DH344" s="78"/>
      <c r="DI344" s="78"/>
      <c r="DJ344" s="78"/>
      <c r="DK344" s="78"/>
      <c r="DL344" s="78"/>
      <c r="DM344" s="78"/>
      <c r="DN344" s="78"/>
      <c r="DO344" s="78"/>
      <c r="DP344" s="78"/>
      <c r="DQ344" s="78"/>
      <c r="DR344" s="78"/>
      <c r="DS344" s="78"/>
      <c r="DT344" s="78"/>
      <c r="DU344" s="78"/>
      <c r="DV344" s="78"/>
      <c r="DW344" s="78"/>
      <c r="DX344" s="78"/>
      <c r="DY344" s="78"/>
      <c r="DZ344" s="78"/>
      <c r="EA344" s="78"/>
      <c r="EB344" s="78"/>
      <c r="EC344" s="78"/>
      <c r="ED344" s="78"/>
      <c r="EE344" s="78"/>
      <c r="EF344" s="78"/>
      <c r="EG344" s="78"/>
      <c r="EH344" s="78"/>
      <c r="EI344" s="78"/>
      <c r="EJ344" s="78"/>
      <c r="EK344" s="78"/>
      <c r="EL344" s="78"/>
      <c r="EM344" s="78"/>
      <c r="EN344" s="78"/>
      <c r="EO344" s="78"/>
      <c r="EP344" s="78"/>
      <c r="EQ344" s="78"/>
      <c r="ER344" s="78"/>
      <c r="ES344" s="78"/>
      <c r="ET344" s="78"/>
      <c r="EU344" s="78"/>
      <c r="EV344" s="78"/>
      <c r="EW344" s="78"/>
      <c r="EX344" s="78"/>
      <c r="EY344" s="78"/>
      <c r="EZ344" s="78"/>
      <c r="FA344" s="78"/>
      <c r="FB344" s="78"/>
      <c r="FC344" s="78"/>
      <c r="FD344" s="78"/>
      <c r="FE344" s="78"/>
      <c r="FF344" s="78"/>
      <c r="FG344" s="78"/>
      <c r="FH344" s="78"/>
      <c r="FI344" s="78"/>
      <c r="FJ344" s="78"/>
      <c r="FK344" s="78"/>
      <c r="FL344" s="78"/>
      <c r="FM344" s="78"/>
      <c r="FN344" s="78"/>
      <c r="FO344" s="78"/>
      <c r="FP344" s="78"/>
      <c r="FQ344" s="78"/>
      <c r="FR344" s="78"/>
      <c r="FS344" s="78"/>
      <c r="FT344" s="78"/>
      <c r="FU344" s="78"/>
      <c r="FV344" s="78"/>
      <c r="FW344" s="78"/>
      <c r="FX344" s="78"/>
      <c r="FY344" s="78"/>
      <c r="FZ344" s="78"/>
    </row>
    <row r="345" spans="8:182" x14ac:dyDescent="0.2">
      <c r="H345" s="78"/>
      <c r="I345" s="78"/>
      <c r="J345" s="78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  <c r="V345" s="78"/>
      <c r="W345" s="78"/>
      <c r="X345" s="78"/>
      <c r="Y345" s="78"/>
      <c r="Z345" s="78"/>
      <c r="AA345" s="78"/>
      <c r="AB345" s="78"/>
      <c r="AC345" s="78"/>
      <c r="AD345" s="78"/>
      <c r="AE345" s="78"/>
      <c r="AF345" s="78"/>
      <c r="AG345" s="78"/>
      <c r="AH345" s="78"/>
      <c r="AI345" s="78"/>
      <c r="AJ345" s="78"/>
      <c r="AK345" s="78"/>
      <c r="AL345" s="78"/>
      <c r="AM345" s="78"/>
      <c r="AN345" s="78"/>
      <c r="AO345" s="78"/>
      <c r="AP345" s="78"/>
      <c r="AQ345" s="78"/>
      <c r="AR345" s="78"/>
      <c r="AS345" s="78"/>
      <c r="AT345" s="78"/>
      <c r="AU345" s="78"/>
      <c r="AV345" s="78"/>
      <c r="AW345" s="78"/>
      <c r="AX345" s="78"/>
      <c r="AY345" s="78"/>
      <c r="AZ345" s="78"/>
      <c r="BA345" s="78"/>
      <c r="BB345" s="78"/>
      <c r="BC345" s="78"/>
      <c r="BD345" s="78"/>
      <c r="BE345" s="78"/>
      <c r="BF345" s="78"/>
      <c r="BG345" s="78"/>
      <c r="BH345" s="78"/>
      <c r="BI345" s="78"/>
      <c r="BJ345" s="78"/>
      <c r="BK345" s="78"/>
      <c r="BL345" s="78"/>
      <c r="BM345" s="78"/>
      <c r="BN345" s="78"/>
      <c r="BO345" s="78"/>
      <c r="BP345" s="78"/>
      <c r="BQ345" s="78"/>
      <c r="BR345" s="78"/>
      <c r="BS345" s="78"/>
      <c r="BT345" s="78"/>
      <c r="BU345" s="78"/>
      <c r="BV345" s="78"/>
      <c r="BW345" s="78"/>
      <c r="BX345" s="78"/>
      <c r="BY345" s="78"/>
      <c r="BZ345" s="78"/>
      <c r="CA345" s="78"/>
      <c r="CB345" s="78"/>
      <c r="CC345" s="78"/>
      <c r="CD345" s="78"/>
      <c r="CE345" s="78"/>
      <c r="CF345" s="78"/>
      <c r="CG345" s="78"/>
      <c r="CH345" s="78"/>
      <c r="CI345" s="78"/>
      <c r="CJ345" s="78"/>
      <c r="CK345" s="78"/>
      <c r="CL345" s="78"/>
      <c r="CM345" s="78"/>
      <c r="CN345" s="78"/>
      <c r="CO345" s="78"/>
      <c r="CP345" s="78"/>
      <c r="CQ345" s="78"/>
      <c r="CR345" s="78"/>
      <c r="CS345" s="78"/>
      <c r="CT345" s="78"/>
      <c r="CU345" s="78"/>
      <c r="CV345" s="78"/>
      <c r="CW345" s="78"/>
      <c r="CX345" s="78"/>
      <c r="CY345" s="78"/>
      <c r="CZ345" s="78"/>
      <c r="DA345" s="78"/>
      <c r="DB345" s="78"/>
      <c r="DC345" s="78"/>
      <c r="DD345" s="78"/>
      <c r="DE345" s="78"/>
      <c r="DF345" s="78"/>
      <c r="DG345" s="78"/>
      <c r="DH345" s="78"/>
      <c r="DI345" s="78"/>
      <c r="DJ345" s="78"/>
      <c r="DK345" s="78"/>
      <c r="DL345" s="78"/>
      <c r="DM345" s="78"/>
      <c r="DN345" s="78"/>
      <c r="DO345" s="78"/>
      <c r="DP345" s="78"/>
      <c r="DQ345" s="78"/>
      <c r="DR345" s="78"/>
      <c r="DS345" s="78"/>
      <c r="DT345" s="78"/>
      <c r="DU345" s="78"/>
      <c r="DV345" s="78"/>
      <c r="DW345" s="78"/>
      <c r="DX345" s="78"/>
      <c r="DY345" s="78"/>
      <c r="DZ345" s="78"/>
      <c r="EA345" s="78"/>
      <c r="EB345" s="78"/>
      <c r="EC345" s="78"/>
      <c r="ED345" s="78"/>
      <c r="EE345" s="78"/>
      <c r="EF345" s="78"/>
      <c r="EG345" s="78"/>
      <c r="EH345" s="78"/>
      <c r="EI345" s="78"/>
      <c r="EJ345" s="78"/>
      <c r="EK345" s="78"/>
      <c r="EL345" s="78"/>
      <c r="EM345" s="78"/>
      <c r="EN345" s="78"/>
      <c r="EO345" s="78"/>
      <c r="EP345" s="78"/>
      <c r="EQ345" s="78"/>
      <c r="ER345" s="78"/>
      <c r="ES345" s="78"/>
      <c r="ET345" s="78"/>
      <c r="EU345" s="78"/>
      <c r="EV345" s="78"/>
      <c r="EW345" s="78"/>
      <c r="EX345" s="78"/>
      <c r="EY345" s="78"/>
      <c r="EZ345" s="78"/>
      <c r="FA345" s="78"/>
      <c r="FB345" s="78"/>
      <c r="FC345" s="78"/>
      <c r="FD345" s="78"/>
      <c r="FE345" s="78"/>
      <c r="FF345" s="78"/>
      <c r="FG345" s="78"/>
      <c r="FH345" s="78"/>
      <c r="FI345" s="78"/>
      <c r="FJ345" s="78"/>
      <c r="FK345" s="78"/>
      <c r="FL345" s="78"/>
      <c r="FM345" s="78"/>
      <c r="FN345" s="78"/>
      <c r="FO345" s="78"/>
      <c r="FP345" s="78"/>
      <c r="FQ345" s="78"/>
      <c r="FR345" s="78"/>
      <c r="FS345" s="78"/>
      <c r="FT345" s="78"/>
      <c r="FU345" s="78"/>
      <c r="FV345" s="78"/>
      <c r="FW345" s="78"/>
      <c r="FX345" s="78"/>
      <c r="FY345" s="78"/>
      <c r="FZ345" s="78"/>
    </row>
    <row r="346" spans="8:182" x14ac:dyDescent="0.2">
      <c r="H346" s="78"/>
      <c r="I346" s="78"/>
      <c r="J346" s="78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  <c r="AA346" s="78"/>
      <c r="AB346" s="78"/>
      <c r="AC346" s="78"/>
      <c r="AD346" s="78"/>
      <c r="AE346" s="78"/>
      <c r="AF346" s="78"/>
      <c r="AG346" s="78"/>
      <c r="AH346" s="78"/>
      <c r="AI346" s="78"/>
      <c r="AJ346" s="78"/>
      <c r="AK346" s="78"/>
      <c r="AL346" s="78"/>
      <c r="AM346" s="78"/>
      <c r="AN346" s="78"/>
      <c r="AO346" s="78"/>
      <c r="AP346" s="78"/>
      <c r="AQ346" s="78"/>
      <c r="AR346" s="78"/>
      <c r="AS346" s="78"/>
      <c r="AT346" s="78"/>
      <c r="AU346" s="78"/>
      <c r="AV346" s="78"/>
      <c r="AW346" s="78"/>
      <c r="AX346" s="78"/>
      <c r="AY346" s="78"/>
      <c r="AZ346" s="78"/>
      <c r="BA346" s="78"/>
      <c r="BB346" s="78"/>
      <c r="BC346" s="78"/>
      <c r="BD346" s="78"/>
      <c r="BE346" s="78"/>
      <c r="BF346" s="78"/>
      <c r="BG346" s="78"/>
      <c r="BH346" s="78"/>
      <c r="BI346" s="78"/>
      <c r="BJ346" s="78"/>
      <c r="BK346" s="78"/>
      <c r="BL346" s="78"/>
      <c r="BM346" s="78"/>
      <c r="BN346" s="78"/>
      <c r="BO346" s="78"/>
      <c r="BP346" s="78"/>
      <c r="BQ346" s="78"/>
      <c r="BR346" s="78"/>
      <c r="BS346" s="78"/>
      <c r="BT346" s="78"/>
      <c r="BU346" s="78"/>
      <c r="BV346" s="78"/>
      <c r="BW346" s="78"/>
      <c r="BX346" s="78"/>
      <c r="BY346" s="78"/>
      <c r="BZ346" s="78"/>
      <c r="CA346" s="78"/>
      <c r="CB346" s="78"/>
      <c r="CC346" s="78"/>
      <c r="CD346" s="78"/>
      <c r="CE346" s="78"/>
      <c r="CF346" s="78"/>
      <c r="CG346" s="78"/>
      <c r="CH346" s="78"/>
      <c r="CI346" s="78"/>
      <c r="CJ346" s="78"/>
      <c r="CK346" s="78"/>
      <c r="CL346" s="78"/>
      <c r="CM346" s="78"/>
      <c r="CN346" s="78"/>
      <c r="CO346" s="78"/>
      <c r="CP346" s="78"/>
      <c r="CQ346" s="78"/>
      <c r="CR346" s="78"/>
      <c r="CS346" s="78"/>
      <c r="CT346" s="78"/>
      <c r="CU346" s="78"/>
      <c r="CV346" s="78"/>
      <c r="CW346" s="78"/>
      <c r="CX346" s="78"/>
      <c r="CY346" s="78"/>
      <c r="CZ346" s="78"/>
      <c r="DA346" s="78"/>
      <c r="DB346" s="78"/>
      <c r="DC346" s="78"/>
      <c r="DD346" s="78"/>
      <c r="DE346" s="78"/>
      <c r="DF346" s="78"/>
      <c r="DG346" s="78"/>
      <c r="DH346" s="78"/>
      <c r="DI346" s="78"/>
      <c r="DJ346" s="78"/>
      <c r="DK346" s="78"/>
      <c r="DL346" s="78"/>
      <c r="DM346" s="78"/>
      <c r="DN346" s="78"/>
      <c r="DO346" s="78"/>
      <c r="DP346" s="78"/>
      <c r="DQ346" s="78"/>
      <c r="DR346" s="78"/>
      <c r="DS346" s="78"/>
      <c r="DT346" s="78"/>
      <c r="DU346" s="78"/>
      <c r="DV346" s="78"/>
      <c r="DW346" s="78"/>
      <c r="DX346" s="78"/>
      <c r="DY346" s="78"/>
      <c r="DZ346" s="78"/>
      <c r="EA346" s="78"/>
      <c r="EB346" s="78"/>
      <c r="EC346" s="78"/>
      <c r="ED346" s="78"/>
      <c r="EE346" s="78"/>
      <c r="EF346" s="78"/>
      <c r="EG346" s="78"/>
      <c r="EH346" s="78"/>
      <c r="EI346" s="78"/>
      <c r="EJ346" s="78"/>
      <c r="EK346" s="78"/>
      <c r="EL346" s="78"/>
      <c r="EM346" s="78"/>
      <c r="EN346" s="78"/>
      <c r="EO346" s="78"/>
      <c r="EP346" s="78"/>
      <c r="EQ346" s="78"/>
      <c r="ER346" s="78"/>
      <c r="ES346" s="78"/>
      <c r="ET346" s="78"/>
      <c r="EU346" s="78"/>
      <c r="EV346" s="78"/>
      <c r="EW346" s="78"/>
      <c r="EX346" s="78"/>
      <c r="EY346" s="78"/>
      <c r="EZ346" s="78"/>
      <c r="FA346" s="78"/>
      <c r="FB346" s="78"/>
      <c r="FC346" s="78"/>
      <c r="FD346" s="78"/>
      <c r="FE346" s="78"/>
      <c r="FF346" s="78"/>
      <c r="FG346" s="78"/>
      <c r="FH346" s="78"/>
      <c r="FI346" s="78"/>
      <c r="FJ346" s="78"/>
      <c r="FK346" s="78"/>
      <c r="FL346" s="78"/>
      <c r="FM346" s="78"/>
      <c r="FN346" s="78"/>
      <c r="FO346" s="78"/>
      <c r="FP346" s="78"/>
      <c r="FQ346" s="78"/>
      <c r="FR346" s="78"/>
      <c r="FS346" s="78"/>
      <c r="FT346" s="78"/>
      <c r="FU346" s="78"/>
      <c r="FV346" s="78"/>
      <c r="FW346" s="78"/>
      <c r="FX346" s="78"/>
      <c r="FY346" s="78"/>
      <c r="FZ346" s="78"/>
    </row>
    <row r="347" spans="8:182" x14ac:dyDescent="0.2">
      <c r="H347" s="78"/>
      <c r="I347" s="78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  <c r="AK347" s="78"/>
      <c r="AL347" s="78"/>
      <c r="AM347" s="78"/>
      <c r="AN347" s="78"/>
      <c r="AO347" s="78"/>
      <c r="AP347" s="78"/>
      <c r="AQ347" s="78"/>
      <c r="AR347" s="78"/>
      <c r="AS347" s="78"/>
      <c r="AT347" s="78"/>
      <c r="AU347" s="78"/>
      <c r="AV347" s="78"/>
      <c r="AW347" s="78"/>
      <c r="AX347" s="78"/>
      <c r="AY347" s="78"/>
      <c r="AZ347" s="78"/>
      <c r="BA347" s="78"/>
      <c r="BB347" s="78"/>
      <c r="BC347" s="78"/>
      <c r="BD347" s="78"/>
      <c r="BE347" s="78"/>
      <c r="BF347" s="78"/>
      <c r="BG347" s="78"/>
      <c r="BH347" s="78"/>
      <c r="BI347" s="78"/>
      <c r="BJ347" s="78"/>
      <c r="BK347" s="78"/>
      <c r="BL347" s="78"/>
      <c r="BM347" s="78"/>
      <c r="BN347" s="78"/>
      <c r="BO347" s="78"/>
      <c r="BP347" s="78"/>
      <c r="BQ347" s="78"/>
      <c r="BR347" s="78"/>
      <c r="BS347" s="78"/>
      <c r="BT347" s="78"/>
      <c r="BU347" s="78"/>
      <c r="BV347" s="78"/>
      <c r="BW347" s="78"/>
      <c r="BX347" s="78"/>
      <c r="BY347" s="78"/>
      <c r="BZ347" s="78"/>
      <c r="CA347" s="78"/>
      <c r="CB347" s="78"/>
      <c r="CC347" s="78"/>
      <c r="CD347" s="78"/>
      <c r="CE347" s="78"/>
      <c r="CF347" s="78"/>
      <c r="CG347" s="78"/>
      <c r="CH347" s="78"/>
      <c r="CI347" s="78"/>
      <c r="CJ347" s="78"/>
      <c r="CK347" s="78"/>
      <c r="CL347" s="78"/>
      <c r="CM347" s="78"/>
      <c r="CN347" s="78"/>
      <c r="CO347" s="78"/>
      <c r="CP347" s="78"/>
      <c r="CQ347" s="78"/>
      <c r="CR347" s="78"/>
      <c r="CS347" s="78"/>
      <c r="CT347" s="78"/>
      <c r="CU347" s="78"/>
      <c r="CV347" s="78"/>
      <c r="CW347" s="78"/>
      <c r="CX347" s="78"/>
      <c r="CY347" s="78"/>
      <c r="CZ347" s="78"/>
      <c r="DA347" s="78"/>
      <c r="DB347" s="78"/>
      <c r="DC347" s="78"/>
      <c r="DD347" s="78"/>
      <c r="DE347" s="78"/>
      <c r="DF347" s="78"/>
      <c r="DG347" s="78"/>
      <c r="DH347" s="78"/>
      <c r="DI347" s="78"/>
      <c r="DJ347" s="78"/>
      <c r="DK347" s="78"/>
      <c r="DL347" s="78"/>
      <c r="DM347" s="78"/>
      <c r="DN347" s="78"/>
      <c r="DO347" s="78"/>
      <c r="DP347" s="78"/>
      <c r="DQ347" s="78"/>
      <c r="DR347" s="78"/>
      <c r="DS347" s="78"/>
      <c r="DT347" s="78"/>
      <c r="DU347" s="78"/>
      <c r="DV347" s="78"/>
      <c r="DW347" s="78"/>
      <c r="DX347" s="78"/>
      <c r="DY347" s="78"/>
      <c r="DZ347" s="78"/>
      <c r="EA347" s="78"/>
      <c r="EB347" s="78"/>
      <c r="EC347" s="78"/>
      <c r="ED347" s="78"/>
      <c r="EE347" s="78"/>
      <c r="EF347" s="78"/>
      <c r="EG347" s="78"/>
      <c r="EH347" s="78"/>
      <c r="EI347" s="78"/>
      <c r="EJ347" s="78"/>
      <c r="EK347" s="78"/>
      <c r="EL347" s="78"/>
      <c r="EM347" s="78"/>
      <c r="EN347" s="78"/>
      <c r="EO347" s="78"/>
      <c r="EP347" s="78"/>
      <c r="EQ347" s="78"/>
      <c r="ER347" s="78"/>
      <c r="ES347" s="78"/>
      <c r="ET347" s="78"/>
      <c r="EU347" s="78"/>
      <c r="EV347" s="78"/>
      <c r="EW347" s="78"/>
      <c r="EX347" s="78"/>
      <c r="EY347" s="78"/>
      <c r="EZ347" s="78"/>
      <c r="FA347" s="78"/>
      <c r="FB347" s="78"/>
      <c r="FC347" s="78"/>
      <c r="FD347" s="78"/>
      <c r="FE347" s="78"/>
      <c r="FF347" s="78"/>
      <c r="FG347" s="78"/>
      <c r="FH347" s="78"/>
      <c r="FI347" s="78"/>
      <c r="FJ347" s="78"/>
      <c r="FK347" s="78"/>
      <c r="FL347" s="78"/>
      <c r="FM347" s="78"/>
      <c r="FN347" s="78"/>
      <c r="FO347" s="78"/>
      <c r="FP347" s="78"/>
      <c r="FQ347" s="78"/>
      <c r="FR347" s="78"/>
      <c r="FS347" s="78"/>
      <c r="FT347" s="78"/>
      <c r="FU347" s="78"/>
      <c r="FV347" s="78"/>
      <c r="FW347" s="78"/>
      <c r="FX347" s="78"/>
      <c r="FY347" s="78"/>
      <c r="FZ347" s="78"/>
    </row>
    <row r="348" spans="8:182" x14ac:dyDescent="0.2">
      <c r="H348" s="78"/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78"/>
      <c r="AM348" s="78"/>
      <c r="AN348" s="78"/>
      <c r="AO348" s="78"/>
      <c r="AP348" s="78"/>
      <c r="AQ348" s="78"/>
      <c r="AR348" s="78"/>
      <c r="AS348" s="78"/>
      <c r="AT348" s="78"/>
      <c r="AU348" s="78"/>
      <c r="AV348" s="78"/>
      <c r="AW348" s="78"/>
      <c r="AX348" s="78"/>
      <c r="AY348" s="78"/>
      <c r="AZ348" s="78"/>
      <c r="BA348" s="78"/>
      <c r="BB348" s="78"/>
      <c r="BC348" s="78"/>
      <c r="BD348" s="78"/>
      <c r="BE348" s="78"/>
      <c r="BF348" s="78"/>
      <c r="BG348" s="78"/>
      <c r="BH348" s="78"/>
      <c r="BI348" s="78"/>
      <c r="BJ348" s="78"/>
      <c r="BK348" s="78"/>
      <c r="BL348" s="78"/>
      <c r="BM348" s="78"/>
      <c r="BN348" s="78"/>
      <c r="BO348" s="78"/>
      <c r="BP348" s="78"/>
      <c r="BQ348" s="78"/>
      <c r="BR348" s="78"/>
      <c r="BS348" s="78"/>
      <c r="BT348" s="78"/>
      <c r="BU348" s="78"/>
      <c r="BV348" s="78"/>
      <c r="BW348" s="78"/>
      <c r="BX348" s="78"/>
      <c r="BY348" s="78"/>
      <c r="BZ348" s="78"/>
      <c r="CA348" s="78"/>
      <c r="CB348" s="78"/>
      <c r="CC348" s="78"/>
      <c r="CD348" s="78"/>
      <c r="CE348" s="78"/>
      <c r="CF348" s="78"/>
      <c r="CG348" s="78"/>
      <c r="CH348" s="78"/>
      <c r="CI348" s="78"/>
      <c r="CJ348" s="78"/>
      <c r="CK348" s="78"/>
      <c r="CL348" s="78"/>
      <c r="CM348" s="78"/>
      <c r="CN348" s="78"/>
      <c r="CO348" s="78"/>
      <c r="CP348" s="78"/>
      <c r="CQ348" s="78"/>
      <c r="CR348" s="78"/>
      <c r="CS348" s="78"/>
      <c r="CT348" s="78"/>
      <c r="CU348" s="78"/>
      <c r="CV348" s="78"/>
      <c r="CW348" s="78"/>
      <c r="CX348" s="78"/>
      <c r="CY348" s="78"/>
      <c r="CZ348" s="78"/>
      <c r="DA348" s="78"/>
      <c r="DB348" s="78"/>
      <c r="DC348" s="78"/>
      <c r="DD348" s="78"/>
      <c r="DE348" s="78"/>
      <c r="DF348" s="78"/>
      <c r="DG348" s="78"/>
      <c r="DH348" s="78"/>
      <c r="DI348" s="78"/>
      <c r="DJ348" s="78"/>
      <c r="DK348" s="78"/>
      <c r="DL348" s="78"/>
      <c r="DM348" s="78"/>
      <c r="DN348" s="78"/>
      <c r="DO348" s="78"/>
      <c r="DP348" s="78"/>
      <c r="DQ348" s="78"/>
      <c r="DR348" s="78"/>
      <c r="DS348" s="78"/>
      <c r="DT348" s="78"/>
      <c r="DU348" s="78"/>
      <c r="DV348" s="78"/>
      <c r="DW348" s="78"/>
      <c r="DX348" s="78"/>
      <c r="DY348" s="78"/>
      <c r="DZ348" s="78"/>
      <c r="EA348" s="78"/>
      <c r="EB348" s="78"/>
      <c r="EC348" s="78"/>
      <c r="ED348" s="78"/>
      <c r="EE348" s="78"/>
      <c r="EF348" s="78"/>
      <c r="EG348" s="78"/>
      <c r="EH348" s="78"/>
      <c r="EI348" s="78"/>
      <c r="EJ348" s="78"/>
      <c r="EK348" s="78"/>
      <c r="EL348" s="78"/>
      <c r="EM348" s="78"/>
      <c r="EN348" s="78"/>
      <c r="EO348" s="78"/>
      <c r="EP348" s="78"/>
      <c r="EQ348" s="78"/>
      <c r="ER348" s="78"/>
      <c r="ES348" s="78"/>
      <c r="ET348" s="78"/>
      <c r="EU348" s="78"/>
      <c r="EV348" s="78"/>
      <c r="EW348" s="78"/>
      <c r="EX348" s="78"/>
      <c r="EY348" s="78"/>
      <c r="EZ348" s="78"/>
      <c r="FA348" s="78"/>
      <c r="FB348" s="78"/>
      <c r="FC348" s="78"/>
      <c r="FD348" s="78"/>
      <c r="FE348" s="78"/>
      <c r="FF348" s="78"/>
      <c r="FG348" s="78"/>
      <c r="FH348" s="78"/>
      <c r="FI348" s="78"/>
      <c r="FJ348" s="78"/>
      <c r="FK348" s="78"/>
      <c r="FL348" s="78"/>
      <c r="FM348" s="78"/>
      <c r="FN348" s="78"/>
      <c r="FO348" s="78"/>
      <c r="FP348" s="78"/>
      <c r="FQ348" s="78"/>
      <c r="FR348" s="78"/>
      <c r="FS348" s="78"/>
      <c r="FT348" s="78"/>
      <c r="FU348" s="78"/>
      <c r="FV348" s="78"/>
      <c r="FW348" s="78"/>
      <c r="FX348" s="78"/>
      <c r="FY348" s="78"/>
      <c r="FZ348" s="78"/>
    </row>
    <row r="349" spans="8:182" x14ac:dyDescent="0.2">
      <c r="H349" s="78"/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78"/>
      <c r="AM349" s="78"/>
      <c r="AN349" s="78"/>
      <c r="AO349" s="78"/>
      <c r="AP349" s="78"/>
      <c r="AQ349" s="78"/>
      <c r="AR349" s="78"/>
      <c r="AS349" s="78"/>
      <c r="AT349" s="78"/>
      <c r="AU349" s="78"/>
      <c r="AV349" s="78"/>
      <c r="AW349" s="78"/>
      <c r="AX349" s="78"/>
      <c r="AY349" s="78"/>
      <c r="AZ349" s="78"/>
      <c r="BA349" s="78"/>
      <c r="BB349" s="78"/>
      <c r="BC349" s="78"/>
      <c r="BD349" s="78"/>
      <c r="BE349" s="78"/>
      <c r="BF349" s="78"/>
      <c r="BG349" s="78"/>
      <c r="BH349" s="78"/>
      <c r="BI349" s="78"/>
      <c r="BJ349" s="78"/>
      <c r="BK349" s="78"/>
      <c r="BL349" s="78"/>
      <c r="BM349" s="78"/>
      <c r="BN349" s="78"/>
      <c r="BO349" s="78"/>
      <c r="BP349" s="78"/>
      <c r="BQ349" s="78"/>
      <c r="BR349" s="78"/>
      <c r="BS349" s="78"/>
      <c r="BT349" s="78"/>
      <c r="BU349" s="78"/>
      <c r="BV349" s="78"/>
      <c r="BW349" s="78"/>
      <c r="BX349" s="78"/>
      <c r="BY349" s="78"/>
      <c r="BZ349" s="78"/>
      <c r="CA349" s="78"/>
      <c r="CB349" s="78"/>
      <c r="CC349" s="78"/>
      <c r="CD349" s="78"/>
      <c r="CE349" s="78"/>
      <c r="CF349" s="78"/>
      <c r="CG349" s="78"/>
      <c r="CH349" s="78"/>
      <c r="CI349" s="78"/>
      <c r="CJ349" s="78"/>
      <c r="CK349" s="78"/>
      <c r="CL349" s="78"/>
      <c r="CM349" s="78"/>
      <c r="CN349" s="78"/>
      <c r="CO349" s="78"/>
      <c r="CP349" s="78"/>
      <c r="CQ349" s="78"/>
      <c r="CR349" s="78"/>
      <c r="CS349" s="78"/>
      <c r="CT349" s="78"/>
      <c r="CU349" s="78"/>
      <c r="CV349" s="78"/>
      <c r="CW349" s="78"/>
      <c r="CX349" s="78"/>
      <c r="CY349" s="78"/>
      <c r="CZ349" s="78"/>
      <c r="DA349" s="78"/>
      <c r="DB349" s="78"/>
      <c r="DC349" s="78"/>
      <c r="DD349" s="78"/>
      <c r="DE349" s="78"/>
      <c r="DF349" s="78"/>
      <c r="DG349" s="78"/>
      <c r="DH349" s="78"/>
      <c r="DI349" s="78"/>
      <c r="DJ349" s="78"/>
      <c r="DK349" s="78"/>
      <c r="DL349" s="78"/>
      <c r="DM349" s="78"/>
      <c r="DN349" s="78"/>
      <c r="DO349" s="78"/>
      <c r="DP349" s="78"/>
      <c r="DQ349" s="78"/>
      <c r="DR349" s="78"/>
      <c r="DS349" s="78"/>
      <c r="DT349" s="78"/>
      <c r="DU349" s="78"/>
      <c r="DV349" s="78"/>
      <c r="DW349" s="78"/>
      <c r="DX349" s="78"/>
      <c r="DY349" s="78"/>
      <c r="DZ349" s="78"/>
      <c r="EA349" s="78"/>
      <c r="EB349" s="78"/>
      <c r="EC349" s="78"/>
      <c r="ED349" s="78"/>
      <c r="EE349" s="78"/>
      <c r="EF349" s="78"/>
      <c r="EG349" s="78"/>
      <c r="EH349" s="78"/>
      <c r="EI349" s="78"/>
      <c r="EJ349" s="78"/>
      <c r="EK349" s="78"/>
      <c r="EL349" s="78"/>
      <c r="EM349" s="78"/>
      <c r="EN349" s="78"/>
      <c r="EO349" s="78"/>
      <c r="EP349" s="78"/>
      <c r="EQ349" s="78"/>
      <c r="ER349" s="78"/>
      <c r="ES349" s="78"/>
      <c r="ET349" s="78"/>
      <c r="EU349" s="78"/>
      <c r="EV349" s="78"/>
      <c r="EW349" s="78"/>
      <c r="EX349" s="78"/>
      <c r="EY349" s="78"/>
      <c r="EZ349" s="78"/>
      <c r="FA349" s="78"/>
      <c r="FB349" s="78"/>
      <c r="FC349" s="78"/>
      <c r="FD349" s="78"/>
      <c r="FE349" s="78"/>
      <c r="FF349" s="78"/>
      <c r="FG349" s="78"/>
      <c r="FH349" s="78"/>
      <c r="FI349" s="78"/>
      <c r="FJ349" s="78"/>
      <c r="FK349" s="78"/>
      <c r="FL349" s="78"/>
      <c r="FM349" s="78"/>
      <c r="FN349" s="78"/>
      <c r="FO349" s="78"/>
      <c r="FP349" s="78"/>
      <c r="FQ349" s="78"/>
      <c r="FR349" s="78"/>
      <c r="FS349" s="78"/>
      <c r="FT349" s="78"/>
      <c r="FU349" s="78"/>
      <c r="FV349" s="78"/>
      <c r="FW349" s="78"/>
      <c r="FX349" s="78"/>
      <c r="FY349" s="78"/>
      <c r="FZ349" s="78"/>
    </row>
    <row r="350" spans="8:182" x14ac:dyDescent="0.2">
      <c r="H350" s="78"/>
      <c r="I350" s="78"/>
      <c r="J350" s="78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  <c r="AK350" s="78"/>
      <c r="AL350" s="78"/>
      <c r="AM350" s="78"/>
      <c r="AN350" s="78"/>
      <c r="AO350" s="78"/>
      <c r="AP350" s="78"/>
      <c r="AQ350" s="78"/>
      <c r="AR350" s="78"/>
      <c r="AS350" s="78"/>
      <c r="AT350" s="78"/>
      <c r="AU350" s="78"/>
      <c r="AV350" s="78"/>
      <c r="AW350" s="78"/>
      <c r="AX350" s="78"/>
      <c r="AY350" s="78"/>
      <c r="AZ350" s="78"/>
      <c r="BA350" s="78"/>
      <c r="BB350" s="78"/>
      <c r="BC350" s="78"/>
      <c r="BD350" s="78"/>
      <c r="BE350" s="78"/>
      <c r="BF350" s="78"/>
      <c r="BG350" s="78"/>
      <c r="BH350" s="78"/>
      <c r="BI350" s="78"/>
      <c r="BJ350" s="78"/>
      <c r="BK350" s="78"/>
      <c r="BL350" s="78"/>
      <c r="BM350" s="78"/>
      <c r="BN350" s="78"/>
      <c r="BO350" s="78"/>
      <c r="BP350" s="78"/>
      <c r="BQ350" s="78"/>
      <c r="BR350" s="78"/>
      <c r="BS350" s="78"/>
      <c r="BT350" s="78"/>
      <c r="BU350" s="78"/>
      <c r="BV350" s="78"/>
      <c r="BW350" s="78"/>
      <c r="BX350" s="78"/>
      <c r="BY350" s="78"/>
      <c r="BZ350" s="78"/>
      <c r="CA350" s="78"/>
      <c r="CB350" s="78"/>
      <c r="CC350" s="78"/>
      <c r="CD350" s="78"/>
      <c r="CE350" s="78"/>
      <c r="CF350" s="78"/>
      <c r="CG350" s="78"/>
      <c r="CH350" s="78"/>
      <c r="CI350" s="78"/>
      <c r="CJ350" s="78"/>
      <c r="CK350" s="78"/>
      <c r="CL350" s="78"/>
      <c r="CM350" s="78"/>
      <c r="CN350" s="78"/>
      <c r="CO350" s="78"/>
      <c r="CP350" s="78"/>
      <c r="CQ350" s="78"/>
      <c r="CR350" s="78"/>
      <c r="CS350" s="78"/>
      <c r="CT350" s="78"/>
      <c r="CU350" s="78"/>
      <c r="CV350" s="78"/>
      <c r="CW350" s="78"/>
      <c r="CX350" s="78"/>
      <c r="CY350" s="78"/>
      <c r="CZ350" s="78"/>
      <c r="DA350" s="78"/>
      <c r="DB350" s="78"/>
      <c r="DC350" s="78"/>
      <c r="DD350" s="78"/>
      <c r="DE350" s="78"/>
      <c r="DF350" s="78"/>
      <c r="DG350" s="78"/>
      <c r="DH350" s="78"/>
      <c r="DI350" s="78"/>
      <c r="DJ350" s="78"/>
      <c r="DK350" s="78"/>
      <c r="DL350" s="78"/>
      <c r="DM350" s="78"/>
      <c r="DN350" s="78"/>
      <c r="DO350" s="78"/>
      <c r="DP350" s="78"/>
      <c r="DQ350" s="78"/>
      <c r="DR350" s="78"/>
      <c r="DS350" s="78"/>
      <c r="DT350" s="78"/>
      <c r="DU350" s="78"/>
      <c r="DV350" s="78"/>
      <c r="DW350" s="78"/>
      <c r="DX350" s="78"/>
      <c r="DY350" s="78"/>
      <c r="DZ350" s="78"/>
      <c r="EA350" s="78"/>
      <c r="EB350" s="78"/>
      <c r="EC350" s="78"/>
      <c r="ED350" s="78"/>
      <c r="EE350" s="78"/>
      <c r="EF350" s="78"/>
      <c r="EG350" s="78"/>
      <c r="EH350" s="78"/>
      <c r="EI350" s="78"/>
      <c r="EJ350" s="78"/>
      <c r="EK350" s="78"/>
      <c r="EL350" s="78"/>
      <c r="EM350" s="78"/>
      <c r="EN350" s="78"/>
      <c r="EO350" s="78"/>
      <c r="EP350" s="78"/>
      <c r="EQ350" s="78"/>
      <c r="ER350" s="78"/>
      <c r="ES350" s="78"/>
      <c r="ET350" s="78"/>
      <c r="EU350" s="78"/>
      <c r="EV350" s="78"/>
      <c r="EW350" s="78"/>
      <c r="EX350" s="78"/>
      <c r="EY350" s="78"/>
      <c r="EZ350" s="78"/>
      <c r="FA350" s="78"/>
      <c r="FB350" s="78"/>
      <c r="FC350" s="78"/>
      <c r="FD350" s="78"/>
      <c r="FE350" s="78"/>
      <c r="FF350" s="78"/>
      <c r="FG350" s="78"/>
      <c r="FH350" s="78"/>
      <c r="FI350" s="78"/>
      <c r="FJ350" s="78"/>
      <c r="FK350" s="78"/>
      <c r="FL350" s="78"/>
      <c r="FM350" s="78"/>
      <c r="FN350" s="78"/>
      <c r="FO350" s="78"/>
      <c r="FP350" s="78"/>
      <c r="FQ350" s="78"/>
      <c r="FR350" s="78"/>
      <c r="FS350" s="78"/>
      <c r="FT350" s="78"/>
      <c r="FU350" s="78"/>
      <c r="FV350" s="78"/>
      <c r="FW350" s="78"/>
      <c r="FX350" s="78"/>
      <c r="FY350" s="78"/>
      <c r="FZ350" s="78"/>
    </row>
    <row r="351" spans="8:182" x14ac:dyDescent="0.2">
      <c r="H351" s="78"/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78"/>
      <c r="AM351" s="78"/>
      <c r="AN351" s="78"/>
      <c r="AO351" s="78"/>
      <c r="AP351" s="78"/>
      <c r="AQ351" s="78"/>
      <c r="AR351" s="78"/>
      <c r="AS351" s="78"/>
      <c r="AT351" s="78"/>
      <c r="AU351" s="78"/>
      <c r="AV351" s="78"/>
      <c r="AW351" s="78"/>
      <c r="AX351" s="78"/>
      <c r="AY351" s="78"/>
      <c r="AZ351" s="78"/>
      <c r="BA351" s="78"/>
      <c r="BB351" s="78"/>
      <c r="BC351" s="78"/>
      <c r="BD351" s="78"/>
      <c r="BE351" s="78"/>
      <c r="BF351" s="78"/>
      <c r="BG351" s="78"/>
      <c r="BH351" s="78"/>
      <c r="BI351" s="78"/>
      <c r="BJ351" s="78"/>
      <c r="BK351" s="78"/>
      <c r="BL351" s="78"/>
      <c r="BM351" s="78"/>
      <c r="BN351" s="78"/>
      <c r="BO351" s="78"/>
      <c r="BP351" s="78"/>
      <c r="BQ351" s="78"/>
      <c r="BR351" s="78"/>
      <c r="BS351" s="78"/>
      <c r="BT351" s="78"/>
      <c r="BU351" s="78"/>
      <c r="BV351" s="78"/>
      <c r="BW351" s="78"/>
      <c r="BX351" s="78"/>
      <c r="BY351" s="78"/>
      <c r="BZ351" s="78"/>
      <c r="CA351" s="78"/>
      <c r="CB351" s="78"/>
      <c r="CC351" s="78"/>
      <c r="CD351" s="78"/>
      <c r="CE351" s="78"/>
      <c r="CF351" s="78"/>
      <c r="CG351" s="78"/>
      <c r="CH351" s="78"/>
      <c r="CI351" s="78"/>
      <c r="CJ351" s="78"/>
      <c r="CK351" s="78"/>
      <c r="CL351" s="78"/>
      <c r="CM351" s="78"/>
      <c r="CN351" s="78"/>
      <c r="CO351" s="78"/>
      <c r="CP351" s="78"/>
      <c r="CQ351" s="78"/>
      <c r="CR351" s="78"/>
      <c r="CS351" s="78"/>
      <c r="CT351" s="78"/>
      <c r="CU351" s="78"/>
      <c r="CV351" s="78"/>
      <c r="CW351" s="78"/>
      <c r="CX351" s="78"/>
      <c r="CY351" s="78"/>
      <c r="CZ351" s="78"/>
      <c r="DA351" s="78"/>
      <c r="DB351" s="78"/>
      <c r="DC351" s="78"/>
      <c r="DD351" s="78"/>
      <c r="DE351" s="78"/>
      <c r="DF351" s="78"/>
      <c r="DG351" s="78"/>
      <c r="DH351" s="78"/>
      <c r="DI351" s="78"/>
      <c r="DJ351" s="78"/>
      <c r="DK351" s="78"/>
      <c r="DL351" s="78"/>
      <c r="DM351" s="78"/>
      <c r="DN351" s="78"/>
      <c r="DO351" s="78"/>
      <c r="DP351" s="78"/>
      <c r="DQ351" s="78"/>
      <c r="DR351" s="78"/>
      <c r="DS351" s="78"/>
      <c r="DT351" s="78"/>
      <c r="DU351" s="78"/>
      <c r="DV351" s="78"/>
      <c r="DW351" s="78"/>
      <c r="DX351" s="78"/>
      <c r="DY351" s="78"/>
      <c r="DZ351" s="78"/>
      <c r="EA351" s="78"/>
      <c r="EB351" s="78"/>
      <c r="EC351" s="78"/>
      <c r="ED351" s="78"/>
      <c r="EE351" s="78"/>
      <c r="EF351" s="78"/>
      <c r="EG351" s="78"/>
      <c r="EH351" s="78"/>
      <c r="EI351" s="78"/>
      <c r="EJ351" s="78"/>
      <c r="EK351" s="78"/>
      <c r="EL351" s="78"/>
      <c r="EM351" s="78"/>
      <c r="EN351" s="78"/>
      <c r="EO351" s="78"/>
      <c r="EP351" s="78"/>
      <c r="EQ351" s="78"/>
      <c r="ER351" s="78"/>
      <c r="ES351" s="78"/>
      <c r="ET351" s="78"/>
      <c r="EU351" s="78"/>
      <c r="EV351" s="78"/>
      <c r="EW351" s="78"/>
      <c r="EX351" s="78"/>
      <c r="EY351" s="78"/>
      <c r="EZ351" s="78"/>
      <c r="FA351" s="78"/>
      <c r="FB351" s="78"/>
      <c r="FC351" s="78"/>
      <c r="FD351" s="78"/>
      <c r="FE351" s="78"/>
      <c r="FF351" s="78"/>
      <c r="FG351" s="78"/>
      <c r="FH351" s="78"/>
      <c r="FI351" s="78"/>
      <c r="FJ351" s="78"/>
      <c r="FK351" s="78"/>
      <c r="FL351" s="78"/>
      <c r="FM351" s="78"/>
      <c r="FN351" s="78"/>
      <c r="FO351" s="78"/>
      <c r="FP351" s="78"/>
      <c r="FQ351" s="78"/>
      <c r="FR351" s="78"/>
      <c r="FS351" s="78"/>
      <c r="FT351" s="78"/>
      <c r="FU351" s="78"/>
      <c r="FV351" s="78"/>
      <c r="FW351" s="78"/>
      <c r="FX351" s="78"/>
      <c r="FY351" s="78"/>
      <c r="FZ351" s="78"/>
    </row>
    <row r="352" spans="8:182" x14ac:dyDescent="0.2">
      <c r="H352" s="78"/>
      <c r="I352" s="78"/>
      <c r="J352" s="78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78"/>
      <c r="AM352" s="78"/>
      <c r="AN352" s="78"/>
      <c r="AO352" s="78"/>
      <c r="AP352" s="78"/>
      <c r="AQ352" s="78"/>
      <c r="AR352" s="78"/>
      <c r="AS352" s="78"/>
      <c r="AT352" s="78"/>
      <c r="AU352" s="78"/>
      <c r="AV352" s="78"/>
      <c r="AW352" s="78"/>
      <c r="AX352" s="78"/>
      <c r="AY352" s="78"/>
      <c r="AZ352" s="78"/>
      <c r="BA352" s="78"/>
      <c r="BB352" s="78"/>
      <c r="BC352" s="78"/>
      <c r="BD352" s="78"/>
      <c r="BE352" s="78"/>
      <c r="BF352" s="78"/>
      <c r="BG352" s="78"/>
      <c r="BH352" s="78"/>
      <c r="BI352" s="78"/>
      <c r="BJ352" s="78"/>
      <c r="BK352" s="78"/>
      <c r="BL352" s="78"/>
      <c r="BM352" s="78"/>
      <c r="BN352" s="78"/>
      <c r="BO352" s="78"/>
      <c r="BP352" s="78"/>
      <c r="BQ352" s="78"/>
      <c r="BR352" s="78"/>
      <c r="BS352" s="78"/>
      <c r="BT352" s="78"/>
      <c r="BU352" s="78"/>
      <c r="BV352" s="78"/>
      <c r="BW352" s="78"/>
      <c r="BX352" s="78"/>
      <c r="BY352" s="78"/>
      <c r="BZ352" s="78"/>
      <c r="CA352" s="78"/>
      <c r="CB352" s="78"/>
      <c r="CC352" s="78"/>
      <c r="CD352" s="78"/>
      <c r="CE352" s="78"/>
      <c r="CF352" s="78"/>
      <c r="CG352" s="78"/>
      <c r="CH352" s="78"/>
      <c r="CI352" s="78"/>
      <c r="CJ352" s="78"/>
      <c r="CK352" s="78"/>
      <c r="CL352" s="78"/>
      <c r="CM352" s="78"/>
      <c r="CN352" s="78"/>
      <c r="CO352" s="78"/>
      <c r="CP352" s="78"/>
      <c r="CQ352" s="78"/>
      <c r="CR352" s="78"/>
      <c r="CS352" s="78"/>
      <c r="CT352" s="78"/>
      <c r="CU352" s="78"/>
      <c r="CV352" s="78"/>
      <c r="CW352" s="78"/>
      <c r="CX352" s="78"/>
      <c r="CY352" s="78"/>
      <c r="CZ352" s="78"/>
      <c r="DA352" s="78"/>
      <c r="DB352" s="78"/>
      <c r="DC352" s="78"/>
      <c r="DD352" s="78"/>
      <c r="DE352" s="78"/>
      <c r="DF352" s="78"/>
      <c r="DG352" s="78"/>
      <c r="DH352" s="78"/>
      <c r="DI352" s="78"/>
      <c r="DJ352" s="78"/>
      <c r="DK352" s="78"/>
      <c r="DL352" s="78"/>
      <c r="DM352" s="78"/>
      <c r="DN352" s="78"/>
      <c r="DO352" s="78"/>
      <c r="DP352" s="78"/>
      <c r="DQ352" s="78"/>
      <c r="DR352" s="78"/>
      <c r="DS352" s="78"/>
      <c r="DT352" s="78"/>
      <c r="DU352" s="78"/>
      <c r="DV352" s="78"/>
      <c r="DW352" s="78"/>
      <c r="DX352" s="78"/>
      <c r="DY352" s="78"/>
      <c r="DZ352" s="78"/>
      <c r="EA352" s="78"/>
      <c r="EB352" s="78"/>
      <c r="EC352" s="78"/>
      <c r="ED352" s="78"/>
      <c r="EE352" s="78"/>
      <c r="EF352" s="78"/>
      <c r="EG352" s="78"/>
      <c r="EH352" s="78"/>
      <c r="EI352" s="78"/>
      <c r="EJ352" s="78"/>
      <c r="EK352" s="78"/>
      <c r="EL352" s="78"/>
      <c r="EM352" s="78"/>
      <c r="EN352" s="78"/>
      <c r="EO352" s="78"/>
      <c r="EP352" s="78"/>
      <c r="EQ352" s="78"/>
      <c r="ER352" s="78"/>
      <c r="ES352" s="78"/>
      <c r="ET352" s="78"/>
      <c r="EU352" s="78"/>
      <c r="EV352" s="78"/>
      <c r="EW352" s="78"/>
      <c r="EX352" s="78"/>
      <c r="EY352" s="78"/>
      <c r="EZ352" s="78"/>
      <c r="FA352" s="78"/>
      <c r="FB352" s="78"/>
      <c r="FC352" s="78"/>
      <c r="FD352" s="78"/>
      <c r="FE352" s="78"/>
      <c r="FF352" s="78"/>
      <c r="FG352" s="78"/>
      <c r="FH352" s="78"/>
      <c r="FI352" s="78"/>
      <c r="FJ352" s="78"/>
      <c r="FK352" s="78"/>
      <c r="FL352" s="78"/>
      <c r="FM352" s="78"/>
      <c r="FN352" s="78"/>
      <c r="FO352" s="78"/>
      <c r="FP352" s="78"/>
      <c r="FQ352" s="78"/>
      <c r="FR352" s="78"/>
      <c r="FS352" s="78"/>
      <c r="FT352" s="78"/>
      <c r="FU352" s="78"/>
      <c r="FV352" s="78"/>
      <c r="FW352" s="78"/>
      <c r="FX352" s="78"/>
      <c r="FY352" s="78"/>
      <c r="FZ352" s="78"/>
    </row>
    <row r="353" spans="8:182" x14ac:dyDescent="0.2">
      <c r="H353" s="78"/>
      <c r="I353" s="78"/>
      <c r="J353" s="78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78"/>
      <c r="AM353" s="78"/>
      <c r="AN353" s="78"/>
      <c r="AO353" s="78"/>
      <c r="AP353" s="78"/>
      <c r="AQ353" s="78"/>
      <c r="AR353" s="78"/>
      <c r="AS353" s="78"/>
      <c r="AT353" s="78"/>
      <c r="AU353" s="78"/>
      <c r="AV353" s="78"/>
      <c r="AW353" s="78"/>
      <c r="AX353" s="78"/>
      <c r="AY353" s="78"/>
      <c r="AZ353" s="78"/>
      <c r="BA353" s="78"/>
      <c r="BB353" s="78"/>
      <c r="BC353" s="78"/>
      <c r="BD353" s="78"/>
      <c r="BE353" s="78"/>
      <c r="BF353" s="78"/>
      <c r="BG353" s="78"/>
      <c r="BH353" s="78"/>
      <c r="BI353" s="78"/>
      <c r="BJ353" s="78"/>
      <c r="BK353" s="78"/>
      <c r="BL353" s="78"/>
      <c r="BM353" s="78"/>
      <c r="BN353" s="78"/>
      <c r="BO353" s="78"/>
      <c r="BP353" s="78"/>
      <c r="BQ353" s="78"/>
      <c r="BR353" s="78"/>
      <c r="BS353" s="78"/>
      <c r="BT353" s="78"/>
      <c r="BU353" s="78"/>
      <c r="BV353" s="78"/>
      <c r="BW353" s="78"/>
      <c r="BX353" s="78"/>
      <c r="BY353" s="78"/>
      <c r="BZ353" s="78"/>
      <c r="CA353" s="78"/>
      <c r="CB353" s="78"/>
      <c r="CC353" s="78"/>
      <c r="CD353" s="78"/>
      <c r="CE353" s="78"/>
      <c r="CF353" s="78"/>
      <c r="CG353" s="78"/>
      <c r="CH353" s="78"/>
      <c r="CI353" s="78"/>
      <c r="CJ353" s="78"/>
      <c r="CK353" s="78"/>
      <c r="CL353" s="78"/>
      <c r="CM353" s="78"/>
      <c r="CN353" s="78"/>
      <c r="CO353" s="78"/>
      <c r="CP353" s="78"/>
      <c r="CQ353" s="78"/>
      <c r="CR353" s="78"/>
      <c r="CS353" s="78"/>
      <c r="CT353" s="78"/>
      <c r="CU353" s="78"/>
      <c r="CV353" s="78"/>
      <c r="CW353" s="78"/>
      <c r="CX353" s="78"/>
      <c r="CY353" s="78"/>
      <c r="CZ353" s="78"/>
      <c r="DA353" s="78"/>
      <c r="DB353" s="78"/>
      <c r="DC353" s="78"/>
      <c r="DD353" s="78"/>
      <c r="DE353" s="78"/>
      <c r="DF353" s="78"/>
      <c r="DG353" s="78"/>
      <c r="DH353" s="78"/>
      <c r="DI353" s="78"/>
      <c r="DJ353" s="78"/>
      <c r="DK353" s="78"/>
      <c r="DL353" s="78"/>
      <c r="DM353" s="78"/>
      <c r="DN353" s="78"/>
      <c r="DO353" s="78"/>
      <c r="DP353" s="78"/>
      <c r="DQ353" s="78"/>
      <c r="DR353" s="78"/>
      <c r="DS353" s="78"/>
      <c r="DT353" s="78"/>
      <c r="DU353" s="78"/>
      <c r="DV353" s="78"/>
      <c r="DW353" s="78"/>
      <c r="DX353" s="78"/>
      <c r="DY353" s="78"/>
      <c r="DZ353" s="78"/>
      <c r="EA353" s="78"/>
      <c r="EB353" s="78"/>
      <c r="EC353" s="78"/>
      <c r="ED353" s="78"/>
      <c r="EE353" s="78"/>
      <c r="EF353" s="78"/>
      <c r="EG353" s="78"/>
      <c r="EH353" s="78"/>
      <c r="EI353" s="78"/>
      <c r="EJ353" s="78"/>
      <c r="EK353" s="78"/>
      <c r="EL353" s="78"/>
      <c r="EM353" s="78"/>
      <c r="EN353" s="78"/>
      <c r="EO353" s="78"/>
      <c r="EP353" s="78"/>
      <c r="EQ353" s="78"/>
      <c r="ER353" s="78"/>
      <c r="ES353" s="78"/>
      <c r="ET353" s="78"/>
      <c r="EU353" s="78"/>
      <c r="EV353" s="78"/>
      <c r="EW353" s="78"/>
      <c r="EX353" s="78"/>
      <c r="EY353" s="78"/>
      <c r="EZ353" s="78"/>
      <c r="FA353" s="78"/>
      <c r="FB353" s="78"/>
      <c r="FC353" s="78"/>
      <c r="FD353" s="78"/>
      <c r="FE353" s="78"/>
      <c r="FF353" s="78"/>
      <c r="FG353" s="78"/>
      <c r="FH353" s="78"/>
      <c r="FI353" s="78"/>
      <c r="FJ353" s="78"/>
      <c r="FK353" s="78"/>
      <c r="FL353" s="78"/>
      <c r="FM353" s="78"/>
      <c r="FN353" s="78"/>
      <c r="FO353" s="78"/>
      <c r="FP353" s="78"/>
      <c r="FQ353" s="78"/>
      <c r="FR353" s="78"/>
      <c r="FS353" s="78"/>
      <c r="FT353" s="78"/>
      <c r="FU353" s="78"/>
      <c r="FV353" s="78"/>
      <c r="FW353" s="78"/>
      <c r="FX353" s="78"/>
      <c r="FY353" s="78"/>
      <c r="FZ353" s="78"/>
    </row>
    <row r="354" spans="8:182" x14ac:dyDescent="0.2">
      <c r="H354" s="78"/>
      <c r="I354" s="78"/>
      <c r="J354" s="78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  <c r="AK354" s="78"/>
      <c r="AL354" s="78"/>
      <c r="AM354" s="78"/>
      <c r="AN354" s="78"/>
      <c r="AO354" s="78"/>
      <c r="AP354" s="78"/>
      <c r="AQ354" s="78"/>
      <c r="AR354" s="78"/>
      <c r="AS354" s="78"/>
      <c r="AT354" s="78"/>
      <c r="AU354" s="78"/>
      <c r="AV354" s="78"/>
      <c r="AW354" s="78"/>
      <c r="AX354" s="78"/>
      <c r="AY354" s="78"/>
      <c r="AZ354" s="78"/>
      <c r="BA354" s="78"/>
      <c r="BB354" s="78"/>
      <c r="BC354" s="78"/>
      <c r="BD354" s="78"/>
      <c r="BE354" s="78"/>
      <c r="BF354" s="78"/>
      <c r="BG354" s="78"/>
      <c r="BH354" s="78"/>
      <c r="BI354" s="78"/>
      <c r="BJ354" s="78"/>
      <c r="BK354" s="78"/>
      <c r="BL354" s="78"/>
      <c r="BM354" s="78"/>
      <c r="BN354" s="78"/>
      <c r="BO354" s="78"/>
      <c r="BP354" s="78"/>
      <c r="BQ354" s="78"/>
      <c r="BR354" s="78"/>
      <c r="BS354" s="78"/>
      <c r="BT354" s="78"/>
      <c r="BU354" s="78"/>
      <c r="BV354" s="78"/>
      <c r="BW354" s="78"/>
      <c r="BX354" s="78"/>
      <c r="BY354" s="78"/>
      <c r="BZ354" s="78"/>
      <c r="CA354" s="78"/>
      <c r="CB354" s="78"/>
      <c r="CC354" s="78"/>
      <c r="CD354" s="78"/>
      <c r="CE354" s="78"/>
      <c r="CF354" s="78"/>
      <c r="CG354" s="78"/>
      <c r="CH354" s="78"/>
      <c r="CI354" s="78"/>
      <c r="CJ354" s="78"/>
      <c r="CK354" s="78"/>
      <c r="CL354" s="78"/>
      <c r="CM354" s="78"/>
      <c r="CN354" s="78"/>
      <c r="CO354" s="78"/>
      <c r="CP354" s="78"/>
      <c r="CQ354" s="78"/>
      <c r="CR354" s="78"/>
      <c r="CS354" s="78"/>
      <c r="CT354" s="78"/>
      <c r="CU354" s="78"/>
      <c r="CV354" s="78"/>
      <c r="CW354" s="78"/>
      <c r="CX354" s="78"/>
      <c r="CY354" s="78"/>
      <c r="CZ354" s="78"/>
      <c r="DA354" s="78"/>
      <c r="DB354" s="78"/>
      <c r="DC354" s="78"/>
      <c r="DD354" s="78"/>
      <c r="DE354" s="78"/>
      <c r="DF354" s="78"/>
      <c r="DG354" s="78"/>
      <c r="DH354" s="78"/>
      <c r="DI354" s="78"/>
      <c r="DJ354" s="78"/>
      <c r="DK354" s="78"/>
      <c r="DL354" s="78"/>
      <c r="DM354" s="78"/>
      <c r="DN354" s="78"/>
      <c r="DO354" s="78"/>
      <c r="DP354" s="78"/>
      <c r="DQ354" s="78"/>
      <c r="DR354" s="78"/>
      <c r="DS354" s="78"/>
      <c r="DT354" s="78"/>
      <c r="DU354" s="78"/>
      <c r="DV354" s="78"/>
      <c r="DW354" s="78"/>
      <c r="DX354" s="78"/>
      <c r="DY354" s="78"/>
      <c r="DZ354" s="78"/>
      <c r="EA354" s="78"/>
      <c r="EB354" s="78"/>
      <c r="EC354" s="78"/>
      <c r="ED354" s="78"/>
      <c r="EE354" s="78"/>
      <c r="EF354" s="78"/>
      <c r="EG354" s="78"/>
      <c r="EH354" s="78"/>
      <c r="EI354" s="78"/>
      <c r="EJ354" s="78"/>
      <c r="EK354" s="78"/>
      <c r="EL354" s="78"/>
      <c r="EM354" s="78"/>
      <c r="EN354" s="78"/>
      <c r="EO354" s="78"/>
      <c r="EP354" s="78"/>
      <c r="EQ354" s="78"/>
      <c r="ER354" s="78"/>
      <c r="ES354" s="78"/>
      <c r="ET354" s="78"/>
      <c r="EU354" s="78"/>
      <c r="EV354" s="78"/>
      <c r="EW354" s="78"/>
      <c r="EX354" s="78"/>
      <c r="EY354" s="78"/>
      <c r="EZ354" s="78"/>
      <c r="FA354" s="78"/>
      <c r="FB354" s="78"/>
      <c r="FC354" s="78"/>
      <c r="FD354" s="78"/>
      <c r="FE354" s="78"/>
      <c r="FF354" s="78"/>
      <c r="FG354" s="78"/>
      <c r="FH354" s="78"/>
      <c r="FI354" s="78"/>
      <c r="FJ354" s="78"/>
      <c r="FK354" s="78"/>
      <c r="FL354" s="78"/>
      <c r="FM354" s="78"/>
      <c r="FN354" s="78"/>
      <c r="FO354" s="78"/>
      <c r="FP354" s="78"/>
      <c r="FQ354" s="78"/>
      <c r="FR354" s="78"/>
      <c r="FS354" s="78"/>
      <c r="FT354" s="78"/>
      <c r="FU354" s="78"/>
      <c r="FV354" s="78"/>
      <c r="FW354" s="78"/>
      <c r="FX354" s="78"/>
      <c r="FY354" s="78"/>
      <c r="FZ354" s="78"/>
    </row>
    <row r="355" spans="8:182" x14ac:dyDescent="0.2">
      <c r="H355" s="78"/>
      <c r="I355" s="78"/>
      <c r="J355" s="78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78"/>
      <c r="AM355" s="78"/>
      <c r="AN355" s="78"/>
      <c r="AO355" s="78"/>
      <c r="AP355" s="78"/>
      <c r="AQ355" s="78"/>
      <c r="AR355" s="78"/>
      <c r="AS355" s="78"/>
      <c r="AT355" s="78"/>
      <c r="AU355" s="78"/>
      <c r="AV355" s="78"/>
      <c r="AW355" s="78"/>
      <c r="AX355" s="78"/>
      <c r="AY355" s="78"/>
      <c r="AZ355" s="78"/>
      <c r="BA355" s="78"/>
      <c r="BB355" s="78"/>
      <c r="BC355" s="78"/>
      <c r="BD355" s="78"/>
      <c r="BE355" s="78"/>
      <c r="BF355" s="78"/>
      <c r="BG355" s="78"/>
      <c r="BH355" s="78"/>
      <c r="BI355" s="78"/>
      <c r="BJ355" s="78"/>
      <c r="BK355" s="78"/>
      <c r="BL355" s="78"/>
      <c r="BM355" s="78"/>
      <c r="BN355" s="78"/>
      <c r="BO355" s="78"/>
      <c r="BP355" s="78"/>
      <c r="BQ355" s="78"/>
      <c r="BR355" s="78"/>
      <c r="BS355" s="78"/>
      <c r="BT355" s="78"/>
      <c r="BU355" s="78"/>
      <c r="BV355" s="78"/>
      <c r="BW355" s="78"/>
      <c r="BX355" s="78"/>
      <c r="BY355" s="78"/>
      <c r="BZ355" s="78"/>
      <c r="CA355" s="78"/>
      <c r="CB355" s="78"/>
      <c r="CC355" s="78"/>
      <c r="CD355" s="78"/>
      <c r="CE355" s="78"/>
      <c r="CF355" s="78"/>
      <c r="CG355" s="78"/>
      <c r="CH355" s="78"/>
      <c r="CI355" s="78"/>
      <c r="CJ355" s="78"/>
      <c r="CK355" s="78"/>
      <c r="CL355" s="78"/>
      <c r="CM355" s="78"/>
      <c r="CN355" s="78"/>
      <c r="CO355" s="78"/>
      <c r="CP355" s="78"/>
      <c r="CQ355" s="78"/>
      <c r="CR355" s="78"/>
      <c r="CS355" s="78"/>
      <c r="CT355" s="78"/>
      <c r="CU355" s="78"/>
      <c r="CV355" s="78"/>
      <c r="CW355" s="78"/>
      <c r="CX355" s="78"/>
      <c r="CY355" s="78"/>
      <c r="CZ355" s="78"/>
      <c r="DA355" s="78"/>
      <c r="DB355" s="78"/>
      <c r="DC355" s="78"/>
      <c r="DD355" s="78"/>
      <c r="DE355" s="78"/>
      <c r="DF355" s="78"/>
      <c r="DG355" s="78"/>
      <c r="DH355" s="78"/>
      <c r="DI355" s="78"/>
      <c r="DJ355" s="78"/>
      <c r="DK355" s="78"/>
      <c r="DL355" s="78"/>
      <c r="DM355" s="78"/>
      <c r="DN355" s="78"/>
      <c r="DO355" s="78"/>
      <c r="DP355" s="78"/>
      <c r="DQ355" s="78"/>
      <c r="DR355" s="78"/>
      <c r="DS355" s="78"/>
      <c r="DT355" s="78"/>
      <c r="DU355" s="78"/>
      <c r="DV355" s="78"/>
      <c r="DW355" s="78"/>
      <c r="DX355" s="78"/>
      <c r="DY355" s="78"/>
      <c r="DZ355" s="78"/>
      <c r="EA355" s="78"/>
      <c r="EB355" s="78"/>
      <c r="EC355" s="78"/>
      <c r="ED355" s="78"/>
      <c r="EE355" s="78"/>
      <c r="EF355" s="78"/>
      <c r="EG355" s="78"/>
      <c r="EH355" s="78"/>
      <c r="EI355" s="78"/>
      <c r="EJ355" s="78"/>
      <c r="EK355" s="78"/>
      <c r="EL355" s="78"/>
      <c r="EM355" s="78"/>
      <c r="EN355" s="78"/>
      <c r="EO355" s="78"/>
      <c r="EP355" s="78"/>
      <c r="EQ355" s="78"/>
      <c r="ER355" s="78"/>
      <c r="ES355" s="78"/>
      <c r="ET355" s="78"/>
      <c r="EU355" s="78"/>
      <c r="EV355" s="78"/>
      <c r="EW355" s="78"/>
      <c r="EX355" s="78"/>
      <c r="EY355" s="78"/>
      <c r="EZ355" s="78"/>
      <c r="FA355" s="78"/>
      <c r="FB355" s="78"/>
      <c r="FC355" s="78"/>
      <c r="FD355" s="78"/>
      <c r="FE355" s="78"/>
      <c r="FF355" s="78"/>
      <c r="FG355" s="78"/>
      <c r="FH355" s="78"/>
      <c r="FI355" s="78"/>
      <c r="FJ355" s="78"/>
      <c r="FK355" s="78"/>
      <c r="FL355" s="78"/>
      <c r="FM355" s="78"/>
      <c r="FN355" s="78"/>
      <c r="FO355" s="78"/>
      <c r="FP355" s="78"/>
      <c r="FQ355" s="78"/>
      <c r="FR355" s="78"/>
      <c r="FS355" s="78"/>
      <c r="FT355" s="78"/>
      <c r="FU355" s="78"/>
      <c r="FV355" s="78"/>
      <c r="FW355" s="78"/>
      <c r="FX355" s="78"/>
      <c r="FY355" s="78"/>
      <c r="FZ355" s="78"/>
    </row>
    <row r="356" spans="8:182" x14ac:dyDescent="0.2">
      <c r="H356" s="78"/>
      <c r="I356" s="78"/>
      <c r="J356" s="78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  <c r="AB356" s="78"/>
      <c r="AC356" s="78"/>
      <c r="AD356" s="78"/>
      <c r="AE356" s="78"/>
      <c r="AF356" s="78"/>
      <c r="AG356" s="78"/>
      <c r="AH356" s="78"/>
      <c r="AI356" s="78"/>
      <c r="AJ356" s="78"/>
      <c r="AK356" s="78"/>
      <c r="AL356" s="78"/>
      <c r="AM356" s="78"/>
      <c r="AN356" s="78"/>
      <c r="AO356" s="78"/>
      <c r="AP356" s="78"/>
      <c r="AQ356" s="78"/>
      <c r="AR356" s="78"/>
      <c r="AS356" s="78"/>
      <c r="AT356" s="78"/>
      <c r="AU356" s="78"/>
      <c r="AV356" s="78"/>
      <c r="AW356" s="78"/>
      <c r="AX356" s="78"/>
      <c r="AY356" s="78"/>
      <c r="AZ356" s="78"/>
      <c r="BA356" s="78"/>
      <c r="BB356" s="78"/>
      <c r="BC356" s="78"/>
      <c r="BD356" s="78"/>
      <c r="BE356" s="78"/>
      <c r="BF356" s="78"/>
      <c r="BG356" s="78"/>
      <c r="BH356" s="78"/>
      <c r="BI356" s="78"/>
      <c r="BJ356" s="78"/>
      <c r="BK356" s="78"/>
      <c r="BL356" s="78"/>
      <c r="BM356" s="78"/>
      <c r="BN356" s="78"/>
      <c r="BO356" s="78"/>
      <c r="BP356" s="78"/>
      <c r="BQ356" s="78"/>
      <c r="BR356" s="78"/>
      <c r="BS356" s="78"/>
      <c r="BT356" s="78"/>
      <c r="BU356" s="78"/>
      <c r="BV356" s="78"/>
      <c r="BW356" s="78"/>
      <c r="BX356" s="78"/>
      <c r="BY356" s="78"/>
      <c r="BZ356" s="78"/>
      <c r="CA356" s="78"/>
      <c r="CB356" s="78"/>
      <c r="CC356" s="78"/>
      <c r="CD356" s="78"/>
      <c r="CE356" s="78"/>
      <c r="CF356" s="78"/>
      <c r="CG356" s="78"/>
      <c r="CH356" s="78"/>
      <c r="CI356" s="78"/>
      <c r="CJ356" s="78"/>
      <c r="CK356" s="78"/>
      <c r="CL356" s="78"/>
      <c r="CM356" s="78"/>
      <c r="CN356" s="78"/>
      <c r="CO356" s="78"/>
      <c r="CP356" s="78"/>
      <c r="CQ356" s="78"/>
      <c r="CR356" s="78"/>
      <c r="CS356" s="78"/>
      <c r="CT356" s="78"/>
      <c r="CU356" s="78"/>
      <c r="CV356" s="78"/>
      <c r="CW356" s="78"/>
      <c r="CX356" s="78"/>
      <c r="CY356" s="78"/>
      <c r="CZ356" s="78"/>
      <c r="DA356" s="78"/>
      <c r="DB356" s="78"/>
      <c r="DC356" s="78"/>
      <c r="DD356" s="78"/>
      <c r="DE356" s="78"/>
      <c r="DF356" s="78"/>
      <c r="DG356" s="78"/>
      <c r="DH356" s="78"/>
      <c r="DI356" s="78"/>
      <c r="DJ356" s="78"/>
      <c r="DK356" s="78"/>
      <c r="DL356" s="78"/>
      <c r="DM356" s="78"/>
      <c r="DN356" s="78"/>
      <c r="DO356" s="78"/>
      <c r="DP356" s="78"/>
      <c r="DQ356" s="78"/>
      <c r="DR356" s="78"/>
      <c r="DS356" s="78"/>
      <c r="DT356" s="78"/>
      <c r="DU356" s="78"/>
      <c r="DV356" s="78"/>
      <c r="DW356" s="78"/>
      <c r="DX356" s="78"/>
      <c r="DY356" s="78"/>
      <c r="DZ356" s="78"/>
      <c r="EA356" s="78"/>
      <c r="EB356" s="78"/>
      <c r="EC356" s="78"/>
      <c r="ED356" s="78"/>
      <c r="EE356" s="78"/>
      <c r="EF356" s="78"/>
      <c r="EG356" s="78"/>
      <c r="EH356" s="78"/>
      <c r="EI356" s="78"/>
      <c r="EJ356" s="78"/>
      <c r="EK356" s="78"/>
      <c r="EL356" s="78"/>
      <c r="EM356" s="78"/>
      <c r="EN356" s="78"/>
      <c r="EO356" s="78"/>
      <c r="EP356" s="78"/>
      <c r="EQ356" s="78"/>
      <c r="ER356" s="78"/>
      <c r="ES356" s="78"/>
      <c r="ET356" s="78"/>
      <c r="EU356" s="78"/>
      <c r="EV356" s="78"/>
      <c r="EW356" s="78"/>
      <c r="EX356" s="78"/>
      <c r="EY356" s="78"/>
      <c r="EZ356" s="78"/>
      <c r="FA356" s="78"/>
      <c r="FB356" s="78"/>
      <c r="FC356" s="78"/>
      <c r="FD356" s="78"/>
      <c r="FE356" s="78"/>
      <c r="FF356" s="78"/>
      <c r="FG356" s="78"/>
      <c r="FH356" s="78"/>
      <c r="FI356" s="78"/>
      <c r="FJ356" s="78"/>
      <c r="FK356" s="78"/>
      <c r="FL356" s="78"/>
      <c r="FM356" s="78"/>
      <c r="FN356" s="78"/>
      <c r="FO356" s="78"/>
      <c r="FP356" s="78"/>
      <c r="FQ356" s="78"/>
      <c r="FR356" s="78"/>
      <c r="FS356" s="78"/>
      <c r="FT356" s="78"/>
      <c r="FU356" s="78"/>
      <c r="FV356" s="78"/>
      <c r="FW356" s="78"/>
      <c r="FX356" s="78"/>
      <c r="FY356" s="78"/>
      <c r="FZ356" s="78"/>
    </row>
    <row r="357" spans="8:182" x14ac:dyDescent="0.2">
      <c r="H357" s="78"/>
      <c r="I357" s="78"/>
      <c r="J357" s="78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  <c r="AK357" s="78"/>
      <c r="AL357" s="78"/>
      <c r="AM357" s="78"/>
      <c r="AN357" s="78"/>
      <c r="AO357" s="78"/>
      <c r="AP357" s="78"/>
      <c r="AQ357" s="78"/>
      <c r="AR357" s="78"/>
      <c r="AS357" s="78"/>
      <c r="AT357" s="78"/>
      <c r="AU357" s="78"/>
      <c r="AV357" s="78"/>
      <c r="AW357" s="78"/>
      <c r="AX357" s="78"/>
      <c r="AY357" s="78"/>
      <c r="AZ357" s="78"/>
      <c r="BA357" s="78"/>
      <c r="BB357" s="78"/>
      <c r="BC357" s="78"/>
      <c r="BD357" s="78"/>
      <c r="BE357" s="78"/>
      <c r="BF357" s="78"/>
      <c r="BG357" s="78"/>
      <c r="BH357" s="78"/>
      <c r="BI357" s="78"/>
      <c r="BJ357" s="78"/>
      <c r="BK357" s="78"/>
      <c r="BL357" s="78"/>
      <c r="BM357" s="78"/>
      <c r="BN357" s="78"/>
      <c r="BO357" s="78"/>
      <c r="BP357" s="78"/>
      <c r="BQ357" s="78"/>
      <c r="BR357" s="78"/>
      <c r="BS357" s="78"/>
      <c r="BT357" s="78"/>
      <c r="BU357" s="78"/>
      <c r="BV357" s="78"/>
      <c r="BW357" s="78"/>
      <c r="BX357" s="78"/>
      <c r="BY357" s="78"/>
      <c r="BZ357" s="78"/>
      <c r="CA357" s="78"/>
      <c r="CB357" s="78"/>
      <c r="CC357" s="78"/>
      <c r="CD357" s="78"/>
      <c r="CE357" s="78"/>
      <c r="CF357" s="78"/>
      <c r="CG357" s="78"/>
      <c r="CH357" s="78"/>
      <c r="CI357" s="78"/>
      <c r="CJ357" s="78"/>
      <c r="CK357" s="78"/>
      <c r="CL357" s="78"/>
      <c r="CM357" s="78"/>
      <c r="CN357" s="78"/>
      <c r="CO357" s="78"/>
      <c r="CP357" s="78"/>
      <c r="CQ357" s="78"/>
      <c r="CR357" s="78"/>
      <c r="CS357" s="78"/>
      <c r="CT357" s="78"/>
      <c r="CU357" s="78"/>
      <c r="CV357" s="78"/>
      <c r="CW357" s="78"/>
      <c r="CX357" s="78"/>
      <c r="CY357" s="78"/>
      <c r="CZ357" s="78"/>
      <c r="DA357" s="78"/>
      <c r="DB357" s="78"/>
      <c r="DC357" s="78"/>
      <c r="DD357" s="78"/>
      <c r="DE357" s="78"/>
      <c r="DF357" s="78"/>
      <c r="DG357" s="78"/>
      <c r="DH357" s="78"/>
      <c r="DI357" s="78"/>
      <c r="DJ357" s="78"/>
      <c r="DK357" s="78"/>
      <c r="DL357" s="78"/>
      <c r="DM357" s="78"/>
      <c r="DN357" s="78"/>
      <c r="DO357" s="78"/>
      <c r="DP357" s="78"/>
      <c r="DQ357" s="78"/>
      <c r="DR357" s="78"/>
      <c r="DS357" s="78"/>
      <c r="DT357" s="78"/>
      <c r="DU357" s="78"/>
      <c r="DV357" s="78"/>
      <c r="DW357" s="78"/>
      <c r="DX357" s="78"/>
      <c r="DY357" s="78"/>
      <c r="DZ357" s="78"/>
      <c r="EA357" s="78"/>
      <c r="EB357" s="78"/>
      <c r="EC357" s="78"/>
      <c r="ED357" s="78"/>
      <c r="EE357" s="78"/>
      <c r="EF357" s="78"/>
      <c r="EG357" s="78"/>
      <c r="EH357" s="78"/>
      <c r="EI357" s="78"/>
      <c r="EJ357" s="78"/>
      <c r="EK357" s="78"/>
      <c r="EL357" s="78"/>
      <c r="EM357" s="78"/>
      <c r="EN357" s="78"/>
      <c r="EO357" s="78"/>
      <c r="EP357" s="78"/>
      <c r="EQ357" s="78"/>
      <c r="ER357" s="78"/>
      <c r="ES357" s="78"/>
      <c r="ET357" s="78"/>
      <c r="EU357" s="78"/>
      <c r="EV357" s="78"/>
      <c r="EW357" s="78"/>
      <c r="EX357" s="78"/>
      <c r="EY357" s="78"/>
      <c r="EZ357" s="78"/>
      <c r="FA357" s="78"/>
      <c r="FB357" s="78"/>
      <c r="FC357" s="78"/>
      <c r="FD357" s="78"/>
      <c r="FE357" s="78"/>
      <c r="FF357" s="78"/>
      <c r="FG357" s="78"/>
      <c r="FH357" s="78"/>
      <c r="FI357" s="78"/>
      <c r="FJ357" s="78"/>
      <c r="FK357" s="78"/>
      <c r="FL357" s="78"/>
      <c r="FM357" s="78"/>
      <c r="FN357" s="78"/>
      <c r="FO357" s="78"/>
      <c r="FP357" s="78"/>
      <c r="FQ357" s="78"/>
      <c r="FR357" s="78"/>
      <c r="FS357" s="78"/>
      <c r="FT357" s="78"/>
      <c r="FU357" s="78"/>
      <c r="FV357" s="78"/>
      <c r="FW357" s="78"/>
      <c r="FX357" s="78"/>
      <c r="FY357" s="78"/>
      <c r="FZ357" s="78"/>
    </row>
    <row r="358" spans="8:182" x14ac:dyDescent="0.2">
      <c r="H358" s="78"/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78"/>
      <c r="AM358" s="78"/>
      <c r="AN358" s="78"/>
      <c r="AO358" s="78"/>
      <c r="AP358" s="78"/>
      <c r="AQ358" s="78"/>
      <c r="AR358" s="78"/>
      <c r="AS358" s="78"/>
      <c r="AT358" s="78"/>
      <c r="AU358" s="78"/>
      <c r="AV358" s="78"/>
      <c r="AW358" s="78"/>
      <c r="AX358" s="78"/>
      <c r="AY358" s="78"/>
      <c r="AZ358" s="78"/>
      <c r="BA358" s="78"/>
      <c r="BB358" s="78"/>
      <c r="BC358" s="78"/>
      <c r="BD358" s="78"/>
      <c r="BE358" s="78"/>
      <c r="BF358" s="78"/>
      <c r="BG358" s="78"/>
      <c r="BH358" s="78"/>
      <c r="BI358" s="78"/>
      <c r="BJ358" s="78"/>
      <c r="BK358" s="78"/>
      <c r="BL358" s="78"/>
      <c r="BM358" s="78"/>
      <c r="BN358" s="78"/>
      <c r="BO358" s="78"/>
      <c r="BP358" s="78"/>
      <c r="BQ358" s="78"/>
      <c r="BR358" s="78"/>
      <c r="BS358" s="78"/>
      <c r="BT358" s="78"/>
      <c r="BU358" s="78"/>
      <c r="BV358" s="78"/>
      <c r="BW358" s="78"/>
      <c r="BX358" s="78"/>
      <c r="BY358" s="78"/>
      <c r="BZ358" s="78"/>
      <c r="CA358" s="78"/>
      <c r="CB358" s="78"/>
      <c r="CC358" s="78"/>
      <c r="CD358" s="78"/>
      <c r="CE358" s="78"/>
      <c r="CF358" s="78"/>
      <c r="CG358" s="78"/>
      <c r="CH358" s="78"/>
      <c r="CI358" s="78"/>
      <c r="CJ358" s="78"/>
      <c r="CK358" s="78"/>
      <c r="CL358" s="78"/>
      <c r="CM358" s="78"/>
      <c r="CN358" s="78"/>
      <c r="CO358" s="78"/>
      <c r="CP358" s="78"/>
      <c r="CQ358" s="78"/>
      <c r="CR358" s="78"/>
      <c r="CS358" s="78"/>
      <c r="CT358" s="78"/>
      <c r="CU358" s="78"/>
      <c r="CV358" s="78"/>
      <c r="CW358" s="78"/>
      <c r="CX358" s="78"/>
      <c r="CY358" s="78"/>
      <c r="CZ358" s="78"/>
      <c r="DA358" s="78"/>
      <c r="DB358" s="78"/>
      <c r="DC358" s="78"/>
      <c r="DD358" s="78"/>
      <c r="DE358" s="78"/>
      <c r="DF358" s="78"/>
      <c r="DG358" s="78"/>
      <c r="DH358" s="78"/>
      <c r="DI358" s="78"/>
      <c r="DJ358" s="78"/>
      <c r="DK358" s="78"/>
      <c r="DL358" s="78"/>
      <c r="DM358" s="78"/>
      <c r="DN358" s="78"/>
      <c r="DO358" s="78"/>
      <c r="DP358" s="78"/>
      <c r="DQ358" s="78"/>
      <c r="DR358" s="78"/>
      <c r="DS358" s="78"/>
      <c r="DT358" s="78"/>
      <c r="DU358" s="78"/>
      <c r="DV358" s="78"/>
      <c r="DW358" s="78"/>
      <c r="DX358" s="78"/>
      <c r="DY358" s="78"/>
      <c r="DZ358" s="78"/>
      <c r="EA358" s="78"/>
      <c r="EB358" s="78"/>
      <c r="EC358" s="78"/>
      <c r="ED358" s="78"/>
      <c r="EE358" s="78"/>
      <c r="EF358" s="78"/>
      <c r="EG358" s="78"/>
      <c r="EH358" s="78"/>
      <c r="EI358" s="78"/>
      <c r="EJ358" s="78"/>
      <c r="EK358" s="78"/>
      <c r="EL358" s="78"/>
      <c r="EM358" s="78"/>
      <c r="EN358" s="78"/>
      <c r="EO358" s="78"/>
      <c r="EP358" s="78"/>
      <c r="EQ358" s="78"/>
      <c r="ER358" s="78"/>
      <c r="ES358" s="78"/>
      <c r="ET358" s="78"/>
      <c r="EU358" s="78"/>
      <c r="EV358" s="78"/>
      <c r="EW358" s="78"/>
      <c r="EX358" s="78"/>
      <c r="EY358" s="78"/>
      <c r="EZ358" s="78"/>
      <c r="FA358" s="78"/>
      <c r="FB358" s="78"/>
      <c r="FC358" s="78"/>
      <c r="FD358" s="78"/>
      <c r="FE358" s="78"/>
      <c r="FF358" s="78"/>
      <c r="FG358" s="78"/>
      <c r="FH358" s="78"/>
      <c r="FI358" s="78"/>
      <c r="FJ358" s="78"/>
      <c r="FK358" s="78"/>
      <c r="FL358" s="78"/>
      <c r="FM358" s="78"/>
      <c r="FN358" s="78"/>
      <c r="FO358" s="78"/>
      <c r="FP358" s="78"/>
      <c r="FQ358" s="78"/>
      <c r="FR358" s="78"/>
      <c r="FS358" s="78"/>
      <c r="FT358" s="78"/>
      <c r="FU358" s="78"/>
      <c r="FV358" s="78"/>
      <c r="FW358" s="78"/>
      <c r="FX358" s="78"/>
      <c r="FY358" s="78"/>
      <c r="FZ358" s="78"/>
    </row>
    <row r="359" spans="8:182" x14ac:dyDescent="0.2">
      <c r="H359" s="78"/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78"/>
      <c r="AN359" s="78"/>
      <c r="AO359" s="78"/>
      <c r="AP359" s="78"/>
      <c r="AQ359" s="78"/>
      <c r="AR359" s="78"/>
      <c r="AS359" s="78"/>
      <c r="AT359" s="78"/>
      <c r="AU359" s="78"/>
      <c r="AV359" s="78"/>
      <c r="AW359" s="78"/>
      <c r="AX359" s="78"/>
      <c r="AY359" s="78"/>
      <c r="AZ359" s="78"/>
      <c r="BA359" s="78"/>
      <c r="BB359" s="78"/>
      <c r="BC359" s="78"/>
      <c r="BD359" s="78"/>
      <c r="BE359" s="78"/>
      <c r="BF359" s="78"/>
      <c r="BG359" s="78"/>
      <c r="BH359" s="78"/>
      <c r="BI359" s="78"/>
      <c r="BJ359" s="78"/>
      <c r="BK359" s="78"/>
      <c r="BL359" s="78"/>
      <c r="BM359" s="78"/>
      <c r="BN359" s="78"/>
      <c r="BO359" s="78"/>
      <c r="BP359" s="78"/>
      <c r="BQ359" s="78"/>
      <c r="BR359" s="78"/>
      <c r="BS359" s="78"/>
      <c r="BT359" s="78"/>
      <c r="BU359" s="78"/>
      <c r="BV359" s="78"/>
      <c r="BW359" s="78"/>
      <c r="BX359" s="78"/>
      <c r="BY359" s="78"/>
      <c r="BZ359" s="78"/>
      <c r="CA359" s="78"/>
      <c r="CB359" s="78"/>
      <c r="CC359" s="78"/>
      <c r="CD359" s="78"/>
      <c r="CE359" s="78"/>
      <c r="CF359" s="78"/>
      <c r="CG359" s="78"/>
      <c r="CH359" s="78"/>
      <c r="CI359" s="78"/>
      <c r="CJ359" s="78"/>
      <c r="CK359" s="78"/>
      <c r="CL359" s="78"/>
      <c r="CM359" s="78"/>
      <c r="CN359" s="78"/>
      <c r="CO359" s="78"/>
      <c r="CP359" s="78"/>
      <c r="CQ359" s="78"/>
      <c r="CR359" s="78"/>
      <c r="CS359" s="78"/>
      <c r="CT359" s="78"/>
      <c r="CU359" s="78"/>
      <c r="CV359" s="78"/>
      <c r="CW359" s="78"/>
      <c r="CX359" s="78"/>
      <c r="CY359" s="78"/>
      <c r="CZ359" s="78"/>
      <c r="DA359" s="78"/>
      <c r="DB359" s="78"/>
      <c r="DC359" s="78"/>
      <c r="DD359" s="78"/>
      <c r="DE359" s="78"/>
      <c r="DF359" s="78"/>
      <c r="DG359" s="78"/>
      <c r="DH359" s="78"/>
      <c r="DI359" s="78"/>
      <c r="DJ359" s="78"/>
      <c r="DK359" s="78"/>
      <c r="DL359" s="78"/>
      <c r="DM359" s="78"/>
      <c r="DN359" s="78"/>
      <c r="DO359" s="78"/>
      <c r="DP359" s="78"/>
      <c r="DQ359" s="78"/>
      <c r="DR359" s="78"/>
      <c r="DS359" s="78"/>
      <c r="DT359" s="78"/>
      <c r="DU359" s="78"/>
      <c r="DV359" s="78"/>
      <c r="DW359" s="78"/>
      <c r="DX359" s="78"/>
      <c r="DY359" s="78"/>
      <c r="DZ359" s="78"/>
      <c r="EA359" s="78"/>
      <c r="EB359" s="78"/>
      <c r="EC359" s="78"/>
      <c r="ED359" s="78"/>
      <c r="EE359" s="78"/>
      <c r="EF359" s="78"/>
      <c r="EG359" s="78"/>
      <c r="EH359" s="78"/>
      <c r="EI359" s="78"/>
      <c r="EJ359" s="78"/>
      <c r="EK359" s="78"/>
      <c r="EL359" s="78"/>
      <c r="EM359" s="78"/>
      <c r="EN359" s="78"/>
      <c r="EO359" s="78"/>
      <c r="EP359" s="78"/>
      <c r="EQ359" s="78"/>
      <c r="ER359" s="78"/>
      <c r="ES359" s="78"/>
      <c r="ET359" s="78"/>
      <c r="EU359" s="78"/>
      <c r="EV359" s="78"/>
      <c r="EW359" s="78"/>
      <c r="EX359" s="78"/>
      <c r="EY359" s="78"/>
      <c r="EZ359" s="78"/>
      <c r="FA359" s="78"/>
      <c r="FB359" s="78"/>
      <c r="FC359" s="78"/>
      <c r="FD359" s="78"/>
      <c r="FE359" s="78"/>
      <c r="FF359" s="78"/>
      <c r="FG359" s="78"/>
      <c r="FH359" s="78"/>
      <c r="FI359" s="78"/>
      <c r="FJ359" s="78"/>
      <c r="FK359" s="78"/>
      <c r="FL359" s="78"/>
      <c r="FM359" s="78"/>
      <c r="FN359" s="78"/>
      <c r="FO359" s="78"/>
      <c r="FP359" s="78"/>
      <c r="FQ359" s="78"/>
      <c r="FR359" s="78"/>
      <c r="FS359" s="78"/>
      <c r="FT359" s="78"/>
      <c r="FU359" s="78"/>
      <c r="FV359" s="78"/>
      <c r="FW359" s="78"/>
      <c r="FX359" s="78"/>
      <c r="FY359" s="78"/>
      <c r="FZ359" s="78"/>
    </row>
    <row r="360" spans="8:182" x14ac:dyDescent="0.2">
      <c r="H360" s="78"/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78"/>
      <c r="AN360" s="78"/>
      <c r="AO360" s="78"/>
      <c r="AP360" s="78"/>
      <c r="AQ360" s="78"/>
      <c r="AR360" s="78"/>
      <c r="AS360" s="78"/>
      <c r="AT360" s="78"/>
      <c r="AU360" s="78"/>
      <c r="AV360" s="78"/>
      <c r="AW360" s="78"/>
      <c r="AX360" s="78"/>
      <c r="AY360" s="78"/>
      <c r="AZ360" s="78"/>
      <c r="BA360" s="78"/>
      <c r="BB360" s="78"/>
      <c r="BC360" s="78"/>
      <c r="BD360" s="78"/>
      <c r="BE360" s="78"/>
      <c r="BF360" s="78"/>
      <c r="BG360" s="78"/>
      <c r="BH360" s="78"/>
      <c r="BI360" s="78"/>
      <c r="BJ360" s="78"/>
      <c r="BK360" s="78"/>
      <c r="BL360" s="78"/>
      <c r="BM360" s="78"/>
      <c r="BN360" s="78"/>
      <c r="BO360" s="78"/>
      <c r="BP360" s="78"/>
      <c r="BQ360" s="78"/>
      <c r="BR360" s="78"/>
      <c r="BS360" s="78"/>
      <c r="BT360" s="78"/>
      <c r="BU360" s="78"/>
      <c r="BV360" s="78"/>
      <c r="BW360" s="78"/>
      <c r="BX360" s="78"/>
      <c r="BY360" s="78"/>
      <c r="BZ360" s="78"/>
      <c r="CA360" s="78"/>
      <c r="CB360" s="78"/>
      <c r="CC360" s="78"/>
      <c r="CD360" s="78"/>
      <c r="CE360" s="78"/>
      <c r="CF360" s="78"/>
      <c r="CG360" s="78"/>
      <c r="CH360" s="78"/>
      <c r="CI360" s="78"/>
      <c r="CJ360" s="78"/>
      <c r="CK360" s="78"/>
      <c r="CL360" s="78"/>
      <c r="CM360" s="78"/>
      <c r="CN360" s="78"/>
      <c r="CO360" s="78"/>
      <c r="CP360" s="78"/>
      <c r="CQ360" s="78"/>
      <c r="CR360" s="78"/>
      <c r="CS360" s="78"/>
      <c r="CT360" s="78"/>
      <c r="CU360" s="78"/>
      <c r="CV360" s="78"/>
      <c r="CW360" s="78"/>
      <c r="CX360" s="78"/>
      <c r="CY360" s="78"/>
      <c r="CZ360" s="78"/>
      <c r="DA360" s="78"/>
      <c r="DB360" s="78"/>
      <c r="DC360" s="78"/>
      <c r="DD360" s="78"/>
      <c r="DE360" s="78"/>
      <c r="DF360" s="78"/>
      <c r="DG360" s="78"/>
      <c r="DH360" s="78"/>
      <c r="DI360" s="78"/>
      <c r="DJ360" s="78"/>
      <c r="DK360" s="78"/>
      <c r="DL360" s="78"/>
      <c r="DM360" s="78"/>
      <c r="DN360" s="78"/>
      <c r="DO360" s="78"/>
      <c r="DP360" s="78"/>
      <c r="DQ360" s="78"/>
      <c r="DR360" s="78"/>
      <c r="DS360" s="78"/>
      <c r="DT360" s="78"/>
      <c r="DU360" s="78"/>
      <c r="DV360" s="78"/>
      <c r="DW360" s="78"/>
      <c r="DX360" s="78"/>
      <c r="DY360" s="78"/>
      <c r="DZ360" s="78"/>
      <c r="EA360" s="78"/>
      <c r="EB360" s="78"/>
      <c r="EC360" s="78"/>
      <c r="ED360" s="78"/>
      <c r="EE360" s="78"/>
      <c r="EF360" s="78"/>
      <c r="EG360" s="78"/>
      <c r="EH360" s="78"/>
      <c r="EI360" s="78"/>
      <c r="EJ360" s="78"/>
      <c r="EK360" s="78"/>
      <c r="EL360" s="78"/>
      <c r="EM360" s="78"/>
      <c r="EN360" s="78"/>
      <c r="EO360" s="78"/>
      <c r="EP360" s="78"/>
      <c r="EQ360" s="78"/>
      <c r="ER360" s="78"/>
      <c r="ES360" s="78"/>
      <c r="ET360" s="78"/>
      <c r="EU360" s="78"/>
      <c r="EV360" s="78"/>
      <c r="EW360" s="78"/>
      <c r="EX360" s="78"/>
      <c r="EY360" s="78"/>
      <c r="EZ360" s="78"/>
      <c r="FA360" s="78"/>
      <c r="FB360" s="78"/>
      <c r="FC360" s="78"/>
      <c r="FD360" s="78"/>
      <c r="FE360" s="78"/>
      <c r="FF360" s="78"/>
      <c r="FG360" s="78"/>
      <c r="FH360" s="78"/>
      <c r="FI360" s="78"/>
      <c r="FJ360" s="78"/>
      <c r="FK360" s="78"/>
      <c r="FL360" s="78"/>
      <c r="FM360" s="78"/>
      <c r="FN360" s="78"/>
      <c r="FO360" s="78"/>
      <c r="FP360" s="78"/>
      <c r="FQ360" s="78"/>
      <c r="FR360" s="78"/>
      <c r="FS360" s="78"/>
      <c r="FT360" s="78"/>
      <c r="FU360" s="78"/>
      <c r="FV360" s="78"/>
      <c r="FW360" s="78"/>
      <c r="FX360" s="78"/>
      <c r="FY360" s="78"/>
      <c r="FZ360" s="78"/>
    </row>
    <row r="361" spans="8:182" x14ac:dyDescent="0.2">
      <c r="H361" s="78"/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78"/>
      <c r="AM361" s="78"/>
      <c r="AN361" s="78"/>
      <c r="AO361" s="78"/>
      <c r="AP361" s="78"/>
      <c r="AQ361" s="78"/>
      <c r="AR361" s="78"/>
      <c r="AS361" s="78"/>
      <c r="AT361" s="78"/>
      <c r="AU361" s="78"/>
      <c r="AV361" s="78"/>
      <c r="AW361" s="78"/>
      <c r="AX361" s="78"/>
      <c r="AY361" s="78"/>
      <c r="AZ361" s="78"/>
      <c r="BA361" s="78"/>
      <c r="BB361" s="78"/>
      <c r="BC361" s="78"/>
      <c r="BD361" s="78"/>
      <c r="BE361" s="78"/>
      <c r="BF361" s="78"/>
      <c r="BG361" s="78"/>
      <c r="BH361" s="78"/>
      <c r="BI361" s="78"/>
      <c r="BJ361" s="78"/>
      <c r="BK361" s="78"/>
      <c r="BL361" s="78"/>
      <c r="BM361" s="78"/>
      <c r="BN361" s="78"/>
      <c r="BO361" s="78"/>
      <c r="BP361" s="78"/>
      <c r="BQ361" s="78"/>
      <c r="BR361" s="78"/>
      <c r="BS361" s="78"/>
      <c r="BT361" s="78"/>
      <c r="BU361" s="78"/>
      <c r="BV361" s="78"/>
      <c r="BW361" s="78"/>
      <c r="BX361" s="78"/>
      <c r="BY361" s="78"/>
      <c r="BZ361" s="78"/>
      <c r="CA361" s="78"/>
      <c r="CB361" s="78"/>
      <c r="CC361" s="78"/>
      <c r="CD361" s="78"/>
      <c r="CE361" s="78"/>
      <c r="CF361" s="78"/>
      <c r="CG361" s="78"/>
      <c r="CH361" s="78"/>
      <c r="CI361" s="78"/>
      <c r="CJ361" s="78"/>
      <c r="CK361" s="78"/>
      <c r="CL361" s="78"/>
      <c r="CM361" s="78"/>
      <c r="CN361" s="78"/>
      <c r="CO361" s="78"/>
      <c r="CP361" s="78"/>
      <c r="CQ361" s="78"/>
      <c r="CR361" s="78"/>
      <c r="CS361" s="78"/>
      <c r="CT361" s="78"/>
      <c r="CU361" s="78"/>
      <c r="CV361" s="78"/>
      <c r="CW361" s="78"/>
      <c r="CX361" s="78"/>
      <c r="CY361" s="78"/>
      <c r="CZ361" s="78"/>
      <c r="DA361" s="78"/>
      <c r="DB361" s="78"/>
      <c r="DC361" s="78"/>
      <c r="DD361" s="78"/>
      <c r="DE361" s="78"/>
      <c r="DF361" s="78"/>
      <c r="DG361" s="78"/>
      <c r="DH361" s="78"/>
      <c r="DI361" s="78"/>
      <c r="DJ361" s="78"/>
      <c r="DK361" s="78"/>
      <c r="DL361" s="78"/>
      <c r="DM361" s="78"/>
      <c r="DN361" s="78"/>
      <c r="DO361" s="78"/>
      <c r="DP361" s="78"/>
      <c r="DQ361" s="78"/>
      <c r="DR361" s="78"/>
      <c r="DS361" s="78"/>
      <c r="DT361" s="78"/>
      <c r="DU361" s="78"/>
      <c r="DV361" s="78"/>
      <c r="DW361" s="78"/>
      <c r="DX361" s="78"/>
      <c r="DY361" s="78"/>
      <c r="DZ361" s="78"/>
      <c r="EA361" s="78"/>
      <c r="EB361" s="78"/>
      <c r="EC361" s="78"/>
      <c r="ED361" s="78"/>
      <c r="EE361" s="78"/>
      <c r="EF361" s="78"/>
      <c r="EG361" s="78"/>
      <c r="EH361" s="78"/>
      <c r="EI361" s="78"/>
      <c r="EJ361" s="78"/>
      <c r="EK361" s="78"/>
      <c r="EL361" s="78"/>
      <c r="EM361" s="78"/>
      <c r="EN361" s="78"/>
      <c r="EO361" s="78"/>
      <c r="EP361" s="78"/>
      <c r="EQ361" s="78"/>
      <c r="ER361" s="78"/>
      <c r="ES361" s="78"/>
      <c r="ET361" s="78"/>
      <c r="EU361" s="78"/>
      <c r="EV361" s="78"/>
      <c r="EW361" s="78"/>
      <c r="EX361" s="78"/>
      <c r="EY361" s="78"/>
      <c r="EZ361" s="78"/>
      <c r="FA361" s="78"/>
      <c r="FB361" s="78"/>
      <c r="FC361" s="78"/>
      <c r="FD361" s="78"/>
      <c r="FE361" s="78"/>
      <c r="FF361" s="78"/>
      <c r="FG361" s="78"/>
      <c r="FH361" s="78"/>
      <c r="FI361" s="78"/>
      <c r="FJ361" s="78"/>
      <c r="FK361" s="78"/>
      <c r="FL361" s="78"/>
      <c r="FM361" s="78"/>
      <c r="FN361" s="78"/>
      <c r="FO361" s="78"/>
      <c r="FP361" s="78"/>
      <c r="FQ361" s="78"/>
      <c r="FR361" s="78"/>
      <c r="FS361" s="78"/>
      <c r="FT361" s="78"/>
      <c r="FU361" s="78"/>
      <c r="FV361" s="78"/>
      <c r="FW361" s="78"/>
      <c r="FX361" s="78"/>
      <c r="FY361" s="78"/>
      <c r="FZ361" s="78"/>
    </row>
    <row r="362" spans="8:182" x14ac:dyDescent="0.2">
      <c r="H362" s="78"/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78"/>
      <c r="AM362" s="78"/>
      <c r="AN362" s="78"/>
      <c r="AO362" s="78"/>
      <c r="AP362" s="78"/>
      <c r="AQ362" s="78"/>
      <c r="AR362" s="78"/>
      <c r="AS362" s="78"/>
      <c r="AT362" s="78"/>
      <c r="AU362" s="78"/>
      <c r="AV362" s="78"/>
      <c r="AW362" s="78"/>
      <c r="AX362" s="78"/>
      <c r="AY362" s="78"/>
      <c r="AZ362" s="78"/>
      <c r="BA362" s="78"/>
      <c r="BB362" s="78"/>
      <c r="BC362" s="78"/>
      <c r="BD362" s="78"/>
      <c r="BE362" s="78"/>
      <c r="BF362" s="78"/>
      <c r="BG362" s="78"/>
      <c r="BH362" s="78"/>
      <c r="BI362" s="78"/>
      <c r="BJ362" s="78"/>
      <c r="BK362" s="78"/>
      <c r="BL362" s="78"/>
      <c r="BM362" s="78"/>
      <c r="BN362" s="78"/>
      <c r="BO362" s="78"/>
      <c r="BP362" s="78"/>
      <c r="BQ362" s="78"/>
      <c r="BR362" s="78"/>
      <c r="BS362" s="78"/>
      <c r="BT362" s="78"/>
      <c r="BU362" s="78"/>
      <c r="BV362" s="78"/>
      <c r="BW362" s="78"/>
      <c r="BX362" s="78"/>
      <c r="BY362" s="78"/>
      <c r="BZ362" s="78"/>
      <c r="CA362" s="78"/>
      <c r="CB362" s="78"/>
      <c r="CC362" s="78"/>
      <c r="CD362" s="78"/>
      <c r="CE362" s="78"/>
      <c r="CF362" s="78"/>
      <c r="CG362" s="78"/>
      <c r="CH362" s="78"/>
      <c r="CI362" s="78"/>
      <c r="CJ362" s="78"/>
      <c r="CK362" s="78"/>
      <c r="CL362" s="78"/>
      <c r="CM362" s="78"/>
      <c r="CN362" s="78"/>
      <c r="CO362" s="78"/>
      <c r="CP362" s="78"/>
      <c r="CQ362" s="78"/>
      <c r="CR362" s="78"/>
      <c r="CS362" s="78"/>
      <c r="CT362" s="78"/>
      <c r="CU362" s="78"/>
      <c r="CV362" s="78"/>
      <c r="CW362" s="78"/>
      <c r="CX362" s="78"/>
      <c r="CY362" s="78"/>
      <c r="CZ362" s="78"/>
      <c r="DA362" s="78"/>
      <c r="DB362" s="78"/>
      <c r="DC362" s="78"/>
      <c r="DD362" s="78"/>
      <c r="DE362" s="78"/>
      <c r="DF362" s="78"/>
      <c r="DG362" s="78"/>
      <c r="DH362" s="78"/>
      <c r="DI362" s="78"/>
      <c r="DJ362" s="78"/>
      <c r="DK362" s="78"/>
      <c r="DL362" s="78"/>
      <c r="DM362" s="78"/>
      <c r="DN362" s="78"/>
      <c r="DO362" s="78"/>
      <c r="DP362" s="78"/>
      <c r="DQ362" s="78"/>
      <c r="DR362" s="78"/>
      <c r="DS362" s="78"/>
      <c r="DT362" s="78"/>
      <c r="DU362" s="78"/>
      <c r="DV362" s="78"/>
      <c r="DW362" s="78"/>
      <c r="DX362" s="78"/>
      <c r="DY362" s="78"/>
      <c r="DZ362" s="78"/>
      <c r="EA362" s="78"/>
      <c r="EB362" s="78"/>
      <c r="EC362" s="78"/>
      <c r="ED362" s="78"/>
      <c r="EE362" s="78"/>
      <c r="EF362" s="78"/>
      <c r="EG362" s="78"/>
      <c r="EH362" s="78"/>
      <c r="EI362" s="78"/>
      <c r="EJ362" s="78"/>
      <c r="EK362" s="78"/>
      <c r="EL362" s="78"/>
      <c r="EM362" s="78"/>
      <c r="EN362" s="78"/>
      <c r="EO362" s="78"/>
      <c r="EP362" s="78"/>
      <c r="EQ362" s="78"/>
      <c r="ER362" s="78"/>
      <c r="ES362" s="78"/>
      <c r="ET362" s="78"/>
      <c r="EU362" s="78"/>
      <c r="EV362" s="78"/>
      <c r="EW362" s="78"/>
      <c r="EX362" s="78"/>
      <c r="EY362" s="78"/>
      <c r="EZ362" s="78"/>
      <c r="FA362" s="78"/>
      <c r="FB362" s="78"/>
      <c r="FC362" s="78"/>
      <c r="FD362" s="78"/>
      <c r="FE362" s="78"/>
      <c r="FF362" s="78"/>
      <c r="FG362" s="78"/>
      <c r="FH362" s="78"/>
      <c r="FI362" s="78"/>
      <c r="FJ362" s="78"/>
      <c r="FK362" s="78"/>
      <c r="FL362" s="78"/>
      <c r="FM362" s="78"/>
      <c r="FN362" s="78"/>
      <c r="FO362" s="78"/>
      <c r="FP362" s="78"/>
      <c r="FQ362" s="78"/>
      <c r="FR362" s="78"/>
      <c r="FS362" s="78"/>
      <c r="FT362" s="78"/>
      <c r="FU362" s="78"/>
      <c r="FV362" s="78"/>
      <c r="FW362" s="78"/>
      <c r="FX362" s="78"/>
      <c r="FY362" s="78"/>
      <c r="FZ362" s="78"/>
    </row>
    <row r="363" spans="8:182" x14ac:dyDescent="0.2"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78"/>
      <c r="AM363" s="78"/>
      <c r="AN363" s="78"/>
      <c r="AO363" s="78"/>
      <c r="AP363" s="78"/>
      <c r="AQ363" s="78"/>
      <c r="AR363" s="78"/>
      <c r="AS363" s="78"/>
      <c r="AT363" s="78"/>
      <c r="AU363" s="78"/>
      <c r="AV363" s="78"/>
      <c r="AW363" s="78"/>
      <c r="AX363" s="78"/>
      <c r="AY363" s="78"/>
      <c r="AZ363" s="78"/>
      <c r="BA363" s="78"/>
      <c r="BB363" s="78"/>
      <c r="BC363" s="78"/>
      <c r="BD363" s="78"/>
      <c r="BE363" s="78"/>
      <c r="BF363" s="78"/>
      <c r="BG363" s="78"/>
      <c r="BH363" s="78"/>
      <c r="BI363" s="78"/>
      <c r="BJ363" s="78"/>
      <c r="BK363" s="78"/>
      <c r="BL363" s="78"/>
      <c r="BM363" s="78"/>
      <c r="BN363" s="78"/>
      <c r="BO363" s="78"/>
      <c r="BP363" s="78"/>
      <c r="BQ363" s="78"/>
      <c r="BR363" s="78"/>
      <c r="BS363" s="78"/>
      <c r="BT363" s="78"/>
      <c r="BU363" s="78"/>
      <c r="BV363" s="78"/>
      <c r="BW363" s="78"/>
      <c r="BX363" s="78"/>
      <c r="BY363" s="78"/>
      <c r="BZ363" s="78"/>
      <c r="CA363" s="78"/>
      <c r="CB363" s="78"/>
      <c r="CC363" s="78"/>
      <c r="CD363" s="78"/>
      <c r="CE363" s="78"/>
      <c r="CF363" s="78"/>
      <c r="CG363" s="78"/>
      <c r="CH363" s="78"/>
      <c r="CI363" s="78"/>
      <c r="CJ363" s="78"/>
      <c r="CK363" s="78"/>
      <c r="CL363" s="78"/>
      <c r="CM363" s="78"/>
      <c r="CN363" s="78"/>
      <c r="CO363" s="78"/>
      <c r="CP363" s="78"/>
      <c r="CQ363" s="78"/>
      <c r="CR363" s="78"/>
      <c r="CS363" s="78"/>
      <c r="CT363" s="78"/>
      <c r="CU363" s="78"/>
      <c r="CV363" s="78"/>
      <c r="CW363" s="78"/>
      <c r="CX363" s="78"/>
      <c r="CY363" s="78"/>
      <c r="CZ363" s="78"/>
      <c r="DA363" s="78"/>
      <c r="DB363" s="78"/>
      <c r="DC363" s="78"/>
      <c r="DD363" s="78"/>
      <c r="DE363" s="78"/>
      <c r="DF363" s="78"/>
      <c r="DG363" s="78"/>
      <c r="DH363" s="78"/>
      <c r="DI363" s="78"/>
      <c r="DJ363" s="78"/>
      <c r="DK363" s="78"/>
      <c r="DL363" s="78"/>
      <c r="DM363" s="78"/>
      <c r="DN363" s="78"/>
      <c r="DO363" s="78"/>
      <c r="DP363" s="78"/>
      <c r="DQ363" s="78"/>
      <c r="DR363" s="78"/>
      <c r="DS363" s="78"/>
      <c r="DT363" s="78"/>
      <c r="DU363" s="78"/>
      <c r="DV363" s="78"/>
      <c r="DW363" s="78"/>
      <c r="DX363" s="78"/>
      <c r="DY363" s="78"/>
      <c r="DZ363" s="78"/>
      <c r="EA363" s="78"/>
      <c r="EB363" s="78"/>
      <c r="EC363" s="78"/>
      <c r="ED363" s="78"/>
      <c r="EE363" s="78"/>
      <c r="EF363" s="78"/>
      <c r="EG363" s="78"/>
      <c r="EH363" s="78"/>
      <c r="EI363" s="78"/>
      <c r="EJ363" s="78"/>
      <c r="EK363" s="78"/>
      <c r="EL363" s="78"/>
      <c r="EM363" s="78"/>
      <c r="EN363" s="78"/>
      <c r="EO363" s="78"/>
      <c r="EP363" s="78"/>
      <c r="EQ363" s="78"/>
      <c r="ER363" s="78"/>
      <c r="ES363" s="78"/>
      <c r="ET363" s="78"/>
      <c r="EU363" s="78"/>
      <c r="EV363" s="78"/>
      <c r="EW363" s="78"/>
      <c r="EX363" s="78"/>
      <c r="EY363" s="78"/>
      <c r="EZ363" s="78"/>
      <c r="FA363" s="78"/>
      <c r="FB363" s="78"/>
      <c r="FC363" s="78"/>
      <c r="FD363" s="78"/>
      <c r="FE363" s="78"/>
      <c r="FF363" s="78"/>
      <c r="FG363" s="78"/>
      <c r="FH363" s="78"/>
      <c r="FI363" s="78"/>
      <c r="FJ363" s="78"/>
      <c r="FK363" s="78"/>
      <c r="FL363" s="78"/>
      <c r="FM363" s="78"/>
      <c r="FN363" s="78"/>
      <c r="FO363" s="78"/>
      <c r="FP363" s="78"/>
      <c r="FQ363" s="78"/>
      <c r="FR363" s="78"/>
      <c r="FS363" s="78"/>
      <c r="FT363" s="78"/>
      <c r="FU363" s="78"/>
      <c r="FV363" s="78"/>
      <c r="FW363" s="78"/>
      <c r="FX363" s="78"/>
      <c r="FY363" s="78"/>
      <c r="FZ363" s="78"/>
    </row>
    <row r="364" spans="8:182" x14ac:dyDescent="0.2"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8"/>
      <c r="AO364" s="78"/>
      <c r="AP364" s="78"/>
      <c r="AQ364" s="78"/>
      <c r="AR364" s="78"/>
      <c r="AS364" s="78"/>
      <c r="AT364" s="78"/>
      <c r="AU364" s="78"/>
      <c r="AV364" s="78"/>
      <c r="AW364" s="78"/>
      <c r="AX364" s="78"/>
      <c r="AY364" s="78"/>
      <c r="AZ364" s="78"/>
      <c r="BA364" s="78"/>
      <c r="BB364" s="78"/>
      <c r="BC364" s="78"/>
      <c r="BD364" s="78"/>
      <c r="BE364" s="78"/>
      <c r="BF364" s="78"/>
      <c r="BG364" s="78"/>
      <c r="BH364" s="78"/>
      <c r="BI364" s="78"/>
      <c r="BJ364" s="78"/>
      <c r="BK364" s="78"/>
      <c r="BL364" s="78"/>
      <c r="BM364" s="78"/>
      <c r="BN364" s="78"/>
      <c r="BO364" s="78"/>
      <c r="BP364" s="78"/>
      <c r="BQ364" s="78"/>
      <c r="BR364" s="78"/>
      <c r="BS364" s="78"/>
      <c r="BT364" s="78"/>
      <c r="BU364" s="78"/>
      <c r="BV364" s="78"/>
      <c r="BW364" s="78"/>
      <c r="BX364" s="78"/>
      <c r="BY364" s="78"/>
      <c r="BZ364" s="78"/>
      <c r="CA364" s="78"/>
      <c r="CB364" s="78"/>
      <c r="CC364" s="78"/>
      <c r="CD364" s="78"/>
      <c r="CE364" s="78"/>
      <c r="CF364" s="78"/>
      <c r="CG364" s="78"/>
      <c r="CH364" s="78"/>
      <c r="CI364" s="78"/>
      <c r="CJ364" s="78"/>
      <c r="CK364" s="78"/>
      <c r="CL364" s="78"/>
      <c r="CM364" s="78"/>
      <c r="CN364" s="78"/>
      <c r="CO364" s="78"/>
      <c r="CP364" s="78"/>
      <c r="CQ364" s="78"/>
      <c r="CR364" s="78"/>
      <c r="CS364" s="78"/>
      <c r="CT364" s="78"/>
      <c r="CU364" s="78"/>
      <c r="CV364" s="78"/>
      <c r="CW364" s="78"/>
      <c r="CX364" s="78"/>
      <c r="CY364" s="78"/>
      <c r="CZ364" s="78"/>
      <c r="DA364" s="78"/>
      <c r="DB364" s="78"/>
      <c r="DC364" s="78"/>
      <c r="DD364" s="78"/>
      <c r="DE364" s="78"/>
      <c r="DF364" s="78"/>
      <c r="DG364" s="78"/>
      <c r="DH364" s="78"/>
      <c r="DI364" s="78"/>
      <c r="DJ364" s="78"/>
      <c r="DK364" s="78"/>
      <c r="DL364" s="78"/>
      <c r="DM364" s="78"/>
      <c r="DN364" s="78"/>
      <c r="DO364" s="78"/>
      <c r="DP364" s="78"/>
      <c r="DQ364" s="78"/>
      <c r="DR364" s="78"/>
      <c r="DS364" s="78"/>
      <c r="DT364" s="78"/>
      <c r="DU364" s="78"/>
      <c r="DV364" s="78"/>
      <c r="DW364" s="78"/>
      <c r="DX364" s="78"/>
      <c r="DY364" s="78"/>
      <c r="DZ364" s="78"/>
      <c r="EA364" s="78"/>
      <c r="EB364" s="78"/>
      <c r="EC364" s="78"/>
      <c r="ED364" s="78"/>
      <c r="EE364" s="78"/>
      <c r="EF364" s="78"/>
      <c r="EG364" s="78"/>
      <c r="EH364" s="78"/>
      <c r="EI364" s="78"/>
      <c r="EJ364" s="78"/>
      <c r="EK364" s="78"/>
      <c r="EL364" s="78"/>
      <c r="EM364" s="78"/>
      <c r="EN364" s="78"/>
      <c r="EO364" s="78"/>
      <c r="EP364" s="78"/>
      <c r="EQ364" s="78"/>
      <c r="ER364" s="78"/>
      <c r="ES364" s="78"/>
      <c r="ET364" s="78"/>
      <c r="EU364" s="78"/>
      <c r="EV364" s="78"/>
      <c r="EW364" s="78"/>
      <c r="EX364" s="78"/>
      <c r="EY364" s="78"/>
      <c r="EZ364" s="78"/>
      <c r="FA364" s="78"/>
      <c r="FB364" s="78"/>
      <c r="FC364" s="78"/>
      <c r="FD364" s="78"/>
      <c r="FE364" s="78"/>
      <c r="FF364" s="78"/>
      <c r="FG364" s="78"/>
      <c r="FH364" s="78"/>
      <c r="FI364" s="78"/>
      <c r="FJ364" s="78"/>
      <c r="FK364" s="78"/>
      <c r="FL364" s="78"/>
      <c r="FM364" s="78"/>
      <c r="FN364" s="78"/>
      <c r="FO364" s="78"/>
      <c r="FP364" s="78"/>
      <c r="FQ364" s="78"/>
      <c r="FR364" s="78"/>
      <c r="FS364" s="78"/>
      <c r="FT364" s="78"/>
      <c r="FU364" s="78"/>
      <c r="FV364" s="78"/>
      <c r="FW364" s="78"/>
      <c r="FX364" s="78"/>
      <c r="FY364" s="78"/>
      <c r="FZ364" s="78"/>
    </row>
    <row r="365" spans="8:182" x14ac:dyDescent="0.2">
      <c r="H365" s="78"/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78"/>
      <c r="AN365" s="78"/>
      <c r="AO365" s="78"/>
      <c r="AP365" s="78"/>
      <c r="AQ365" s="78"/>
      <c r="AR365" s="78"/>
      <c r="AS365" s="78"/>
      <c r="AT365" s="78"/>
      <c r="AU365" s="78"/>
      <c r="AV365" s="78"/>
      <c r="AW365" s="78"/>
      <c r="AX365" s="78"/>
      <c r="AY365" s="78"/>
      <c r="AZ365" s="78"/>
      <c r="BA365" s="78"/>
      <c r="BB365" s="78"/>
      <c r="BC365" s="78"/>
      <c r="BD365" s="78"/>
      <c r="BE365" s="78"/>
      <c r="BF365" s="78"/>
      <c r="BG365" s="78"/>
      <c r="BH365" s="78"/>
      <c r="BI365" s="78"/>
      <c r="BJ365" s="78"/>
      <c r="BK365" s="78"/>
      <c r="BL365" s="78"/>
      <c r="BM365" s="78"/>
      <c r="BN365" s="78"/>
      <c r="BO365" s="78"/>
      <c r="BP365" s="78"/>
      <c r="BQ365" s="78"/>
      <c r="BR365" s="78"/>
      <c r="BS365" s="78"/>
      <c r="BT365" s="78"/>
      <c r="BU365" s="78"/>
      <c r="BV365" s="78"/>
      <c r="BW365" s="78"/>
      <c r="BX365" s="78"/>
      <c r="BY365" s="78"/>
      <c r="BZ365" s="78"/>
      <c r="CA365" s="78"/>
      <c r="CB365" s="78"/>
      <c r="CC365" s="78"/>
      <c r="CD365" s="78"/>
      <c r="CE365" s="78"/>
      <c r="CF365" s="78"/>
      <c r="CG365" s="78"/>
      <c r="CH365" s="78"/>
      <c r="CI365" s="78"/>
      <c r="CJ365" s="78"/>
      <c r="CK365" s="78"/>
      <c r="CL365" s="78"/>
      <c r="CM365" s="78"/>
      <c r="CN365" s="78"/>
      <c r="CO365" s="78"/>
      <c r="CP365" s="78"/>
      <c r="CQ365" s="78"/>
      <c r="CR365" s="78"/>
      <c r="CS365" s="78"/>
      <c r="CT365" s="78"/>
      <c r="CU365" s="78"/>
      <c r="CV365" s="78"/>
      <c r="CW365" s="78"/>
      <c r="CX365" s="78"/>
      <c r="CY365" s="78"/>
      <c r="CZ365" s="78"/>
      <c r="DA365" s="78"/>
      <c r="DB365" s="78"/>
      <c r="DC365" s="78"/>
      <c r="DD365" s="78"/>
      <c r="DE365" s="78"/>
      <c r="DF365" s="78"/>
      <c r="DG365" s="78"/>
      <c r="DH365" s="78"/>
      <c r="DI365" s="78"/>
      <c r="DJ365" s="78"/>
      <c r="DK365" s="78"/>
      <c r="DL365" s="78"/>
      <c r="DM365" s="78"/>
      <c r="DN365" s="78"/>
      <c r="DO365" s="78"/>
      <c r="DP365" s="78"/>
      <c r="DQ365" s="78"/>
      <c r="DR365" s="78"/>
      <c r="DS365" s="78"/>
      <c r="DT365" s="78"/>
      <c r="DU365" s="78"/>
      <c r="DV365" s="78"/>
      <c r="DW365" s="78"/>
      <c r="DX365" s="78"/>
      <c r="DY365" s="78"/>
      <c r="DZ365" s="78"/>
      <c r="EA365" s="78"/>
      <c r="EB365" s="78"/>
      <c r="EC365" s="78"/>
      <c r="ED365" s="78"/>
      <c r="EE365" s="78"/>
      <c r="EF365" s="78"/>
      <c r="EG365" s="78"/>
      <c r="EH365" s="78"/>
      <c r="EI365" s="78"/>
      <c r="EJ365" s="78"/>
      <c r="EK365" s="78"/>
      <c r="EL365" s="78"/>
      <c r="EM365" s="78"/>
      <c r="EN365" s="78"/>
      <c r="EO365" s="78"/>
      <c r="EP365" s="78"/>
      <c r="EQ365" s="78"/>
      <c r="ER365" s="78"/>
      <c r="ES365" s="78"/>
      <c r="ET365" s="78"/>
      <c r="EU365" s="78"/>
      <c r="EV365" s="78"/>
      <c r="EW365" s="78"/>
      <c r="EX365" s="78"/>
      <c r="EY365" s="78"/>
      <c r="EZ365" s="78"/>
      <c r="FA365" s="78"/>
      <c r="FB365" s="78"/>
      <c r="FC365" s="78"/>
      <c r="FD365" s="78"/>
      <c r="FE365" s="78"/>
      <c r="FF365" s="78"/>
      <c r="FG365" s="78"/>
      <c r="FH365" s="78"/>
      <c r="FI365" s="78"/>
      <c r="FJ365" s="78"/>
      <c r="FK365" s="78"/>
      <c r="FL365" s="78"/>
      <c r="FM365" s="78"/>
      <c r="FN365" s="78"/>
      <c r="FO365" s="78"/>
      <c r="FP365" s="78"/>
      <c r="FQ365" s="78"/>
      <c r="FR365" s="78"/>
      <c r="FS365" s="78"/>
      <c r="FT365" s="78"/>
      <c r="FU365" s="78"/>
      <c r="FV365" s="78"/>
      <c r="FW365" s="78"/>
      <c r="FX365" s="78"/>
      <c r="FY365" s="78"/>
      <c r="FZ365" s="78"/>
    </row>
    <row r="366" spans="8:182" x14ac:dyDescent="0.2">
      <c r="H366" s="78"/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78"/>
      <c r="AN366" s="78"/>
      <c r="AO366" s="78"/>
      <c r="AP366" s="78"/>
      <c r="AQ366" s="78"/>
      <c r="AR366" s="78"/>
      <c r="AS366" s="78"/>
      <c r="AT366" s="78"/>
      <c r="AU366" s="78"/>
      <c r="AV366" s="78"/>
      <c r="AW366" s="78"/>
      <c r="AX366" s="78"/>
      <c r="AY366" s="78"/>
      <c r="AZ366" s="78"/>
      <c r="BA366" s="78"/>
      <c r="BB366" s="78"/>
      <c r="BC366" s="78"/>
      <c r="BD366" s="78"/>
      <c r="BE366" s="78"/>
      <c r="BF366" s="78"/>
      <c r="BG366" s="78"/>
      <c r="BH366" s="78"/>
      <c r="BI366" s="78"/>
      <c r="BJ366" s="78"/>
      <c r="BK366" s="78"/>
      <c r="BL366" s="78"/>
      <c r="BM366" s="78"/>
      <c r="BN366" s="78"/>
      <c r="BO366" s="78"/>
      <c r="BP366" s="78"/>
      <c r="BQ366" s="78"/>
      <c r="BR366" s="78"/>
      <c r="BS366" s="78"/>
      <c r="BT366" s="78"/>
      <c r="BU366" s="78"/>
      <c r="BV366" s="78"/>
      <c r="BW366" s="78"/>
      <c r="BX366" s="78"/>
      <c r="BY366" s="78"/>
      <c r="BZ366" s="78"/>
      <c r="CA366" s="78"/>
      <c r="CB366" s="78"/>
      <c r="CC366" s="78"/>
      <c r="CD366" s="78"/>
      <c r="CE366" s="78"/>
      <c r="CF366" s="78"/>
      <c r="CG366" s="78"/>
      <c r="CH366" s="78"/>
      <c r="CI366" s="78"/>
      <c r="CJ366" s="78"/>
      <c r="CK366" s="78"/>
      <c r="CL366" s="78"/>
      <c r="CM366" s="78"/>
      <c r="CN366" s="78"/>
      <c r="CO366" s="78"/>
      <c r="CP366" s="78"/>
      <c r="CQ366" s="78"/>
      <c r="CR366" s="78"/>
      <c r="CS366" s="78"/>
      <c r="CT366" s="78"/>
      <c r="CU366" s="78"/>
      <c r="CV366" s="78"/>
      <c r="CW366" s="78"/>
      <c r="CX366" s="78"/>
      <c r="CY366" s="78"/>
      <c r="CZ366" s="78"/>
      <c r="DA366" s="78"/>
      <c r="DB366" s="78"/>
      <c r="DC366" s="78"/>
      <c r="DD366" s="78"/>
      <c r="DE366" s="78"/>
      <c r="DF366" s="78"/>
      <c r="DG366" s="78"/>
      <c r="DH366" s="78"/>
      <c r="DI366" s="78"/>
      <c r="DJ366" s="78"/>
      <c r="DK366" s="78"/>
      <c r="DL366" s="78"/>
      <c r="DM366" s="78"/>
      <c r="DN366" s="78"/>
      <c r="DO366" s="78"/>
      <c r="DP366" s="78"/>
      <c r="DQ366" s="78"/>
      <c r="DR366" s="78"/>
      <c r="DS366" s="78"/>
      <c r="DT366" s="78"/>
      <c r="DU366" s="78"/>
      <c r="DV366" s="78"/>
      <c r="DW366" s="78"/>
      <c r="DX366" s="78"/>
      <c r="DY366" s="78"/>
      <c r="DZ366" s="78"/>
      <c r="EA366" s="78"/>
      <c r="EB366" s="78"/>
      <c r="EC366" s="78"/>
      <c r="ED366" s="78"/>
      <c r="EE366" s="78"/>
      <c r="EF366" s="78"/>
      <c r="EG366" s="78"/>
      <c r="EH366" s="78"/>
      <c r="EI366" s="78"/>
      <c r="EJ366" s="78"/>
      <c r="EK366" s="78"/>
      <c r="EL366" s="78"/>
      <c r="EM366" s="78"/>
      <c r="EN366" s="78"/>
      <c r="EO366" s="78"/>
      <c r="EP366" s="78"/>
      <c r="EQ366" s="78"/>
      <c r="ER366" s="78"/>
      <c r="ES366" s="78"/>
      <c r="ET366" s="78"/>
      <c r="EU366" s="78"/>
      <c r="EV366" s="78"/>
      <c r="EW366" s="78"/>
      <c r="EX366" s="78"/>
      <c r="EY366" s="78"/>
      <c r="EZ366" s="78"/>
      <c r="FA366" s="78"/>
      <c r="FB366" s="78"/>
      <c r="FC366" s="78"/>
      <c r="FD366" s="78"/>
      <c r="FE366" s="78"/>
      <c r="FF366" s="78"/>
      <c r="FG366" s="78"/>
      <c r="FH366" s="78"/>
      <c r="FI366" s="78"/>
      <c r="FJ366" s="78"/>
      <c r="FK366" s="78"/>
      <c r="FL366" s="78"/>
      <c r="FM366" s="78"/>
      <c r="FN366" s="78"/>
      <c r="FO366" s="78"/>
      <c r="FP366" s="78"/>
      <c r="FQ366" s="78"/>
      <c r="FR366" s="78"/>
      <c r="FS366" s="78"/>
      <c r="FT366" s="78"/>
      <c r="FU366" s="78"/>
      <c r="FV366" s="78"/>
      <c r="FW366" s="78"/>
      <c r="FX366" s="78"/>
      <c r="FY366" s="78"/>
      <c r="FZ366" s="78"/>
    </row>
    <row r="367" spans="8:182" x14ac:dyDescent="0.2"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78"/>
      <c r="AN367" s="78"/>
      <c r="AO367" s="78"/>
      <c r="AP367" s="78"/>
      <c r="AQ367" s="78"/>
      <c r="AR367" s="78"/>
      <c r="AS367" s="78"/>
      <c r="AT367" s="78"/>
      <c r="AU367" s="78"/>
      <c r="AV367" s="78"/>
      <c r="AW367" s="78"/>
      <c r="AX367" s="78"/>
      <c r="AY367" s="78"/>
      <c r="AZ367" s="78"/>
      <c r="BA367" s="78"/>
      <c r="BB367" s="78"/>
      <c r="BC367" s="78"/>
      <c r="BD367" s="78"/>
      <c r="BE367" s="78"/>
      <c r="BF367" s="78"/>
      <c r="BG367" s="78"/>
      <c r="BH367" s="78"/>
      <c r="BI367" s="78"/>
      <c r="BJ367" s="78"/>
      <c r="BK367" s="78"/>
      <c r="BL367" s="78"/>
      <c r="BM367" s="78"/>
      <c r="BN367" s="78"/>
      <c r="BO367" s="78"/>
      <c r="BP367" s="78"/>
      <c r="BQ367" s="78"/>
      <c r="BR367" s="78"/>
      <c r="BS367" s="78"/>
      <c r="BT367" s="78"/>
      <c r="BU367" s="78"/>
      <c r="BV367" s="78"/>
      <c r="BW367" s="78"/>
      <c r="BX367" s="78"/>
      <c r="BY367" s="78"/>
      <c r="BZ367" s="78"/>
      <c r="CA367" s="78"/>
      <c r="CB367" s="78"/>
      <c r="CC367" s="78"/>
      <c r="CD367" s="78"/>
      <c r="CE367" s="78"/>
      <c r="CF367" s="78"/>
      <c r="CG367" s="78"/>
      <c r="CH367" s="78"/>
      <c r="CI367" s="78"/>
      <c r="CJ367" s="78"/>
      <c r="CK367" s="78"/>
      <c r="CL367" s="78"/>
      <c r="CM367" s="78"/>
      <c r="CN367" s="78"/>
      <c r="CO367" s="78"/>
      <c r="CP367" s="78"/>
      <c r="CQ367" s="78"/>
      <c r="CR367" s="78"/>
      <c r="CS367" s="78"/>
      <c r="CT367" s="78"/>
      <c r="CU367" s="78"/>
      <c r="CV367" s="78"/>
      <c r="CW367" s="78"/>
      <c r="CX367" s="78"/>
      <c r="CY367" s="78"/>
      <c r="CZ367" s="78"/>
      <c r="DA367" s="78"/>
      <c r="DB367" s="78"/>
      <c r="DC367" s="78"/>
      <c r="DD367" s="78"/>
      <c r="DE367" s="78"/>
      <c r="DF367" s="78"/>
      <c r="DG367" s="78"/>
      <c r="DH367" s="78"/>
      <c r="DI367" s="78"/>
      <c r="DJ367" s="78"/>
      <c r="DK367" s="78"/>
      <c r="DL367" s="78"/>
      <c r="DM367" s="78"/>
      <c r="DN367" s="78"/>
      <c r="DO367" s="78"/>
      <c r="DP367" s="78"/>
      <c r="DQ367" s="78"/>
      <c r="DR367" s="78"/>
      <c r="DS367" s="78"/>
      <c r="DT367" s="78"/>
      <c r="DU367" s="78"/>
      <c r="DV367" s="78"/>
      <c r="DW367" s="78"/>
      <c r="DX367" s="78"/>
      <c r="DY367" s="78"/>
      <c r="DZ367" s="78"/>
      <c r="EA367" s="78"/>
      <c r="EB367" s="78"/>
      <c r="EC367" s="78"/>
      <c r="ED367" s="78"/>
      <c r="EE367" s="78"/>
      <c r="EF367" s="78"/>
      <c r="EG367" s="78"/>
      <c r="EH367" s="78"/>
      <c r="EI367" s="78"/>
      <c r="EJ367" s="78"/>
      <c r="EK367" s="78"/>
      <c r="EL367" s="78"/>
      <c r="EM367" s="78"/>
      <c r="EN367" s="78"/>
      <c r="EO367" s="78"/>
      <c r="EP367" s="78"/>
      <c r="EQ367" s="78"/>
      <c r="ER367" s="78"/>
      <c r="ES367" s="78"/>
      <c r="ET367" s="78"/>
      <c r="EU367" s="78"/>
      <c r="EV367" s="78"/>
      <c r="EW367" s="78"/>
      <c r="EX367" s="78"/>
      <c r="EY367" s="78"/>
      <c r="EZ367" s="78"/>
      <c r="FA367" s="78"/>
      <c r="FB367" s="78"/>
      <c r="FC367" s="78"/>
      <c r="FD367" s="78"/>
      <c r="FE367" s="78"/>
      <c r="FF367" s="78"/>
      <c r="FG367" s="78"/>
      <c r="FH367" s="78"/>
      <c r="FI367" s="78"/>
      <c r="FJ367" s="78"/>
      <c r="FK367" s="78"/>
      <c r="FL367" s="78"/>
      <c r="FM367" s="78"/>
      <c r="FN367" s="78"/>
      <c r="FO367" s="78"/>
      <c r="FP367" s="78"/>
      <c r="FQ367" s="78"/>
      <c r="FR367" s="78"/>
      <c r="FS367" s="78"/>
      <c r="FT367" s="78"/>
      <c r="FU367" s="78"/>
      <c r="FV367" s="78"/>
      <c r="FW367" s="78"/>
      <c r="FX367" s="78"/>
      <c r="FY367" s="78"/>
      <c r="FZ367" s="78"/>
    </row>
    <row r="368" spans="8:182" x14ac:dyDescent="0.2"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8"/>
      <c r="AO368" s="78"/>
      <c r="AP368" s="78"/>
      <c r="AQ368" s="78"/>
      <c r="AR368" s="78"/>
      <c r="AS368" s="78"/>
      <c r="AT368" s="78"/>
      <c r="AU368" s="78"/>
      <c r="AV368" s="78"/>
      <c r="AW368" s="78"/>
      <c r="AX368" s="78"/>
      <c r="AY368" s="78"/>
      <c r="AZ368" s="78"/>
      <c r="BA368" s="78"/>
      <c r="BB368" s="78"/>
      <c r="BC368" s="78"/>
      <c r="BD368" s="78"/>
      <c r="BE368" s="78"/>
      <c r="BF368" s="78"/>
      <c r="BG368" s="78"/>
      <c r="BH368" s="78"/>
      <c r="BI368" s="78"/>
      <c r="BJ368" s="78"/>
      <c r="BK368" s="78"/>
      <c r="BL368" s="78"/>
      <c r="BM368" s="78"/>
      <c r="BN368" s="78"/>
      <c r="BO368" s="78"/>
      <c r="BP368" s="78"/>
      <c r="BQ368" s="78"/>
      <c r="BR368" s="78"/>
      <c r="BS368" s="78"/>
      <c r="BT368" s="78"/>
      <c r="BU368" s="78"/>
      <c r="BV368" s="78"/>
      <c r="BW368" s="78"/>
      <c r="BX368" s="78"/>
      <c r="BY368" s="78"/>
      <c r="BZ368" s="78"/>
      <c r="CA368" s="78"/>
      <c r="CB368" s="78"/>
      <c r="CC368" s="78"/>
      <c r="CD368" s="78"/>
      <c r="CE368" s="78"/>
      <c r="CF368" s="78"/>
      <c r="CG368" s="78"/>
      <c r="CH368" s="78"/>
      <c r="CI368" s="78"/>
      <c r="CJ368" s="78"/>
      <c r="CK368" s="78"/>
      <c r="CL368" s="78"/>
      <c r="CM368" s="78"/>
      <c r="CN368" s="78"/>
      <c r="CO368" s="78"/>
      <c r="CP368" s="78"/>
      <c r="CQ368" s="78"/>
      <c r="CR368" s="78"/>
      <c r="CS368" s="78"/>
      <c r="CT368" s="78"/>
      <c r="CU368" s="78"/>
      <c r="CV368" s="78"/>
      <c r="CW368" s="78"/>
      <c r="CX368" s="78"/>
      <c r="CY368" s="78"/>
      <c r="CZ368" s="78"/>
      <c r="DA368" s="78"/>
      <c r="DB368" s="78"/>
      <c r="DC368" s="78"/>
      <c r="DD368" s="78"/>
      <c r="DE368" s="78"/>
      <c r="DF368" s="78"/>
      <c r="DG368" s="78"/>
      <c r="DH368" s="78"/>
      <c r="DI368" s="78"/>
      <c r="DJ368" s="78"/>
      <c r="DK368" s="78"/>
      <c r="DL368" s="78"/>
      <c r="DM368" s="78"/>
      <c r="DN368" s="78"/>
      <c r="DO368" s="78"/>
      <c r="DP368" s="78"/>
      <c r="DQ368" s="78"/>
      <c r="DR368" s="78"/>
      <c r="DS368" s="78"/>
      <c r="DT368" s="78"/>
      <c r="DU368" s="78"/>
      <c r="DV368" s="78"/>
      <c r="DW368" s="78"/>
      <c r="DX368" s="78"/>
      <c r="DY368" s="78"/>
      <c r="DZ368" s="78"/>
      <c r="EA368" s="78"/>
      <c r="EB368" s="78"/>
      <c r="EC368" s="78"/>
      <c r="ED368" s="78"/>
      <c r="EE368" s="78"/>
      <c r="EF368" s="78"/>
      <c r="EG368" s="78"/>
      <c r="EH368" s="78"/>
      <c r="EI368" s="78"/>
      <c r="EJ368" s="78"/>
      <c r="EK368" s="78"/>
      <c r="EL368" s="78"/>
      <c r="EM368" s="78"/>
      <c r="EN368" s="78"/>
      <c r="EO368" s="78"/>
      <c r="EP368" s="78"/>
      <c r="EQ368" s="78"/>
      <c r="ER368" s="78"/>
      <c r="ES368" s="78"/>
      <c r="ET368" s="78"/>
      <c r="EU368" s="78"/>
      <c r="EV368" s="78"/>
      <c r="EW368" s="78"/>
      <c r="EX368" s="78"/>
      <c r="EY368" s="78"/>
      <c r="EZ368" s="78"/>
      <c r="FA368" s="78"/>
      <c r="FB368" s="78"/>
      <c r="FC368" s="78"/>
      <c r="FD368" s="78"/>
      <c r="FE368" s="78"/>
      <c r="FF368" s="78"/>
      <c r="FG368" s="78"/>
      <c r="FH368" s="78"/>
      <c r="FI368" s="78"/>
      <c r="FJ368" s="78"/>
      <c r="FK368" s="78"/>
      <c r="FL368" s="78"/>
      <c r="FM368" s="78"/>
      <c r="FN368" s="78"/>
      <c r="FO368" s="78"/>
      <c r="FP368" s="78"/>
      <c r="FQ368" s="78"/>
      <c r="FR368" s="78"/>
      <c r="FS368" s="78"/>
      <c r="FT368" s="78"/>
      <c r="FU368" s="78"/>
      <c r="FV368" s="78"/>
      <c r="FW368" s="78"/>
      <c r="FX368" s="78"/>
      <c r="FY368" s="78"/>
      <c r="FZ368" s="78"/>
    </row>
    <row r="369" spans="8:182" x14ac:dyDescent="0.2">
      <c r="H369" s="78"/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78"/>
      <c r="AM369" s="78"/>
      <c r="AN369" s="78"/>
      <c r="AO369" s="78"/>
      <c r="AP369" s="78"/>
      <c r="AQ369" s="78"/>
      <c r="AR369" s="78"/>
      <c r="AS369" s="78"/>
      <c r="AT369" s="78"/>
      <c r="AU369" s="78"/>
      <c r="AV369" s="78"/>
      <c r="AW369" s="78"/>
      <c r="AX369" s="78"/>
      <c r="AY369" s="78"/>
      <c r="AZ369" s="78"/>
      <c r="BA369" s="78"/>
      <c r="BB369" s="78"/>
      <c r="BC369" s="78"/>
      <c r="BD369" s="78"/>
      <c r="BE369" s="78"/>
      <c r="BF369" s="78"/>
      <c r="BG369" s="78"/>
      <c r="BH369" s="78"/>
      <c r="BI369" s="78"/>
      <c r="BJ369" s="78"/>
      <c r="BK369" s="78"/>
      <c r="BL369" s="78"/>
      <c r="BM369" s="78"/>
      <c r="BN369" s="78"/>
      <c r="BO369" s="78"/>
      <c r="BP369" s="78"/>
      <c r="BQ369" s="78"/>
      <c r="BR369" s="78"/>
      <c r="BS369" s="78"/>
      <c r="BT369" s="78"/>
      <c r="BU369" s="78"/>
      <c r="BV369" s="78"/>
      <c r="BW369" s="78"/>
      <c r="BX369" s="78"/>
      <c r="BY369" s="78"/>
      <c r="BZ369" s="78"/>
      <c r="CA369" s="78"/>
      <c r="CB369" s="78"/>
      <c r="CC369" s="78"/>
      <c r="CD369" s="78"/>
      <c r="CE369" s="78"/>
      <c r="CF369" s="78"/>
      <c r="CG369" s="78"/>
      <c r="CH369" s="78"/>
      <c r="CI369" s="78"/>
      <c r="CJ369" s="78"/>
      <c r="CK369" s="78"/>
      <c r="CL369" s="78"/>
      <c r="CM369" s="78"/>
      <c r="CN369" s="78"/>
      <c r="CO369" s="78"/>
      <c r="CP369" s="78"/>
      <c r="CQ369" s="78"/>
      <c r="CR369" s="78"/>
      <c r="CS369" s="78"/>
      <c r="CT369" s="78"/>
      <c r="CU369" s="78"/>
      <c r="CV369" s="78"/>
      <c r="CW369" s="78"/>
      <c r="CX369" s="78"/>
      <c r="CY369" s="78"/>
      <c r="CZ369" s="78"/>
      <c r="DA369" s="78"/>
      <c r="DB369" s="78"/>
      <c r="DC369" s="78"/>
      <c r="DD369" s="78"/>
      <c r="DE369" s="78"/>
      <c r="DF369" s="78"/>
      <c r="DG369" s="78"/>
      <c r="DH369" s="78"/>
      <c r="DI369" s="78"/>
      <c r="DJ369" s="78"/>
      <c r="DK369" s="78"/>
      <c r="DL369" s="78"/>
      <c r="DM369" s="78"/>
      <c r="DN369" s="78"/>
      <c r="DO369" s="78"/>
      <c r="DP369" s="78"/>
      <c r="DQ369" s="78"/>
      <c r="DR369" s="78"/>
      <c r="DS369" s="78"/>
      <c r="DT369" s="78"/>
      <c r="DU369" s="78"/>
      <c r="DV369" s="78"/>
      <c r="DW369" s="78"/>
      <c r="DX369" s="78"/>
      <c r="DY369" s="78"/>
      <c r="DZ369" s="78"/>
      <c r="EA369" s="78"/>
      <c r="EB369" s="78"/>
      <c r="EC369" s="78"/>
      <c r="ED369" s="78"/>
      <c r="EE369" s="78"/>
      <c r="EF369" s="78"/>
      <c r="EG369" s="78"/>
      <c r="EH369" s="78"/>
      <c r="EI369" s="78"/>
      <c r="EJ369" s="78"/>
      <c r="EK369" s="78"/>
      <c r="EL369" s="78"/>
      <c r="EM369" s="78"/>
      <c r="EN369" s="78"/>
      <c r="EO369" s="78"/>
      <c r="EP369" s="78"/>
      <c r="EQ369" s="78"/>
      <c r="ER369" s="78"/>
      <c r="ES369" s="78"/>
      <c r="ET369" s="78"/>
      <c r="EU369" s="78"/>
      <c r="EV369" s="78"/>
      <c r="EW369" s="78"/>
      <c r="EX369" s="78"/>
      <c r="EY369" s="78"/>
      <c r="EZ369" s="78"/>
      <c r="FA369" s="78"/>
      <c r="FB369" s="78"/>
      <c r="FC369" s="78"/>
      <c r="FD369" s="78"/>
      <c r="FE369" s="78"/>
      <c r="FF369" s="78"/>
      <c r="FG369" s="78"/>
      <c r="FH369" s="78"/>
      <c r="FI369" s="78"/>
      <c r="FJ369" s="78"/>
      <c r="FK369" s="78"/>
      <c r="FL369" s="78"/>
      <c r="FM369" s="78"/>
      <c r="FN369" s="78"/>
      <c r="FO369" s="78"/>
      <c r="FP369" s="78"/>
      <c r="FQ369" s="78"/>
      <c r="FR369" s="78"/>
      <c r="FS369" s="78"/>
      <c r="FT369" s="78"/>
      <c r="FU369" s="78"/>
      <c r="FV369" s="78"/>
      <c r="FW369" s="78"/>
      <c r="FX369" s="78"/>
      <c r="FY369" s="78"/>
      <c r="FZ369" s="78"/>
    </row>
    <row r="370" spans="8:182" x14ac:dyDescent="0.2">
      <c r="H370" s="78"/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78"/>
      <c r="AM370" s="78"/>
      <c r="AN370" s="78"/>
      <c r="AO370" s="78"/>
      <c r="AP370" s="78"/>
      <c r="AQ370" s="78"/>
      <c r="AR370" s="78"/>
      <c r="AS370" s="78"/>
      <c r="AT370" s="78"/>
      <c r="AU370" s="78"/>
      <c r="AV370" s="78"/>
      <c r="AW370" s="78"/>
      <c r="AX370" s="78"/>
      <c r="AY370" s="78"/>
      <c r="AZ370" s="78"/>
      <c r="BA370" s="78"/>
      <c r="BB370" s="78"/>
      <c r="BC370" s="78"/>
      <c r="BD370" s="78"/>
      <c r="BE370" s="78"/>
      <c r="BF370" s="78"/>
      <c r="BG370" s="78"/>
      <c r="BH370" s="78"/>
      <c r="BI370" s="78"/>
      <c r="BJ370" s="78"/>
      <c r="BK370" s="78"/>
      <c r="BL370" s="78"/>
      <c r="BM370" s="78"/>
      <c r="BN370" s="78"/>
      <c r="BO370" s="78"/>
      <c r="BP370" s="78"/>
      <c r="BQ370" s="78"/>
      <c r="BR370" s="78"/>
      <c r="BS370" s="78"/>
      <c r="BT370" s="78"/>
      <c r="BU370" s="78"/>
      <c r="BV370" s="78"/>
      <c r="BW370" s="78"/>
      <c r="BX370" s="78"/>
      <c r="BY370" s="78"/>
      <c r="BZ370" s="78"/>
      <c r="CA370" s="78"/>
      <c r="CB370" s="78"/>
      <c r="CC370" s="78"/>
      <c r="CD370" s="78"/>
      <c r="CE370" s="78"/>
      <c r="CF370" s="78"/>
      <c r="CG370" s="78"/>
      <c r="CH370" s="78"/>
      <c r="CI370" s="78"/>
      <c r="CJ370" s="78"/>
      <c r="CK370" s="78"/>
      <c r="CL370" s="78"/>
      <c r="CM370" s="78"/>
      <c r="CN370" s="78"/>
      <c r="CO370" s="78"/>
      <c r="CP370" s="78"/>
      <c r="CQ370" s="78"/>
      <c r="CR370" s="78"/>
      <c r="CS370" s="78"/>
      <c r="CT370" s="78"/>
      <c r="CU370" s="78"/>
      <c r="CV370" s="78"/>
      <c r="CW370" s="78"/>
      <c r="CX370" s="78"/>
      <c r="CY370" s="78"/>
      <c r="CZ370" s="78"/>
      <c r="DA370" s="78"/>
      <c r="DB370" s="78"/>
      <c r="DC370" s="78"/>
      <c r="DD370" s="78"/>
      <c r="DE370" s="78"/>
      <c r="DF370" s="78"/>
      <c r="DG370" s="78"/>
      <c r="DH370" s="78"/>
      <c r="DI370" s="78"/>
      <c r="DJ370" s="78"/>
      <c r="DK370" s="78"/>
      <c r="DL370" s="78"/>
      <c r="DM370" s="78"/>
      <c r="DN370" s="78"/>
      <c r="DO370" s="78"/>
      <c r="DP370" s="78"/>
      <c r="DQ370" s="78"/>
      <c r="DR370" s="78"/>
      <c r="DS370" s="78"/>
      <c r="DT370" s="78"/>
      <c r="DU370" s="78"/>
      <c r="DV370" s="78"/>
      <c r="DW370" s="78"/>
      <c r="DX370" s="78"/>
      <c r="DY370" s="78"/>
      <c r="DZ370" s="78"/>
      <c r="EA370" s="78"/>
      <c r="EB370" s="78"/>
      <c r="EC370" s="78"/>
      <c r="ED370" s="78"/>
      <c r="EE370" s="78"/>
      <c r="EF370" s="78"/>
      <c r="EG370" s="78"/>
      <c r="EH370" s="78"/>
      <c r="EI370" s="78"/>
      <c r="EJ370" s="78"/>
      <c r="EK370" s="78"/>
      <c r="EL370" s="78"/>
      <c r="EM370" s="78"/>
      <c r="EN370" s="78"/>
      <c r="EO370" s="78"/>
      <c r="EP370" s="78"/>
      <c r="EQ370" s="78"/>
      <c r="ER370" s="78"/>
      <c r="ES370" s="78"/>
      <c r="ET370" s="78"/>
      <c r="EU370" s="78"/>
      <c r="EV370" s="78"/>
      <c r="EW370" s="78"/>
      <c r="EX370" s="78"/>
      <c r="EY370" s="78"/>
      <c r="EZ370" s="78"/>
      <c r="FA370" s="78"/>
      <c r="FB370" s="78"/>
      <c r="FC370" s="78"/>
      <c r="FD370" s="78"/>
      <c r="FE370" s="78"/>
      <c r="FF370" s="78"/>
      <c r="FG370" s="78"/>
      <c r="FH370" s="78"/>
      <c r="FI370" s="78"/>
      <c r="FJ370" s="78"/>
      <c r="FK370" s="78"/>
      <c r="FL370" s="78"/>
      <c r="FM370" s="78"/>
      <c r="FN370" s="78"/>
      <c r="FO370" s="78"/>
      <c r="FP370" s="78"/>
      <c r="FQ370" s="78"/>
      <c r="FR370" s="78"/>
      <c r="FS370" s="78"/>
      <c r="FT370" s="78"/>
      <c r="FU370" s="78"/>
      <c r="FV370" s="78"/>
      <c r="FW370" s="78"/>
      <c r="FX370" s="78"/>
      <c r="FY370" s="78"/>
      <c r="FZ370" s="78"/>
    </row>
    <row r="371" spans="8:182" x14ac:dyDescent="0.2">
      <c r="H371" s="78"/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78"/>
      <c r="AM371" s="78"/>
      <c r="AN371" s="78"/>
      <c r="AO371" s="78"/>
      <c r="AP371" s="78"/>
      <c r="AQ371" s="78"/>
      <c r="AR371" s="78"/>
      <c r="AS371" s="78"/>
      <c r="AT371" s="78"/>
      <c r="AU371" s="78"/>
      <c r="AV371" s="78"/>
      <c r="AW371" s="78"/>
      <c r="AX371" s="78"/>
      <c r="AY371" s="78"/>
      <c r="AZ371" s="78"/>
      <c r="BA371" s="78"/>
      <c r="BB371" s="78"/>
      <c r="BC371" s="78"/>
      <c r="BD371" s="78"/>
      <c r="BE371" s="78"/>
      <c r="BF371" s="78"/>
      <c r="BG371" s="78"/>
      <c r="BH371" s="78"/>
      <c r="BI371" s="78"/>
      <c r="BJ371" s="78"/>
      <c r="BK371" s="78"/>
      <c r="BL371" s="78"/>
      <c r="BM371" s="78"/>
      <c r="BN371" s="78"/>
      <c r="BO371" s="78"/>
      <c r="BP371" s="78"/>
      <c r="BQ371" s="78"/>
      <c r="BR371" s="78"/>
      <c r="BS371" s="78"/>
      <c r="BT371" s="78"/>
      <c r="BU371" s="78"/>
      <c r="BV371" s="78"/>
      <c r="BW371" s="78"/>
      <c r="BX371" s="78"/>
      <c r="BY371" s="78"/>
      <c r="BZ371" s="78"/>
      <c r="CA371" s="78"/>
      <c r="CB371" s="78"/>
      <c r="CC371" s="78"/>
      <c r="CD371" s="78"/>
      <c r="CE371" s="78"/>
      <c r="CF371" s="78"/>
      <c r="CG371" s="78"/>
      <c r="CH371" s="78"/>
      <c r="CI371" s="78"/>
      <c r="CJ371" s="78"/>
      <c r="CK371" s="78"/>
      <c r="CL371" s="78"/>
      <c r="CM371" s="78"/>
      <c r="CN371" s="78"/>
      <c r="CO371" s="78"/>
      <c r="CP371" s="78"/>
      <c r="CQ371" s="78"/>
      <c r="CR371" s="78"/>
      <c r="CS371" s="78"/>
      <c r="CT371" s="78"/>
      <c r="CU371" s="78"/>
      <c r="CV371" s="78"/>
      <c r="CW371" s="78"/>
      <c r="CX371" s="78"/>
      <c r="CY371" s="78"/>
      <c r="CZ371" s="78"/>
      <c r="DA371" s="78"/>
      <c r="DB371" s="78"/>
      <c r="DC371" s="78"/>
      <c r="DD371" s="78"/>
      <c r="DE371" s="78"/>
      <c r="DF371" s="78"/>
      <c r="DG371" s="78"/>
      <c r="DH371" s="78"/>
      <c r="DI371" s="78"/>
      <c r="DJ371" s="78"/>
      <c r="DK371" s="78"/>
      <c r="DL371" s="78"/>
      <c r="DM371" s="78"/>
      <c r="DN371" s="78"/>
      <c r="DO371" s="78"/>
      <c r="DP371" s="78"/>
      <c r="DQ371" s="78"/>
      <c r="DR371" s="78"/>
      <c r="DS371" s="78"/>
      <c r="DT371" s="78"/>
      <c r="DU371" s="78"/>
      <c r="DV371" s="78"/>
      <c r="DW371" s="78"/>
      <c r="DX371" s="78"/>
      <c r="DY371" s="78"/>
      <c r="DZ371" s="78"/>
      <c r="EA371" s="78"/>
      <c r="EB371" s="78"/>
      <c r="EC371" s="78"/>
      <c r="ED371" s="78"/>
      <c r="EE371" s="78"/>
      <c r="EF371" s="78"/>
      <c r="EG371" s="78"/>
      <c r="EH371" s="78"/>
      <c r="EI371" s="78"/>
      <c r="EJ371" s="78"/>
      <c r="EK371" s="78"/>
      <c r="EL371" s="78"/>
      <c r="EM371" s="78"/>
      <c r="EN371" s="78"/>
      <c r="EO371" s="78"/>
      <c r="EP371" s="78"/>
      <c r="EQ371" s="78"/>
      <c r="ER371" s="78"/>
      <c r="ES371" s="78"/>
      <c r="ET371" s="78"/>
      <c r="EU371" s="78"/>
      <c r="EV371" s="78"/>
      <c r="EW371" s="78"/>
      <c r="EX371" s="78"/>
      <c r="EY371" s="78"/>
      <c r="EZ371" s="78"/>
      <c r="FA371" s="78"/>
      <c r="FB371" s="78"/>
      <c r="FC371" s="78"/>
      <c r="FD371" s="78"/>
      <c r="FE371" s="78"/>
      <c r="FF371" s="78"/>
      <c r="FG371" s="78"/>
      <c r="FH371" s="78"/>
      <c r="FI371" s="78"/>
      <c r="FJ371" s="78"/>
      <c r="FK371" s="78"/>
      <c r="FL371" s="78"/>
      <c r="FM371" s="78"/>
      <c r="FN371" s="78"/>
      <c r="FO371" s="78"/>
      <c r="FP371" s="78"/>
      <c r="FQ371" s="78"/>
      <c r="FR371" s="78"/>
      <c r="FS371" s="78"/>
      <c r="FT371" s="78"/>
      <c r="FU371" s="78"/>
      <c r="FV371" s="78"/>
      <c r="FW371" s="78"/>
      <c r="FX371" s="78"/>
      <c r="FY371" s="78"/>
      <c r="FZ371" s="78"/>
    </row>
    <row r="372" spans="8:182" x14ac:dyDescent="0.2">
      <c r="H372" s="78"/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8"/>
      <c r="AO372" s="78"/>
      <c r="AP372" s="78"/>
      <c r="AQ372" s="78"/>
      <c r="AR372" s="78"/>
      <c r="AS372" s="78"/>
      <c r="AT372" s="78"/>
      <c r="AU372" s="78"/>
      <c r="AV372" s="78"/>
      <c r="AW372" s="78"/>
      <c r="AX372" s="78"/>
      <c r="AY372" s="78"/>
      <c r="AZ372" s="78"/>
      <c r="BA372" s="78"/>
      <c r="BB372" s="78"/>
      <c r="BC372" s="78"/>
      <c r="BD372" s="78"/>
      <c r="BE372" s="78"/>
      <c r="BF372" s="78"/>
      <c r="BG372" s="78"/>
      <c r="BH372" s="78"/>
      <c r="BI372" s="78"/>
      <c r="BJ372" s="78"/>
      <c r="BK372" s="78"/>
      <c r="BL372" s="78"/>
      <c r="BM372" s="78"/>
      <c r="BN372" s="78"/>
      <c r="BO372" s="78"/>
      <c r="BP372" s="78"/>
      <c r="BQ372" s="78"/>
      <c r="BR372" s="78"/>
      <c r="BS372" s="78"/>
      <c r="BT372" s="78"/>
      <c r="BU372" s="78"/>
      <c r="BV372" s="78"/>
      <c r="BW372" s="78"/>
      <c r="BX372" s="78"/>
      <c r="BY372" s="78"/>
      <c r="BZ372" s="78"/>
      <c r="CA372" s="78"/>
      <c r="CB372" s="78"/>
      <c r="CC372" s="78"/>
      <c r="CD372" s="78"/>
      <c r="CE372" s="78"/>
      <c r="CF372" s="78"/>
      <c r="CG372" s="78"/>
      <c r="CH372" s="78"/>
      <c r="CI372" s="78"/>
      <c r="CJ372" s="78"/>
      <c r="CK372" s="78"/>
      <c r="CL372" s="78"/>
      <c r="CM372" s="78"/>
      <c r="CN372" s="78"/>
      <c r="CO372" s="78"/>
      <c r="CP372" s="78"/>
      <c r="CQ372" s="78"/>
      <c r="CR372" s="78"/>
      <c r="CS372" s="78"/>
      <c r="CT372" s="78"/>
      <c r="CU372" s="78"/>
      <c r="CV372" s="78"/>
      <c r="CW372" s="78"/>
      <c r="CX372" s="78"/>
      <c r="CY372" s="78"/>
      <c r="CZ372" s="78"/>
      <c r="DA372" s="78"/>
      <c r="DB372" s="78"/>
      <c r="DC372" s="78"/>
      <c r="DD372" s="78"/>
      <c r="DE372" s="78"/>
      <c r="DF372" s="78"/>
      <c r="DG372" s="78"/>
      <c r="DH372" s="78"/>
      <c r="DI372" s="78"/>
      <c r="DJ372" s="78"/>
      <c r="DK372" s="78"/>
      <c r="DL372" s="78"/>
      <c r="DM372" s="78"/>
      <c r="DN372" s="78"/>
      <c r="DO372" s="78"/>
      <c r="DP372" s="78"/>
      <c r="DQ372" s="78"/>
      <c r="DR372" s="78"/>
      <c r="DS372" s="78"/>
      <c r="DT372" s="78"/>
      <c r="DU372" s="78"/>
      <c r="DV372" s="78"/>
      <c r="DW372" s="78"/>
      <c r="DX372" s="78"/>
      <c r="DY372" s="78"/>
      <c r="DZ372" s="78"/>
      <c r="EA372" s="78"/>
      <c r="EB372" s="78"/>
      <c r="EC372" s="78"/>
      <c r="ED372" s="78"/>
      <c r="EE372" s="78"/>
      <c r="EF372" s="78"/>
      <c r="EG372" s="78"/>
      <c r="EH372" s="78"/>
      <c r="EI372" s="78"/>
      <c r="EJ372" s="78"/>
      <c r="EK372" s="78"/>
      <c r="EL372" s="78"/>
      <c r="EM372" s="78"/>
      <c r="EN372" s="78"/>
      <c r="EO372" s="78"/>
      <c r="EP372" s="78"/>
      <c r="EQ372" s="78"/>
      <c r="ER372" s="78"/>
      <c r="ES372" s="78"/>
      <c r="ET372" s="78"/>
      <c r="EU372" s="78"/>
      <c r="EV372" s="78"/>
      <c r="EW372" s="78"/>
      <c r="EX372" s="78"/>
      <c r="EY372" s="78"/>
      <c r="EZ372" s="78"/>
      <c r="FA372" s="78"/>
      <c r="FB372" s="78"/>
      <c r="FC372" s="78"/>
      <c r="FD372" s="78"/>
      <c r="FE372" s="78"/>
      <c r="FF372" s="78"/>
      <c r="FG372" s="78"/>
      <c r="FH372" s="78"/>
      <c r="FI372" s="78"/>
      <c r="FJ372" s="78"/>
      <c r="FK372" s="78"/>
      <c r="FL372" s="78"/>
      <c r="FM372" s="78"/>
      <c r="FN372" s="78"/>
      <c r="FO372" s="78"/>
      <c r="FP372" s="78"/>
      <c r="FQ372" s="78"/>
      <c r="FR372" s="78"/>
      <c r="FS372" s="78"/>
      <c r="FT372" s="78"/>
      <c r="FU372" s="78"/>
      <c r="FV372" s="78"/>
      <c r="FW372" s="78"/>
      <c r="FX372" s="78"/>
      <c r="FY372" s="78"/>
      <c r="FZ372" s="78"/>
    </row>
    <row r="373" spans="8:182" x14ac:dyDescent="0.2">
      <c r="H373" s="78"/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78"/>
      <c r="AM373" s="78"/>
      <c r="AN373" s="78"/>
      <c r="AO373" s="78"/>
      <c r="AP373" s="78"/>
      <c r="AQ373" s="78"/>
      <c r="AR373" s="78"/>
      <c r="AS373" s="78"/>
      <c r="AT373" s="78"/>
      <c r="AU373" s="78"/>
      <c r="AV373" s="78"/>
      <c r="AW373" s="78"/>
      <c r="AX373" s="78"/>
      <c r="AY373" s="78"/>
      <c r="AZ373" s="78"/>
      <c r="BA373" s="78"/>
      <c r="BB373" s="78"/>
      <c r="BC373" s="78"/>
      <c r="BD373" s="78"/>
      <c r="BE373" s="78"/>
      <c r="BF373" s="78"/>
      <c r="BG373" s="78"/>
      <c r="BH373" s="78"/>
      <c r="BI373" s="78"/>
      <c r="BJ373" s="78"/>
      <c r="BK373" s="78"/>
      <c r="BL373" s="78"/>
      <c r="BM373" s="78"/>
      <c r="BN373" s="78"/>
      <c r="BO373" s="78"/>
      <c r="BP373" s="78"/>
      <c r="BQ373" s="78"/>
      <c r="BR373" s="78"/>
      <c r="BS373" s="78"/>
      <c r="BT373" s="78"/>
      <c r="BU373" s="78"/>
      <c r="BV373" s="78"/>
      <c r="BW373" s="78"/>
      <c r="BX373" s="78"/>
      <c r="BY373" s="78"/>
      <c r="BZ373" s="78"/>
      <c r="CA373" s="78"/>
      <c r="CB373" s="78"/>
      <c r="CC373" s="78"/>
      <c r="CD373" s="78"/>
      <c r="CE373" s="78"/>
      <c r="CF373" s="78"/>
      <c r="CG373" s="78"/>
      <c r="CH373" s="78"/>
      <c r="CI373" s="78"/>
      <c r="CJ373" s="78"/>
      <c r="CK373" s="78"/>
      <c r="CL373" s="78"/>
      <c r="CM373" s="78"/>
      <c r="CN373" s="78"/>
      <c r="CO373" s="78"/>
      <c r="CP373" s="78"/>
      <c r="CQ373" s="78"/>
      <c r="CR373" s="78"/>
      <c r="CS373" s="78"/>
      <c r="CT373" s="78"/>
      <c r="CU373" s="78"/>
      <c r="CV373" s="78"/>
      <c r="CW373" s="78"/>
      <c r="CX373" s="78"/>
      <c r="CY373" s="78"/>
      <c r="CZ373" s="78"/>
      <c r="DA373" s="78"/>
      <c r="DB373" s="78"/>
      <c r="DC373" s="78"/>
      <c r="DD373" s="78"/>
      <c r="DE373" s="78"/>
      <c r="DF373" s="78"/>
      <c r="DG373" s="78"/>
      <c r="DH373" s="78"/>
      <c r="DI373" s="78"/>
      <c r="DJ373" s="78"/>
      <c r="DK373" s="78"/>
      <c r="DL373" s="78"/>
      <c r="DM373" s="78"/>
      <c r="DN373" s="78"/>
      <c r="DO373" s="78"/>
      <c r="DP373" s="78"/>
      <c r="DQ373" s="78"/>
      <c r="DR373" s="78"/>
      <c r="DS373" s="78"/>
      <c r="DT373" s="78"/>
      <c r="DU373" s="78"/>
      <c r="DV373" s="78"/>
      <c r="DW373" s="78"/>
      <c r="DX373" s="78"/>
      <c r="DY373" s="78"/>
      <c r="DZ373" s="78"/>
      <c r="EA373" s="78"/>
      <c r="EB373" s="78"/>
      <c r="EC373" s="78"/>
      <c r="ED373" s="78"/>
      <c r="EE373" s="78"/>
      <c r="EF373" s="78"/>
      <c r="EG373" s="78"/>
      <c r="EH373" s="78"/>
      <c r="EI373" s="78"/>
      <c r="EJ373" s="78"/>
      <c r="EK373" s="78"/>
      <c r="EL373" s="78"/>
      <c r="EM373" s="78"/>
      <c r="EN373" s="78"/>
      <c r="EO373" s="78"/>
      <c r="EP373" s="78"/>
      <c r="EQ373" s="78"/>
      <c r="ER373" s="78"/>
      <c r="ES373" s="78"/>
      <c r="ET373" s="78"/>
      <c r="EU373" s="78"/>
      <c r="EV373" s="78"/>
      <c r="EW373" s="78"/>
      <c r="EX373" s="78"/>
      <c r="EY373" s="78"/>
      <c r="EZ373" s="78"/>
      <c r="FA373" s="78"/>
      <c r="FB373" s="78"/>
      <c r="FC373" s="78"/>
      <c r="FD373" s="78"/>
      <c r="FE373" s="78"/>
      <c r="FF373" s="78"/>
      <c r="FG373" s="78"/>
      <c r="FH373" s="78"/>
      <c r="FI373" s="78"/>
      <c r="FJ373" s="78"/>
      <c r="FK373" s="78"/>
      <c r="FL373" s="78"/>
      <c r="FM373" s="78"/>
      <c r="FN373" s="78"/>
      <c r="FO373" s="78"/>
      <c r="FP373" s="78"/>
      <c r="FQ373" s="78"/>
      <c r="FR373" s="78"/>
      <c r="FS373" s="78"/>
      <c r="FT373" s="78"/>
      <c r="FU373" s="78"/>
      <c r="FV373" s="78"/>
      <c r="FW373" s="78"/>
      <c r="FX373" s="78"/>
      <c r="FY373" s="78"/>
      <c r="FZ373" s="78"/>
    </row>
    <row r="374" spans="8:182" x14ac:dyDescent="0.2">
      <c r="H374" s="78"/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78"/>
      <c r="AM374" s="78"/>
      <c r="AN374" s="78"/>
      <c r="AO374" s="78"/>
      <c r="AP374" s="78"/>
      <c r="AQ374" s="78"/>
      <c r="AR374" s="78"/>
      <c r="AS374" s="78"/>
      <c r="AT374" s="78"/>
      <c r="AU374" s="78"/>
      <c r="AV374" s="78"/>
      <c r="AW374" s="78"/>
      <c r="AX374" s="78"/>
      <c r="AY374" s="78"/>
      <c r="AZ374" s="78"/>
      <c r="BA374" s="78"/>
      <c r="BB374" s="78"/>
      <c r="BC374" s="78"/>
      <c r="BD374" s="78"/>
      <c r="BE374" s="78"/>
      <c r="BF374" s="78"/>
      <c r="BG374" s="78"/>
      <c r="BH374" s="78"/>
      <c r="BI374" s="78"/>
      <c r="BJ374" s="78"/>
      <c r="BK374" s="78"/>
      <c r="BL374" s="78"/>
      <c r="BM374" s="78"/>
      <c r="BN374" s="78"/>
      <c r="BO374" s="78"/>
      <c r="BP374" s="78"/>
      <c r="BQ374" s="78"/>
      <c r="BR374" s="78"/>
      <c r="BS374" s="78"/>
      <c r="BT374" s="78"/>
      <c r="BU374" s="78"/>
      <c r="BV374" s="78"/>
      <c r="BW374" s="78"/>
      <c r="BX374" s="78"/>
      <c r="BY374" s="78"/>
      <c r="BZ374" s="78"/>
      <c r="CA374" s="78"/>
      <c r="CB374" s="78"/>
      <c r="CC374" s="78"/>
      <c r="CD374" s="78"/>
      <c r="CE374" s="78"/>
      <c r="CF374" s="78"/>
      <c r="CG374" s="78"/>
      <c r="CH374" s="78"/>
      <c r="CI374" s="78"/>
      <c r="CJ374" s="78"/>
      <c r="CK374" s="78"/>
      <c r="CL374" s="78"/>
      <c r="CM374" s="78"/>
      <c r="CN374" s="78"/>
      <c r="CO374" s="78"/>
      <c r="CP374" s="78"/>
      <c r="CQ374" s="78"/>
      <c r="CR374" s="78"/>
      <c r="CS374" s="78"/>
      <c r="CT374" s="78"/>
      <c r="CU374" s="78"/>
      <c r="CV374" s="78"/>
      <c r="CW374" s="78"/>
      <c r="CX374" s="78"/>
      <c r="CY374" s="78"/>
      <c r="CZ374" s="78"/>
      <c r="DA374" s="78"/>
      <c r="DB374" s="78"/>
      <c r="DC374" s="78"/>
      <c r="DD374" s="78"/>
      <c r="DE374" s="78"/>
      <c r="DF374" s="78"/>
      <c r="DG374" s="78"/>
      <c r="DH374" s="78"/>
      <c r="DI374" s="78"/>
      <c r="DJ374" s="78"/>
      <c r="DK374" s="78"/>
      <c r="DL374" s="78"/>
      <c r="DM374" s="78"/>
      <c r="DN374" s="78"/>
      <c r="DO374" s="78"/>
      <c r="DP374" s="78"/>
      <c r="DQ374" s="78"/>
      <c r="DR374" s="78"/>
      <c r="DS374" s="78"/>
      <c r="DT374" s="78"/>
      <c r="DU374" s="78"/>
      <c r="DV374" s="78"/>
      <c r="DW374" s="78"/>
      <c r="DX374" s="78"/>
      <c r="DY374" s="78"/>
      <c r="DZ374" s="78"/>
      <c r="EA374" s="78"/>
      <c r="EB374" s="78"/>
      <c r="EC374" s="78"/>
      <c r="ED374" s="78"/>
      <c r="EE374" s="78"/>
      <c r="EF374" s="78"/>
      <c r="EG374" s="78"/>
      <c r="EH374" s="78"/>
      <c r="EI374" s="78"/>
      <c r="EJ374" s="78"/>
      <c r="EK374" s="78"/>
      <c r="EL374" s="78"/>
      <c r="EM374" s="78"/>
      <c r="EN374" s="78"/>
      <c r="EO374" s="78"/>
      <c r="EP374" s="78"/>
      <c r="EQ374" s="78"/>
      <c r="ER374" s="78"/>
      <c r="ES374" s="78"/>
      <c r="ET374" s="78"/>
      <c r="EU374" s="78"/>
      <c r="EV374" s="78"/>
      <c r="EW374" s="78"/>
      <c r="EX374" s="78"/>
      <c r="EY374" s="78"/>
      <c r="EZ374" s="78"/>
      <c r="FA374" s="78"/>
      <c r="FB374" s="78"/>
      <c r="FC374" s="78"/>
      <c r="FD374" s="78"/>
      <c r="FE374" s="78"/>
      <c r="FF374" s="78"/>
      <c r="FG374" s="78"/>
      <c r="FH374" s="78"/>
      <c r="FI374" s="78"/>
      <c r="FJ374" s="78"/>
      <c r="FK374" s="78"/>
      <c r="FL374" s="78"/>
      <c r="FM374" s="78"/>
      <c r="FN374" s="78"/>
      <c r="FO374" s="78"/>
      <c r="FP374" s="78"/>
      <c r="FQ374" s="78"/>
      <c r="FR374" s="78"/>
      <c r="FS374" s="78"/>
      <c r="FT374" s="78"/>
      <c r="FU374" s="78"/>
      <c r="FV374" s="78"/>
      <c r="FW374" s="78"/>
      <c r="FX374" s="78"/>
      <c r="FY374" s="78"/>
      <c r="FZ374" s="78"/>
    </row>
    <row r="375" spans="8:182" x14ac:dyDescent="0.2"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78"/>
      <c r="AM375" s="78"/>
      <c r="AN375" s="78"/>
      <c r="AO375" s="78"/>
      <c r="AP375" s="78"/>
      <c r="AQ375" s="78"/>
      <c r="AR375" s="78"/>
      <c r="AS375" s="78"/>
      <c r="AT375" s="78"/>
      <c r="AU375" s="78"/>
      <c r="AV375" s="78"/>
      <c r="AW375" s="78"/>
      <c r="AX375" s="78"/>
      <c r="AY375" s="78"/>
      <c r="AZ375" s="78"/>
      <c r="BA375" s="78"/>
      <c r="BB375" s="78"/>
      <c r="BC375" s="78"/>
      <c r="BD375" s="78"/>
      <c r="BE375" s="78"/>
      <c r="BF375" s="78"/>
      <c r="BG375" s="78"/>
      <c r="BH375" s="78"/>
      <c r="BI375" s="78"/>
      <c r="BJ375" s="78"/>
      <c r="BK375" s="78"/>
      <c r="BL375" s="78"/>
      <c r="BM375" s="78"/>
      <c r="BN375" s="78"/>
      <c r="BO375" s="78"/>
      <c r="BP375" s="78"/>
      <c r="BQ375" s="78"/>
      <c r="BR375" s="78"/>
      <c r="BS375" s="78"/>
      <c r="BT375" s="78"/>
      <c r="BU375" s="78"/>
      <c r="BV375" s="78"/>
      <c r="BW375" s="78"/>
      <c r="BX375" s="78"/>
      <c r="BY375" s="78"/>
      <c r="BZ375" s="78"/>
      <c r="CA375" s="78"/>
      <c r="CB375" s="78"/>
      <c r="CC375" s="78"/>
      <c r="CD375" s="78"/>
      <c r="CE375" s="78"/>
      <c r="CF375" s="78"/>
      <c r="CG375" s="78"/>
      <c r="CH375" s="78"/>
      <c r="CI375" s="78"/>
      <c r="CJ375" s="78"/>
      <c r="CK375" s="78"/>
      <c r="CL375" s="78"/>
      <c r="CM375" s="78"/>
      <c r="CN375" s="78"/>
      <c r="CO375" s="78"/>
      <c r="CP375" s="78"/>
      <c r="CQ375" s="78"/>
      <c r="CR375" s="78"/>
      <c r="CS375" s="78"/>
      <c r="CT375" s="78"/>
      <c r="CU375" s="78"/>
      <c r="CV375" s="78"/>
      <c r="CW375" s="78"/>
      <c r="CX375" s="78"/>
      <c r="CY375" s="78"/>
      <c r="CZ375" s="78"/>
      <c r="DA375" s="78"/>
      <c r="DB375" s="78"/>
      <c r="DC375" s="78"/>
      <c r="DD375" s="78"/>
      <c r="DE375" s="78"/>
      <c r="DF375" s="78"/>
      <c r="DG375" s="78"/>
      <c r="DH375" s="78"/>
      <c r="DI375" s="78"/>
      <c r="DJ375" s="78"/>
      <c r="DK375" s="78"/>
      <c r="DL375" s="78"/>
      <c r="DM375" s="78"/>
      <c r="DN375" s="78"/>
      <c r="DO375" s="78"/>
      <c r="DP375" s="78"/>
      <c r="DQ375" s="78"/>
      <c r="DR375" s="78"/>
      <c r="DS375" s="78"/>
      <c r="DT375" s="78"/>
      <c r="DU375" s="78"/>
      <c r="DV375" s="78"/>
      <c r="DW375" s="78"/>
      <c r="DX375" s="78"/>
      <c r="DY375" s="78"/>
      <c r="DZ375" s="78"/>
      <c r="EA375" s="78"/>
      <c r="EB375" s="78"/>
      <c r="EC375" s="78"/>
      <c r="ED375" s="78"/>
      <c r="EE375" s="78"/>
      <c r="EF375" s="78"/>
      <c r="EG375" s="78"/>
      <c r="EH375" s="78"/>
      <c r="EI375" s="78"/>
      <c r="EJ375" s="78"/>
      <c r="EK375" s="78"/>
      <c r="EL375" s="78"/>
      <c r="EM375" s="78"/>
      <c r="EN375" s="78"/>
      <c r="EO375" s="78"/>
      <c r="EP375" s="78"/>
      <c r="EQ375" s="78"/>
      <c r="ER375" s="78"/>
      <c r="ES375" s="78"/>
      <c r="ET375" s="78"/>
      <c r="EU375" s="78"/>
      <c r="EV375" s="78"/>
      <c r="EW375" s="78"/>
      <c r="EX375" s="78"/>
      <c r="EY375" s="78"/>
      <c r="EZ375" s="78"/>
      <c r="FA375" s="78"/>
      <c r="FB375" s="78"/>
      <c r="FC375" s="78"/>
      <c r="FD375" s="78"/>
      <c r="FE375" s="78"/>
      <c r="FF375" s="78"/>
      <c r="FG375" s="78"/>
      <c r="FH375" s="78"/>
      <c r="FI375" s="78"/>
      <c r="FJ375" s="78"/>
      <c r="FK375" s="78"/>
      <c r="FL375" s="78"/>
      <c r="FM375" s="78"/>
      <c r="FN375" s="78"/>
      <c r="FO375" s="78"/>
      <c r="FP375" s="78"/>
      <c r="FQ375" s="78"/>
      <c r="FR375" s="78"/>
      <c r="FS375" s="78"/>
      <c r="FT375" s="78"/>
      <c r="FU375" s="78"/>
      <c r="FV375" s="78"/>
      <c r="FW375" s="78"/>
      <c r="FX375" s="78"/>
      <c r="FY375" s="78"/>
      <c r="FZ375" s="78"/>
    </row>
    <row r="376" spans="8:182" x14ac:dyDescent="0.2">
      <c r="H376" s="78"/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78"/>
      <c r="AM376" s="78"/>
      <c r="AN376" s="78"/>
      <c r="AO376" s="78"/>
      <c r="AP376" s="78"/>
      <c r="AQ376" s="78"/>
      <c r="AR376" s="78"/>
      <c r="AS376" s="78"/>
      <c r="AT376" s="78"/>
      <c r="AU376" s="78"/>
      <c r="AV376" s="78"/>
      <c r="AW376" s="78"/>
      <c r="AX376" s="78"/>
      <c r="AY376" s="78"/>
      <c r="AZ376" s="78"/>
      <c r="BA376" s="78"/>
      <c r="BB376" s="78"/>
      <c r="BC376" s="78"/>
      <c r="BD376" s="78"/>
      <c r="BE376" s="78"/>
      <c r="BF376" s="78"/>
      <c r="BG376" s="78"/>
      <c r="BH376" s="78"/>
      <c r="BI376" s="78"/>
      <c r="BJ376" s="78"/>
      <c r="BK376" s="78"/>
      <c r="BL376" s="78"/>
      <c r="BM376" s="78"/>
      <c r="BN376" s="78"/>
      <c r="BO376" s="78"/>
      <c r="BP376" s="78"/>
      <c r="BQ376" s="78"/>
      <c r="BR376" s="78"/>
      <c r="BS376" s="78"/>
      <c r="BT376" s="78"/>
      <c r="BU376" s="78"/>
      <c r="BV376" s="78"/>
      <c r="BW376" s="78"/>
      <c r="BX376" s="78"/>
      <c r="BY376" s="78"/>
      <c r="BZ376" s="78"/>
      <c r="CA376" s="78"/>
      <c r="CB376" s="78"/>
      <c r="CC376" s="78"/>
      <c r="CD376" s="78"/>
      <c r="CE376" s="78"/>
      <c r="CF376" s="78"/>
      <c r="CG376" s="78"/>
      <c r="CH376" s="78"/>
      <c r="CI376" s="78"/>
      <c r="CJ376" s="78"/>
      <c r="CK376" s="78"/>
      <c r="CL376" s="78"/>
      <c r="CM376" s="78"/>
      <c r="CN376" s="78"/>
      <c r="CO376" s="78"/>
      <c r="CP376" s="78"/>
      <c r="CQ376" s="78"/>
      <c r="CR376" s="78"/>
      <c r="CS376" s="78"/>
      <c r="CT376" s="78"/>
      <c r="CU376" s="78"/>
      <c r="CV376" s="78"/>
      <c r="CW376" s="78"/>
      <c r="CX376" s="78"/>
      <c r="CY376" s="78"/>
      <c r="CZ376" s="78"/>
      <c r="DA376" s="78"/>
      <c r="DB376" s="78"/>
      <c r="DC376" s="78"/>
      <c r="DD376" s="78"/>
      <c r="DE376" s="78"/>
      <c r="DF376" s="78"/>
      <c r="DG376" s="78"/>
      <c r="DH376" s="78"/>
      <c r="DI376" s="78"/>
      <c r="DJ376" s="78"/>
      <c r="DK376" s="78"/>
      <c r="DL376" s="78"/>
      <c r="DM376" s="78"/>
      <c r="DN376" s="78"/>
      <c r="DO376" s="78"/>
      <c r="DP376" s="78"/>
      <c r="DQ376" s="78"/>
      <c r="DR376" s="78"/>
      <c r="DS376" s="78"/>
      <c r="DT376" s="78"/>
      <c r="DU376" s="78"/>
      <c r="DV376" s="78"/>
      <c r="DW376" s="78"/>
      <c r="DX376" s="78"/>
      <c r="DY376" s="78"/>
      <c r="DZ376" s="78"/>
      <c r="EA376" s="78"/>
      <c r="EB376" s="78"/>
      <c r="EC376" s="78"/>
      <c r="ED376" s="78"/>
      <c r="EE376" s="78"/>
      <c r="EF376" s="78"/>
      <c r="EG376" s="78"/>
      <c r="EH376" s="78"/>
      <c r="EI376" s="78"/>
      <c r="EJ376" s="78"/>
      <c r="EK376" s="78"/>
      <c r="EL376" s="78"/>
      <c r="EM376" s="78"/>
      <c r="EN376" s="78"/>
      <c r="EO376" s="78"/>
      <c r="EP376" s="78"/>
      <c r="EQ376" s="78"/>
      <c r="ER376" s="78"/>
      <c r="ES376" s="78"/>
      <c r="ET376" s="78"/>
      <c r="EU376" s="78"/>
      <c r="EV376" s="78"/>
      <c r="EW376" s="78"/>
      <c r="EX376" s="78"/>
      <c r="EY376" s="78"/>
      <c r="EZ376" s="78"/>
      <c r="FA376" s="78"/>
      <c r="FB376" s="78"/>
      <c r="FC376" s="78"/>
      <c r="FD376" s="78"/>
      <c r="FE376" s="78"/>
      <c r="FF376" s="78"/>
      <c r="FG376" s="78"/>
      <c r="FH376" s="78"/>
      <c r="FI376" s="78"/>
      <c r="FJ376" s="78"/>
      <c r="FK376" s="78"/>
      <c r="FL376" s="78"/>
      <c r="FM376" s="78"/>
      <c r="FN376" s="78"/>
      <c r="FO376" s="78"/>
      <c r="FP376" s="78"/>
      <c r="FQ376" s="78"/>
      <c r="FR376" s="78"/>
      <c r="FS376" s="78"/>
      <c r="FT376" s="78"/>
      <c r="FU376" s="78"/>
      <c r="FV376" s="78"/>
      <c r="FW376" s="78"/>
      <c r="FX376" s="78"/>
      <c r="FY376" s="78"/>
      <c r="FZ376" s="78"/>
    </row>
    <row r="377" spans="8:182" x14ac:dyDescent="0.2"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78"/>
      <c r="AM377" s="78"/>
      <c r="AN377" s="78"/>
      <c r="AO377" s="78"/>
      <c r="AP377" s="78"/>
      <c r="AQ377" s="78"/>
      <c r="AR377" s="78"/>
      <c r="AS377" s="78"/>
      <c r="AT377" s="78"/>
      <c r="AU377" s="78"/>
      <c r="AV377" s="78"/>
      <c r="AW377" s="78"/>
      <c r="AX377" s="78"/>
      <c r="AY377" s="78"/>
      <c r="AZ377" s="78"/>
      <c r="BA377" s="78"/>
      <c r="BB377" s="78"/>
      <c r="BC377" s="78"/>
      <c r="BD377" s="78"/>
      <c r="BE377" s="78"/>
      <c r="BF377" s="78"/>
      <c r="BG377" s="78"/>
      <c r="BH377" s="78"/>
      <c r="BI377" s="78"/>
      <c r="BJ377" s="78"/>
      <c r="BK377" s="78"/>
      <c r="BL377" s="78"/>
      <c r="BM377" s="78"/>
      <c r="BN377" s="78"/>
      <c r="BO377" s="78"/>
      <c r="BP377" s="78"/>
      <c r="BQ377" s="78"/>
      <c r="BR377" s="78"/>
      <c r="BS377" s="78"/>
      <c r="BT377" s="78"/>
      <c r="BU377" s="78"/>
      <c r="BV377" s="78"/>
      <c r="BW377" s="78"/>
      <c r="BX377" s="78"/>
      <c r="BY377" s="78"/>
      <c r="BZ377" s="78"/>
      <c r="CA377" s="78"/>
      <c r="CB377" s="78"/>
      <c r="CC377" s="78"/>
      <c r="CD377" s="78"/>
      <c r="CE377" s="78"/>
      <c r="CF377" s="78"/>
      <c r="CG377" s="78"/>
      <c r="CH377" s="78"/>
      <c r="CI377" s="78"/>
      <c r="CJ377" s="78"/>
      <c r="CK377" s="78"/>
      <c r="CL377" s="78"/>
      <c r="CM377" s="78"/>
      <c r="CN377" s="78"/>
      <c r="CO377" s="78"/>
      <c r="CP377" s="78"/>
      <c r="CQ377" s="78"/>
      <c r="CR377" s="78"/>
      <c r="CS377" s="78"/>
      <c r="CT377" s="78"/>
      <c r="CU377" s="78"/>
      <c r="CV377" s="78"/>
      <c r="CW377" s="78"/>
      <c r="CX377" s="78"/>
      <c r="CY377" s="78"/>
      <c r="CZ377" s="78"/>
      <c r="DA377" s="78"/>
      <c r="DB377" s="78"/>
      <c r="DC377" s="78"/>
      <c r="DD377" s="78"/>
      <c r="DE377" s="78"/>
      <c r="DF377" s="78"/>
      <c r="DG377" s="78"/>
      <c r="DH377" s="78"/>
      <c r="DI377" s="78"/>
      <c r="DJ377" s="78"/>
      <c r="DK377" s="78"/>
      <c r="DL377" s="78"/>
      <c r="DM377" s="78"/>
      <c r="DN377" s="78"/>
      <c r="DO377" s="78"/>
      <c r="DP377" s="78"/>
      <c r="DQ377" s="78"/>
      <c r="DR377" s="78"/>
      <c r="DS377" s="78"/>
      <c r="DT377" s="78"/>
      <c r="DU377" s="78"/>
      <c r="DV377" s="78"/>
      <c r="DW377" s="78"/>
      <c r="DX377" s="78"/>
      <c r="DY377" s="78"/>
      <c r="DZ377" s="78"/>
      <c r="EA377" s="78"/>
      <c r="EB377" s="78"/>
      <c r="EC377" s="78"/>
      <c r="ED377" s="78"/>
      <c r="EE377" s="78"/>
      <c r="EF377" s="78"/>
      <c r="EG377" s="78"/>
      <c r="EH377" s="78"/>
      <c r="EI377" s="78"/>
      <c r="EJ377" s="78"/>
      <c r="EK377" s="78"/>
      <c r="EL377" s="78"/>
      <c r="EM377" s="78"/>
      <c r="EN377" s="78"/>
      <c r="EO377" s="78"/>
      <c r="EP377" s="78"/>
      <c r="EQ377" s="78"/>
      <c r="ER377" s="78"/>
      <c r="ES377" s="78"/>
      <c r="ET377" s="78"/>
      <c r="EU377" s="78"/>
      <c r="EV377" s="78"/>
      <c r="EW377" s="78"/>
      <c r="EX377" s="78"/>
      <c r="EY377" s="78"/>
      <c r="EZ377" s="78"/>
      <c r="FA377" s="78"/>
      <c r="FB377" s="78"/>
      <c r="FC377" s="78"/>
      <c r="FD377" s="78"/>
      <c r="FE377" s="78"/>
      <c r="FF377" s="78"/>
      <c r="FG377" s="78"/>
      <c r="FH377" s="78"/>
      <c r="FI377" s="78"/>
      <c r="FJ377" s="78"/>
      <c r="FK377" s="78"/>
      <c r="FL377" s="78"/>
      <c r="FM377" s="78"/>
      <c r="FN377" s="78"/>
      <c r="FO377" s="78"/>
      <c r="FP377" s="78"/>
      <c r="FQ377" s="78"/>
      <c r="FR377" s="78"/>
      <c r="FS377" s="78"/>
      <c r="FT377" s="78"/>
      <c r="FU377" s="78"/>
      <c r="FV377" s="78"/>
      <c r="FW377" s="78"/>
      <c r="FX377" s="78"/>
      <c r="FY377" s="78"/>
      <c r="FZ377" s="78"/>
    </row>
    <row r="378" spans="8:182" x14ac:dyDescent="0.2"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  <c r="AA378" s="78"/>
      <c r="AB378" s="78"/>
      <c r="AC378" s="78"/>
      <c r="AD378" s="78"/>
      <c r="AE378" s="78"/>
      <c r="AF378" s="78"/>
      <c r="AG378" s="78"/>
      <c r="AH378" s="78"/>
      <c r="AI378" s="78"/>
      <c r="AJ378" s="78"/>
      <c r="AK378" s="78"/>
      <c r="AL378" s="78"/>
      <c r="AM378" s="78"/>
      <c r="AN378" s="78"/>
      <c r="AO378" s="78"/>
      <c r="AP378" s="78"/>
      <c r="AQ378" s="78"/>
      <c r="AR378" s="78"/>
      <c r="AS378" s="78"/>
      <c r="AT378" s="78"/>
      <c r="AU378" s="78"/>
      <c r="AV378" s="78"/>
      <c r="AW378" s="78"/>
      <c r="AX378" s="78"/>
      <c r="AY378" s="78"/>
      <c r="AZ378" s="78"/>
      <c r="BA378" s="78"/>
      <c r="BB378" s="78"/>
      <c r="BC378" s="78"/>
      <c r="BD378" s="78"/>
      <c r="BE378" s="78"/>
      <c r="BF378" s="78"/>
      <c r="BG378" s="78"/>
      <c r="BH378" s="78"/>
      <c r="BI378" s="78"/>
      <c r="BJ378" s="78"/>
      <c r="BK378" s="78"/>
      <c r="BL378" s="78"/>
      <c r="BM378" s="78"/>
      <c r="BN378" s="78"/>
      <c r="BO378" s="78"/>
      <c r="BP378" s="78"/>
      <c r="BQ378" s="78"/>
      <c r="BR378" s="78"/>
      <c r="BS378" s="78"/>
      <c r="BT378" s="78"/>
      <c r="BU378" s="78"/>
      <c r="BV378" s="78"/>
      <c r="BW378" s="78"/>
      <c r="BX378" s="78"/>
      <c r="BY378" s="78"/>
      <c r="BZ378" s="78"/>
      <c r="CA378" s="78"/>
      <c r="CB378" s="78"/>
      <c r="CC378" s="78"/>
      <c r="CD378" s="78"/>
      <c r="CE378" s="78"/>
      <c r="CF378" s="78"/>
      <c r="CG378" s="78"/>
      <c r="CH378" s="78"/>
      <c r="CI378" s="78"/>
      <c r="CJ378" s="78"/>
      <c r="CK378" s="78"/>
      <c r="CL378" s="78"/>
      <c r="CM378" s="78"/>
      <c r="CN378" s="78"/>
      <c r="CO378" s="78"/>
      <c r="CP378" s="78"/>
      <c r="CQ378" s="78"/>
      <c r="CR378" s="78"/>
      <c r="CS378" s="78"/>
      <c r="CT378" s="78"/>
      <c r="CU378" s="78"/>
      <c r="CV378" s="78"/>
      <c r="CW378" s="78"/>
      <c r="CX378" s="78"/>
      <c r="CY378" s="78"/>
      <c r="CZ378" s="78"/>
      <c r="DA378" s="78"/>
      <c r="DB378" s="78"/>
      <c r="DC378" s="78"/>
      <c r="DD378" s="78"/>
      <c r="DE378" s="78"/>
      <c r="DF378" s="78"/>
      <c r="DG378" s="78"/>
      <c r="DH378" s="78"/>
      <c r="DI378" s="78"/>
      <c r="DJ378" s="78"/>
      <c r="DK378" s="78"/>
      <c r="DL378" s="78"/>
      <c r="DM378" s="78"/>
      <c r="DN378" s="78"/>
      <c r="DO378" s="78"/>
      <c r="DP378" s="78"/>
      <c r="DQ378" s="78"/>
      <c r="DR378" s="78"/>
      <c r="DS378" s="78"/>
      <c r="DT378" s="78"/>
      <c r="DU378" s="78"/>
      <c r="DV378" s="78"/>
      <c r="DW378" s="78"/>
      <c r="DX378" s="78"/>
      <c r="DY378" s="78"/>
      <c r="DZ378" s="78"/>
      <c r="EA378" s="78"/>
      <c r="EB378" s="78"/>
      <c r="EC378" s="78"/>
      <c r="ED378" s="78"/>
      <c r="EE378" s="78"/>
      <c r="EF378" s="78"/>
      <c r="EG378" s="78"/>
      <c r="EH378" s="78"/>
      <c r="EI378" s="78"/>
      <c r="EJ378" s="78"/>
      <c r="EK378" s="78"/>
      <c r="EL378" s="78"/>
      <c r="EM378" s="78"/>
      <c r="EN378" s="78"/>
      <c r="EO378" s="78"/>
      <c r="EP378" s="78"/>
      <c r="EQ378" s="78"/>
      <c r="ER378" s="78"/>
      <c r="ES378" s="78"/>
      <c r="ET378" s="78"/>
      <c r="EU378" s="78"/>
      <c r="EV378" s="78"/>
      <c r="EW378" s="78"/>
      <c r="EX378" s="78"/>
      <c r="EY378" s="78"/>
      <c r="EZ378" s="78"/>
      <c r="FA378" s="78"/>
      <c r="FB378" s="78"/>
      <c r="FC378" s="78"/>
      <c r="FD378" s="78"/>
      <c r="FE378" s="78"/>
      <c r="FF378" s="78"/>
      <c r="FG378" s="78"/>
      <c r="FH378" s="78"/>
      <c r="FI378" s="78"/>
      <c r="FJ378" s="78"/>
      <c r="FK378" s="78"/>
      <c r="FL378" s="78"/>
      <c r="FM378" s="78"/>
      <c r="FN378" s="78"/>
      <c r="FO378" s="78"/>
      <c r="FP378" s="78"/>
      <c r="FQ378" s="78"/>
      <c r="FR378" s="78"/>
      <c r="FS378" s="78"/>
      <c r="FT378" s="78"/>
      <c r="FU378" s="78"/>
      <c r="FV378" s="78"/>
      <c r="FW378" s="78"/>
      <c r="FX378" s="78"/>
      <c r="FY378" s="78"/>
      <c r="FZ378" s="78"/>
    </row>
    <row r="379" spans="8:182" x14ac:dyDescent="0.2"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  <c r="AA379" s="78"/>
      <c r="AB379" s="78"/>
      <c r="AC379" s="78"/>
      <c r="AD379" s="78"/>
      <c r="AE379" s="78"/>
      <c r="AF379" s="78"/>
      <c r="AG379" s="78"/>
      <c r="AH379" s="78"/>
      <c r="AI379" s="78"/>
      <c r="AJ379" s="78"/>
      <c r="AK379" s="78"/>
      <c r="AL379" s="78"/>
      <c r="AM379" s="78"/>
      <c r="AN379" s="78"/>
      <c r="AO379" s="78"/>
      <c r="AP379" s="78"/>
      <c r="AQ379" s="78"/>
      <c r="AR379" s="78"/>
      <c r="AS379" s="78"/>
      <c r="AT379" s="78"/>
      <c r="AU379" s="78"/>
      <c r="AV379" s="78"/>
      <c r="AW379" s="78"/>
      <c r="AX379" s="78"/>
      <c r="AY379" s="78"/>
      <c r="AZ379" s="78"/>
      <c r="BA379" s="78"/>
      <c r="BB379" s="78"/>
      <c r="BC379" s="78"/>
      <c r="BD379" s="78"/>
      <c r="BE379" s="78"/>
      <c r="BF379" s="78"/>
      <c r="BG379" s="78"/>
      <c r="BH379" s="78"/>
      <c r="BI379" s="78"/>
      <c r="BJ379" s="78"/>
      <c r="BK379" s="78"/>
      <c r="BL379" s="78"/>
      <c r="BM379" s="78"/>
      <c r="BN379" s="78"/>
      <c r="BO379" s="78"/>
      <c r="BP379" s="78"/>
      <c r="BQ379" s="78"/>
      <c r="BR379" s="78"/>
      <c r="BS379" s="78"/>
      <c r="BT379" s="78"/>
      <c r="BU379" s="78"/>
      <c r="BV379" s="78"/>
      <c r="BW379" s="78"/>
      <c r="BX379" s="78"/>
      <c r="BY379" s="78"/>
      <c r="BZ379" s="78"/>
      <c r="CA379" s="78"/>
      <c r="CB379" s="78"/>
      <c r="CC379" s="78"/>
      <c r="CD379" s="78"/>
      <c r="CE379" s="78"/>
      <c r="CF379" s="78"/>
      <c r="CG379" s="78"/>
      <c r="CH379" s="78"/>
      <c r="CI379" s="78"/>
      <c r="CJ379" s="78"/>
      <c r="CK379" s="78"/>
      <c r="CL379" s="78"/>
      <c r="CM379" s="78"/>
      <c r="CN379" s="78"/>
      <c r="CO379" s="78"/>
      <c r="CP379" s="78"/>
      <c r="CQ379" s="78"/>
      <c r="CR379" s="78"/>
      <c r="CS379" s="78"/>
      <c r="CT379" s="78"/>
      <c r="CU379" s="78"/>
      <c r="CV379" s="78"/>
      <c r="CW379" s="78"/>
      <c r="CX379" s="78"/>
      <c r="CY379" s="78"/>
      <c r="CZ379" s="78"/>
      <c r="DA379" s="78"/>
      <c r="DB379" s="78"/>
      <c r="DC379" s="78"/>
      <c r="DD379" s="78"/>
      <c r="DE379" s="78"/>
      <c r="DF379" s="78"/>
      <c r="DG379" s="78"/>
      <c r="DH379" s="78"/>
      <c r="DI379" s="78"/>
      <c r="DJ379" s="78"/>
      <c r="DK379" s="78"/>
      <c r="DL379" s="78"/>
      <c r="DM379" s="78"/>
      <c r="DN379" s="78"/>
      <c r="DO379" s="78"/>
      <c r="DP379" s="78"/>
      <c r="DQ379" s="78"/>
      <c r="DR379" s="78"/>
      <c r="DS379" s="78"/>
      <c r="DT379" s="78"/>
      <c r="DU379" s="78"/>
      <c r="DV379" s="78"/>
      <c r="DW379" s="78"/>
      <c r="DX379" s="78"/>
      <c r="DY379" s="78"/>
      <c r="DZ379" s="78"/>
      <c r="EA379" s="78"/>
      <c r="EB379" s="78"/>
      <c r="EC379" s="78"/>
      <c r="ED379" s="78"/>
      <c r="EE379" s="78"/>
      <c r="EF379" s="78"/>
      <c r="EG379" s="78"/>
      <c r="EH379" s="78"/>
      <c r="EI379" s="78"/>
      <c r="EJ379" s="78"/>
      <c r="EK379" s="78"/>
      <c r="EL379" s="78"/>
      <c r="EM379" s="78"/>
      <c r="EN379" s="78"/>
      <c r="EO379" s="78"/>
      <c r="EP379" s="78"/>
      <c r="EQ379" s="78"/>
      <c r="ER379" s="78"/>
      <c r="ES379" s="78"/>
      <c r="ET379" s="78"/>
      <c r="EU379" s="78"/>
      <c r="EV379" s="78"/>
      <c r="EW379" s="78"/>
      <c r="EX379" s="78"/>
      <c r="EY379" s="78"/>
      <c r="EZ379" s="78"/>
      <c r="FA379" s="78"/>
      <c r="FB379" s="78"/>
      <c r="FC379" s="78"/>
      <c r="FD379" s="78"/>
      <c r="FE379" s="78"/>
      <c r="FF379" s="78"/>
      <c r="FG379" s="78"/>
      <c r="FH379" s="78"/>
      <c r="FI379" s="78"/>
      <c r="FJ379" s="78"/>
      <c r="FK379" s="78"/>
      <c r="FL379" s="78"/>
      <c r="FM379" s="78"/>
      <c r="FN379" s="78"/>
      <c r="FO379" s="78"/>
      <c r="FP379" s="78"/>
      <c r="FQ379" s="78"/>
      <c r="FR379" s="78"/>
      <c r="FS379" s="78"/>
      <c r="FT379" s="78"/>
      <c r="FU379" s="78"/>
      <c r="FV379" s="78"/>
      <c r="FW379" s="78"/>
      <c r="FX379" s="78"/>
      <c r="FY379" s="78"/>
      <c r="FZ379" s="78"/>
    </row>
    <row r="380" spans="8:182" x14ac:dyDescent="0.2">
      <c r="H380" s="78"/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  <c r="AK380" s="78"/>
      <c r="AL380" s="78"/>
      <c r="AM380" s="78"/>
      <c r="AN380" s="78"/>
      <c r="AO380" s="78"/>
      <c r="AP380" s="78"/>
      <c r="AQ380" s="78"/>
      <c r="AR380" s="78"/>
      <c r="AS380" s="78"/>
      <c r="AT380" s="78"/>
      <c r="AU380" s="78"/>
      <c r="AV380" s="78"/>
      <c r="AW380" s="78"/>
      <c r="AX380" s="78"/>
      <c r="AY380" s="78"/>
      <c r="AZ380" s="78"/>
      <c r="BA380" s="78"/>
      <c r="BB380" s="78"/>
      <c r="BC380" s="78"/>
      <c r="BD380" s="78"/>
      <c r="BE380" s="78"/>
      <c r="BF380" s="78"/>
      <c r="BG380" s="78"/>
      <c r="BH380" s="78"/>
      <c r="BI380" s="78"/>
      <c r="BJ380" s="78"/>
      <c r="BK380" s="78"/>
      <c r="BL380" s="78"/>
      <c r="BM380" s="78"/>
      <c r="BN380" s="78"/>
      <c r="BO380" s="78"/>
      <c r="BP380" s="78"/>
      <c r="BQ380" s="78"/>
      <c r="BR380" s="78"/>
      <c r="BS380" s="78"/>
      <c r="BT380" s="78"/>
      <c r="BU380" s="78"/>
      <c r="BV380" s="78"/>
      <c r="BW380" s="78"/>
      <c r="BX380" s="78"/>
      <c r="BY380" s="78"/>
      <c r="BZ380" s="78"/>
      <c r="CA380" s="78"/>
      <c r="CB380" s="78"/>
      <c r="CC380" s="78"/>
      <c r="CD380" s="78"/>
      <c r="CE380" s="78"/>
      <c r="CF380" s="78"/>
      <c r="CG380" s="78"/>
      <c r="CH380" s="78"/>
      <c r="CI380" s="78"/>
      <c r="CJ380" s="78"/>
      <c r="CK380" s="78"/>
      <c r="CL380" s="78"/>
      <c r="CM380" s="78"/>
      <c r="CN380" s="78"/>
      <c r="CO380" s="78"/>
      <c r="CP380" s="78"/>
      <c r="CQ380" s="78"/>
      <c r="CR380" s="78"/>
      <c r="CS380" s="78"/>
      <c r="CT380" s="78"/>
      <c r="CU380" s="78"/>
      <c r="CV380" s="78"/>
      <c r="CW380" s="78"/>
      <c r="CX380" s="78"/>
      <c r="CY380" s="78"/>
      <c r="CZ380" s="78"/>
      <c r="DA380" s="78"/>
      <c r="DB380" s="78"/>
      <c r="DC380" s="78"/>
      <c r="DD380" s="78"/>
      <c r="DE380" s="78"/>
      <c r="DF380" s="78"/>
      <c r="DG380" s="78"/>
      <c r="DH380" s="78"/>
      <c r="DI380" s="78"/>
      <c r="DJ380" s="78"/>
      <c r="DK380" s="78"/>
      <c r="DL380" s="78"/>
      <c r="DM380" s="78"/>
      <c r="DN380" s="78"/>
      <c r="DO380" s="78"/>
      <c r="DP380" s="78"/>
      <c r="DQ380" s="78"/>
      <c r="DR380" s="78"/>
      <c r="DS380" s="78"/>
      <c r="DT380" s="78"/>
      <c r="DU380" s="78"/>
      <c r="DV380" s="78"/>
      <c r="DW380" s="78"/>
      <c r="DX380" s="78"/>
      <c r="DY380" s="78"/>
      <c r="DZ380" s="78"/>
      <c r="EA380" s="78"/>
      <c r="EB380" s="78"/>
      <c r="EC380" s="78"/>
      <c r="ED380" s="78"/>
      <c r="EE380" s="78"/>
      <c r="EF380" s="78"/>
      <c r="EG380" s="78"/>
      <c r="EH380" s="78"/>
      <c r="EI380" s="78"/>
      <c r="EJ380" s="78"/>
      <c r="EK380" s="78"/>
      <c r="EL380" s="78"/>
      <c r="EM380" s="78"/>
      <c r="EN380" s="78"/>
      <c r="EO380" s="78"/>
      <c r="EP380" s="78"/>
      <c r="EQ380" s="78"/>
      <c r="ER380" s="78"/>
      <c r="ES380" s="78"/>
      <c r="ET380" s="78"/>
      <c r="EU380" s="78"/>
      <c r="EV380" s="78"/>
      <c r="EW380" s="78"/>
      <c r="EX380" s="78"/>
      <c r="EY380" s="78"/>
      <c r="EZ380" s="78"/>
      <c r="FA380" s="78"/>
      <c r="FB380" s="78"/>
      <c r="FC380" s="78"/>
      <c r="FD380" s="78"/>
      <c r="FE380" s="78"/>
      <c r="FF380" s="78"/>
      <c r="FG380" s="78"/>
      <c r="FH380" s="78"/>
      <c r="FI380" s="78"/>
      <c r="FJ380" s="78"/>
      <c r="FK380" s="78"/>
      <c r="FL380" s="78"/>
      <c r="FM380" s="78"/>
      <c r="FN380" s="78"/>
      <c r="FO380" s="78"/>
      <c r="FP380" s="78"/>
      <c r="FQ380" s="78"/>
      <c r="FR380" s="78"/>
      <c r="FS380" s="78"/>
      <c r="FT380" s="78"/>
      <c r="FU380" s="78"/>
      <c r="FV380" s="78"/>
      <c r="FW380" s="78"/>
      <c r="FX380" s="78"/>
      <c r="FY380" s="78"/>
      <c r="FZ380" s="78"/>
    </row>
    <row r="381" spans="8:182" x14ac:dyDescent="0.2">
      <c r="H381" s="78"/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  <c r="AK381" s="78"/>
      <c r="AL381" s="78"/>
      <c r="AM381" s="78"/>
      <c r="AN381" s="78"/>
      <c r="AO381" s="78"/>
      <c r="AP381" s="78"/>
      <c r="AQ381" s="78"/>
      <c r="AR381" s="78"/>
      <c r="AS381" s="78"/>
      <c r="AT381" s="78"/>
      <c r="AU381" s="78"/>
      <c r="AV381" s="78"/>
      <c r="AW381" s="78"/>
      <c r="AX381" s="78"/>
      <c r="AY381" s="78"/>
      <c r="AZ381" s="78"/>
      <c r="BA381" s="78"/>
      <c r="BB381" s="78"/>
      <c r="BC381" s="78"/>
      <c r="BD381" s="78"/>
      <c r="BE381" s="78"/>
      <c r="BF381" s="78"/>
      <c r="BG381" s="78"/>
      <c r="BH381" s="78"/>
      <c r="BI381" s="78"/>
      <c r="BJ381" s="78"/>
      <c r="BK381" s="78"/>
      <c r="BL381" s="78"/>
      <c r="BM381" s="78"/>
      <c r="BN381" s="78"/>
      <c r="BO381" s="78"/>
      <c r="BP381" s="78"/>
      <c r="BQ381" s="78"/>
      <c r="BR381" s="78"/>
      <c r="BS381" s="78"/>
      <c r="BT381" s="78"/>
      <c r="BU381" s="78"/>
      <c r="BV381" s="78"/>
      <c r="BW381" s="78"/>
      <c r="BX381" s="78"/>
      <c r="BY381" s="78"/>
      <c r="BZ381" s="78"/>
      <c r="CA381" s="78"/>
      <c r="CB381" s="78"/>
      <c r="CC381" s="78"/>
      <c r="CD381" s="78"/>
      <c r="CE381" s="78"/>
      <c r="CF381" s="78"/>
      <c r="CG381" s="78"/>
      <c r="CH381" s="78"/>
      <c r="CI381" s="78"/>
      <c r="CJ381" s="78"/>
      <c r="CK381" s="78"/>
      <c r="CL381" s="78"/>
      <c r="CM381" s="78"/>
      <c r="CN381" s="78"/>
      <c r="CO381" s="78"/>
      <c r="CP381" s="78"/>
      <c r="CQ381" s="78"/>
      <c r="CR381" s="78"/>
      <c r="CS381" s="78"/>
      <c r="CT381" s="78"/>
      <c r="CU381" s="78"/>
      <c r="CV381" s="78"/>
      <c r="CW381" s="78"/>
      <c r="CX381" s="78"/>
      <c r="CY381" s="78"/>
      <c r="CZ381" s="78"/>
      <c r="DA381" s="78"/>
      <c r="DB381" s="78"/>
      <c r="DC381" s="78"/>
      <c r="DD381" s="78"/>
      <c r="DE381" s="78"/>
      <c r="DF381" s="78"/>
      <c r="DG381" s="78"/>
      <c r="DH381" s="78"/>
      <c r="DI381" s="78"/>
      <c r="DJ381" s="78"/>
      <c r="DK381" s="78"/>
      <c r="DL381" s="78"/>
      <c r="DM381" s="78"/>
      <c r="DN381" s="78"/>
      <c r="DO381" s="78"/>
      <c r="DP381" s="78"/>
      <c r="DQ381" s="78"/>
      <c r="DR381" s="78"/>
      <c r="DS381" s="78"/>
      <c r="DT381" s="78"/>
      <c r="DU381" s="78"/>
      <c r="DV381" s="78"/>
      <c r="DW381" s="78"/>
      <c r="DX381" s="78"/>
      <c r="DY381" s="78"/>
      <c r="DZ381" s="78"/>
      <c r="EA381" s="78"/>
      <c r="EB381" s="78"/>
      <c r="EC381" s="78"/>
      <c r="ED381" s="78"/>
      <c r="EE381" s="78"/>
      <c r="EF381" s="78"/>
      <c r="EG381" s="78"/>
      <c r="EH381" s="78"/>
      <c r="EI381" s="78"/>
      <c r="EJ381" s="78"/>
      <c r="EK381" s="78"/>
      <c r="EL381" s="78"/>
      <c r="EM381" s="78"/>
      <c r="EN381" s="78"/>
      <c r="EO381" s="78"/>
      <c r="EP381" s="78"/>
      <c r="EQ381" s="78"/>
      <c r="ER381" s="78"/>
      <c r="ES381" s="78"/>
      <c r="ET381" s="78"/>
      <c r="EU381" s="78"/>
      <c r="EV381" s="78"/>
      <c r="EW381" s="78"/>
      <c r="EX381" s="78"/>
      <c r="EY381" s="78"/>
      <c r="EZ381" s="78"/>
      <c r="FA381" s="78"/>
      <c r="FB381" s="78"/>
      <c r="FC381" s="78"/>
      <c r="FD381" s="78"/>
      <c r="FE381" s="78"/>
      <c r="FF381" s="78"/>
      <c r="FG381" s="78"/>
      <c r="FH381" s="78"/>
      <c r="FI381" s="78"/>
      <c r="FJ381" s="78"/>
      <c r="FK381" s="78"/>
      <c r="FL381" s="78"/>
      <c r="FM381" s="78"/>
      <c r="FN381" s="78"/>
      <c r="FO381" s="78"/>
      <c r="FP381" s="78"/>
      <c r="FQ381" s="78"/>
      <c r="FR381" s="78"/>
      <c r="FS381" s="78"/>
      <c r="FT381" s="78"/>
      <c r="FU381" s="78"/>
      <c r="FV381" s="78"/>
      <c r="FW381" s="78"/>
      <c r="FX381" s="78"/>
      <c r="FY381" s="78"/>
      <c r="FZ381" s="78"/>
    </row>
    <row r="382" spans="8:182" x14ac:dyDescent="0.2">
      <c r="H382" s="78"/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78"/>
      <c r="AM382" s="78"/>
      <c r="AN382" s="78"/>
      <c r="AO382" s="78"/>
      <c r="AP382" s="78"/>
      <c r="AQ382" s="78"/>
      <c r="AR382" s="78"/>
      <c r="AS382" s="78"/>
      <c r="AT382" s="78"/>
      <c r="AU382" s="78"/>
      <c r="AV382" s="78"/>
      <c r="AW382" s="78"/>
      <c r="AX382" s="78"/>
      <c r="AY382" s="78"/>
      <c r="AZ382" s="78"/>
      <c r="BA382" s="78"/>
      <c r="BB382" s="78"/>
      <c r="BC382" s="78"/>
      <c r="BD382" s="78"/>
      <c r="BE382" s="78"/>
      <c r="BF382" s="78"/>
      <c r="BG382" s="78"/>
      <c r="BH382" s="78"/>
      <c r="BI382" s="78"/>
      <c r="BJ382" s="78"/>
      <c r="BK382" s="78"/>
      <c r="BL382" s="78"/>
      <c r="BM382" s="78"/>
      <c r="BN382" s="78"/>
      <c r="BO382" s="78"/>
      <c r="BP382" s="78"/>
      <c r="BQ382" s="78"/>
      <c r="BR382" s="78"/>
      <c r="BS382" s="78"/>
      <c r="BT382" s="78"/>
      <c r="BU382" s="78"/>
      <c r="BV382" s="78"/>
      <c r="BW382" s="78"/>
      <c r="BX382" s="78"/>
      <c r="BY382" s="78"/>
      <c r="BZ382" s="78"/>
      <c r="CA382" s="78"/>
      <c r="CB382" s="78"/>
      <c r="CC382" s="78"/>
      <c r="CD382" s="78"/>
      <c r="CE382" s="78"/>
      <c r="CF382" s="78"/>
      <c r="CG382" s="78"/>
      <c r="CH382" s="78"/>
      <c r="CI382" s="78"/>
      <c r="CJ382" s="78"/>
      <c r="CK382" s="78"/>
      <c r="CL382" s="78"/>
      <c r="CM382" s="78"/>
      <c r="CN382" s="78"/>
      <c r="CO382" s="78"/>
      <c r="CP382" s="78"/>
      <c r="CQ382" s="78"/>
      <c r="CR382" s="78"/>
      <c r="CS382" s="78"/>
      <c r="CT382" s="78"/>
      <c r="CU382" s="78"/>
      <c r="CV382" s="78"/>
      <c r="CW382" s="78"/>
      <c r="CX382" s="78"/>
      <c r="CY382" s="78"/>
      <c r="CZ382" s="78"/>
      <c r="DA382" s="78"/>
      <c r="DB382" s="78"/>
      <c r="DC382" s="78"/>
      <c r="DD382" s="78"/>
      <c r="DE382" s="78"/>
      <c r="DF382" s="78"/>
      <c r="DG382" s="78"/>
      <c r="DH382" s="78"/>
      <c r="DI382" s="78"/>
      <c r="DJ382" s="78"/>
      <c r="DK382" s="78"/>
      <c r="DL382" s="78"/>
      <c r="DM382" s="78"/>
      <c r="DN382" s="78"/>
      <c r="DO382" s="78"/>
      <c r="DP382" s="78"/>
      <c r="DQ382" s="78"/>
      <c r="DR382" s="78"/>
      <c r="DS382" s="78"/>
      <c r="DT382" s="78"/>
      <c r="DU382" s="78"/>
      <c r="DV382" s="78"/>
      <c r="DW382" s="78"/>
      <c r="DX382" s="78"/>
      <c r="DY382" s="78"/>
      <c r="DZ382" s="78"/>
      <c r="EA382" s="78"/>
      <c r="EB382" s="78"/>
      <c r="EC382" s="78"/>
      <c r="ED382" s="78"/>
      <c r="EE382" s="78"/>
      <c r="EF382" s="78"/>
      <c r="EG382" s="78"/>
      <c r="EH382" s="78"/>
      <c r="EI382" s="78"/>
      <c r="EJ382" s="78"/>
      <c r="EK382" s="78"/>
      <c r="EL382" s="78"/>
      <c r="EM382" s="78"/>
      <c r="EN382" s="78"/>
      <c r="EO382" s="78"/>
      <c r="EP382" s="78"/>
      <c r="EQ382" s="78"/>
      <c r="ER382" s="78"/>
      <c r="ES382" s="78"/>
      <c r="ET382" s="78"/>
      <c r="EU382" s="78"/>
      <c r="EV382" s="78"/>
      <c r="EW382" s="78"/>
      <c r="EX382" s="78"/>
      <c r="EY382" s="78"/>
      <c r="EZ382" s="78"/>
      <c r="FA382" s="78"/>
      <c r="FB382" s="78"/>
      <c r="FC382" s="78"/>
      <c r="FD382" s="78"/>
      <c r="FE382" s="78"/>
      <c r="FF382" s="78"/>
      <c r="FG382" s="78"/>
      <c r="FH382" s="78"/>
      <c r="FI382" s="78"/>
      <c r="FJ382" s="78"/>
      <c r="FK382" s="78"/>
      <c r="FL382" s="78"/>
      <c r="FM382" s="78"/>
      <c r="FN382" s="78"/>
      <c r="FO382" s="78"/>
      <c r="FP382" s="78"/>
      <c r="FQ382" s="78"/>
      <c r="FR382" s="78"/>
      <c r="FS382" s="78"/>
      <c r="FT382" s="78"/>
      <c r="FU382" s="78"/>
      <c r="FV382" s="78"/>
      <c r="FW382" s="78"/>
      <c r="FX382" s="78"/>
      <c r="FY382" s="78"/>
      <c r="FZ382" s="78"/>
    </row>
    <row r="383" spans="8:182" x14ac:dyDescent="0.2">
      <c r="H383" s="78"/>
      <c r="I383" s="78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  <c r="AK383" s="78"/>
      <c r="AL383" s="78"/>
      <c r="AM383" s="78"/>
      <c r="AN383" s="78"/>
      <c r="AO383" s="78"/>
      <c r="AP383" s="78"/>
      <c r="AQ383" s="78"/>
      <c r="AR383" s="78"/>
      <c r="AS383" s="78"/>
      <c r="AT383" s="78"/>
      <c r="AU383" s="78"/>
      <c r="AV383" s="78"/>
      <c r="AW383" s="78"/>
      <c r="AX383" s="78"/>
      <c r="AY383" s="78"/>
      <c r="AZ383" s="78"/>
      <c r="BA383" s="78"/>
      <c r="BB383" s="78"/>
      <c r="BC383" s="78"/>
      <c r="BD383" s="78"/>
      <c r="BE383" s="78"/>
      <c r="BF383" s="78"/>
      <c r="BG383" s="78"/>
      <c r="BH383" s="78"/>
      <c r="BI383" s="78"/>
      <c r="BJ383" s="78"/>
      <c r="BK383" s="78"/>
      <c r="BL383" s="78"/>
      <c r="BM383" s="78"/>
      <c r="BN383" s="78"/>
      <c r="BO383" s="78"/>
      <c r="BP383" s="78"/>
      <c r="BQ383" s="78"/>
      <c r="BR383" s="78"/>
      <c r="BS383" s="78"/>
      <c r="BT383" s="78"/>
      <c r="BU383" s="78"/>
      <c r="BV383" s="78"/>
      <c r="BW383" s="78"/>
      <c r="BX383" s="78"/>
      <c r="BY383" s="78"/>
      <c r="BZ383" s="78"/>
      <c r="CA383" s="78"/>
      <c r="CB383" s="78"/>
      <c r="CC383" s="78"/>
      <c r="CD383" s="78"/>
      <c r="CE383" s="78"/>
      <c r="CF383" s="78"/>
      <c r="CG383" s="78"/>
      <c r="CH383" s="78"/>
      <c r="CI383" s="78"/>
      <c r="CJ383" s="78"/>
      <c r="CK383" s="78"/>
      <c r="CL383" s="78"/>
      <c r="CM383" s="78"/>
      <c r="CN383" s="78"/>
      <c r="CO383" s="78"/>
      <c r="CP383" s="78"/>
      <c r="CQ383" s="78"/>
      <c r="CR383" s="78"/>
      <c r="CS383" s="78"/>
      <c r="CT383" s="78"/>
      <c r="CU383" s="78"/>
      <c r="CV383" s="78"/>
      <c r="CW383" s="78"/>
      <c r="CX383" s="78"/>
      <c r="CY383" s="78"/>
      <c r="CZ383" s="78"/>
      <c r="DA383" s="78"/>
      <c r="DB383" s="78"/>
      <c r="DC383" s="78"/>
      <c r="DD383" s="78"/>
      <c r="DE383" s="78"/>
      <c r="DF383" s="78"/>
      <c r="DG383" s="78"/>
      <c r="DH383" s="78"/>
      <c r="DI383" s="78"/>
      <c r="DJ383" s="78"/>
      <c r="DK383" s="78"/>
      <c r="DL383" s="78"/>
      <c r="DM383" s="78"/>
      <c r="DN383" s="78"/>
      <c r="DO383" s="78"/>
      <c r="DP383" s="78"/>
      <c r="DQ383" s="78"/>
      <c r="DR383" s="78"/>
      <c r="DS383" s="78"/>
      <c r="DT383" s="78"/>
      <c r="DU383" s="78"/>
      <c r="DV383" s="78"/>
      <c r="DW383" s="78"/>
      <c r="DX383" s="78"/>
      <c r="DY383" s="78"/>
      <c r="DZ383" s="78"/>
      <c r="EA383" s="78"/>
      <c r="EB383" s="78"/>
      <c r="EC383" s="78"/>
      <c r="ED383" s="78"/>
      <c r="EE383" s="78"/>
      <c r="EF383" s="78"/>
      <c r="EG383" s="78"/>
      <c r="EH383" s="78"/>
      <c r="EI383" s="78"/>
      <c r="EJ383" s="78"/>
      <c r="EK383" s="78"/>
      <c r="EL383" s="78"/>
      <c r="EM383" s="78"/>
      <c r="EN383" s="78"/>
      <c r="EO383" s="78"/>
      <c r="EP383" s="78"/>
      <c r="EQ383" s="78"/>
      <c r="ER383" s="78"/>
      <c r="ES383" s="78"/>
      <c r="ET383" s="78"/>
      <c r="EU383" s="78"/>
      <c r="EV383" s="78"/>
      <c r="EW383" s="78"/>
      <c r="EX383" s="78"/>
      <c r="EY383" s="78"/>
      <c r="EZ383" s="78"/>
      <c r="FA383" s="78"/>
      <c r="FB383" s="78"/>
      <c r="FC383" s="78"/>
      <c r="FD383" s="78"/>
      <c r="FE383" s="78"/>
      <c r="FF383" s="78"/>
      <c r="FG383" s="78"/>
      <c r="FH383" s="78"/>
      <c r="FI383" s="78"/>
      <c r="FJ383" s="78"/>
      <c r="FK383" s="78"/>
      <c r="FL383" s="78"/>
      <c r="FM383" s="78"/>
      <c r="FN383" s="78"/>
      <c r="FO383" s="78"/>
      <c r="FP383" s="78"/>
      <c r="FQ383" s="78"/>
      <c r="FR383" s="78"/>
      <c r="FS383" s="78"/>
      <c r="FT383" s="78"/>
      <c r="FU383" s="78"/>
      <c r="FV383" s="78"/>
      <c r="FW383" s="78"/>
      <c r="FX383" s="78"/>
      <c r="FY383" s="78"/>
      <c r="FZ383" s="78"/>
    </row>
    <row r="384" spans="8:182" x14ac:dyDescent="0.2">
      <c r="H384" s="78"/>
      <c r="I384" s="78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  <c r="AK384" s="78"/>
      <c r="AL384" s="78"/>
      <c r="AM384" s="78"/>
      <c r="AN384" s="78"/>
      <c r="AO384" s="78"/>
      <c r="AP384" s="78"/>
      <c r="AQ384" s="78"/>
      <c r="AR384" s="78"/>
      <c r="AS384" s="78"/>
      <c r="AT384" s="78"/>
      <c r="AU384" s="78"/>
      <c r="AV384" s="78"/>
      <c r="AW384" s="78"/>
      <c r="AX384" s="78"/>
      <c r="AY384" s="78"/>
      <c r="AZ384" s="78"/>
      <c r="BA384" s="78"/>
      <c r="BB384" s="78"/>
      <c r="BC384" s="78"/>
      <c r="BD384" s="78"/>
      <c r="BE384" s="78"/>
      <c r="BF384" s="78"/>
      <c r="BG384" s="78"/>
      <c r="BH384" s="78"/>
      <c r="BI384" s="78"/>
      <c r="BJ384" s="78"/>
      <c r="BK384" s="78"/>
      <c r="BL384" s="78"/>
      <c r="BM384" s="78"/>
      <c r="BN384" s="78"/>
      <c r="BO384" s="78"/>
      <c r="BP384" s="78"/>
      <c r="BQ384" s="78"/>
      <c r="BR384" s="78"/>
      <c r="BS384" s="78"/>
      <c r="BT384" s="78"/>
      <c r="BU384" s="78"/>
      <c r="BV384" s="78"/>
      <c r="BW384" s="78"/>
      <c r="BX384" s="78"/>
      <c r="BY384" s="78"/>
      <c r="BZ384" s="78"/>
      <c r="CA384" s="78"/>
      <c r="CB384" s="78"/>
      <c r="CC384" s="78"/>
      <c r="CD384" s="78"/>
      <c r="CE384" s="78"/>
      <c r="CF384" s="78"/>
      <c r="CG384" s="78"/>
      <c r="CH384" s="78"/>
      <c r="CI384" s="78"/>
      <c r="CJ384" s="78"/>
      <c r="CK384" s="78"/>
      <c r="CL384" s="78"/>
      <c r="CM384" s="78"/>
      <c r="CN384" s="78"/>
      <c r="CO384" s="78"/>
      <c r="CP384" s="78"/>
      <c r="CQ384" s="78"/>
      <c r="CR384" s="78"/>
      <c r="CS384" s="78"/>
      <c r="CT384" s="78"/>
      <c r="CU384" s="78"/>
      <c r="CV384" s="78"/>
      <c r="CW384" s="78"/>
      <c r="CX384" s="78"/>
      <c r="CY384" s="78"/>
      <c r="CZ384" s="78"/>
      <c r="DA384" s="78"/>
      <c r="DB384" s="78"/>
      <c r="DC384" s="78"/>
      <c r="DD384" s="78"/>
      <c r="DE384" s="78"/>
      <c r="DF384" s="78"/>
      <c r="DG384" s="78"/>
      <c r="DH384" s="78"/>
      <c r="DI384" s="78"/>
      <c r="DJ384" s="78"/>
      <c r="DK384" s="78"/>
      <c r="DL384" s="78"/>
      <c r="DM384" s="78"/>
      <c r="DN384" s="78"/>
      <c r="DO384" s="78"/>
      <c r="DP384" s="78"/>
      <c r="DQ384" s="78"/>
      <c r="DR384" s="78"/>
      <c r="DS384" s="78"/>
      <c r="DT384" s="78"/>
      <c r="DU384" s="78"/>
      <c r="DV384" s="78"/>
      <c r="DW384" s="78"/>
      <c r="DX384" s="78"/>
      <c r="DY384" s="78"/>
      <c r="DZ384" s="78"/>
      <c r="EA384" s="78"/>
      <c r="EB384" s="78"/>
      <c r="EC384" s="78"/>
      <c r="ED384" s="78"/>
      <c r="EE384" s="78"/>
      <c r="EF384" s="78"/>
      <c r="EG384" s="78"/>
      <c r="EH384" s="78"/>
      <c r="EI384" s="78"/>
      <c r="EJ384" s="78"/>
      <c r="EK384" s="78"/>
      <c r="EL384" s="78"/>
      <c r="EM384" s="78"/>
      <c r="EN384" s="78"/>
      <c r="EO384" s="78"/>
      <c r="EP384" s="78"/>
      <c r="EQ384" s="78"/>
      <c r="ER384" s="78"/>
      <c r="ES384" s="78"/>
      <c r="ET384" s="78"/>
      <c r="EU384" s="78"/>
      <c r="EV384" s="78"/>
      <c r="EW384" s="78"/>
      <c r="EX384" s="78"/>
      <c r="EY384" s="78"/>
      <c r="EZ384" s="78"/>
      <c r="FA384" s="78"/>
      <c r="FB384" s="78"/>
      <c r="FC384" s="78"/>
      <c r="FD384" s="78"/>
      <c r="FE384" s="78"/>
      <c r="FF384" s="78"/>
      <c r="FG384" s="78"/>
      <c r="FH384" s="78"/>
      <c r="FI384" s="78"/>
      <c r="FJ384" s="78"/>
      <c r="FK384" s="78"/>
      <c r="FL384" s="78"/>
      <c r="FM384" s="78"/>
      <c r="FN384" s="78"/>
      <c r="FO384" s="78"/>
      <c r="FP384" s="78"/>
      <c r="FQ384" s="78"/>
      <c r="FR384" s="78"/>
      <c r="FS384" s="78"/>
      <c r="FT384" s="78"/>
      <c r="FU384" s="78"/>
      <c r="FV384" s="78"/>
      <c r="FW384" s="78"/>
      <c r="FX384" s="78"/>
      <c r="FY384" s="78"/>
      <c r="FZ384" s="78"/>
    </row>
    <row r="385" spans="8:182" x14ac:dyDescent="0.2">
      <c r="H385" s="78"/>
      <c r="I385" s="78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78"/>
      <c r="AM385" s="78"/>
      <c r="AN385" s="78"/>
      <c r="AO385" s="78"/>
      <c r="AP385" s="78"/>
      <c r="AQ385" s="78"/>
      <c r="AR385" s="78"/>
      <c r="AS385" s="78"/>
      <c r="AT385" s="78"/>
      <c r="AU385" s="78"/>
      <c r="AV385" s="78"/>
      <c r="AW385" s="78"/>
      <c r="AX385" s="78"/>
      <c r="AY385" s="78"/>
      <c r="AZ385" s="78"/>
      <c r="BA385" s="78"/>
      <c r="BB385" s="78"/>
      <c r="BC385" s="78"/>
      <c r="BD385" s="78"/>
      <c r="BE385" s="78"/>
      <c r="BF385" s="78"/>
      <c r="BG385" s="78"/>
      <c r="BH385" s="78"/>
      <c r="BI385" s="78"/>
      <c r="BJ385" s="78"/>
      <c r="BK385" s="78"/>
      <c r="BL385" s="78"/>
      <c r="BM385" s="78"/>
      <c r="BN385" s="78"/>
      <c r="BO385" s="78"/>
      <c r="BP385" s="78"/>
      <c r="BQ385" s="78"/>
      <c r="BR385" s="78"/>
      <c r="BS385" s="78"/>
      <c r="BT385" s="78"/>
      <c r="BU385" s="78"/>
      <c r="BV385" s="78"/>
      <c r="BW385" s="78"/>
      <c r="BX385" s="78"/>
      <c r="BY385" s="78"/>
      <c r="BZ385" s="78"/>
      <c r="CA385" s="78"/>
      <c r="CB385" s="78"/>
      <c r="CC385" s="78"/>
      <c r="CD385" s="78"/>
      <c r="CE385" s="78"/>
      <c r="CF385" s="78"/>
      <c r="CG385" s="78"/>
      <c r="CH385" s="78"/>
      <c r="CI385" s="78"/>
      <c r="CJ385" s="78"/>
      <c r="CK385" s="78"/>
      <c r="CL385" s="78"/>
      <c r="CM385" s="78"/>
      <c r="CN385" s="78"/>
      <c r="CO385" s="78"/>
      <c r="CP385" s="78"/>
      <c r="CQ385" s="78"/>
      <c r="CR385" s="78"/>
      <c r="CS385" s="78"/>
      <c r="CT385" s="78"/>
      <c r="CU385" s="78"/>
      <c r="CV385" s="78"/>
      <c r="CW385" s="78"/>
      <c r="CX385" s="78"/>
      <c r="CY385" s="78"/>
      <c r="CZ385" s="78"/>
      <c r="DA385" s="78"/>
      <c r="DB385" s="78"/>
      <c r="DC385" s="78"/>
      <c r="DD385" s="78"/>
      <c r="DE385" s="78"/>
      <c r="DF385" s="78"/>
      <c r="DG385" s="78"/>
      <c r="DH385" s="78"/>
      <c r="DI385" s="78"/>
      <c r="DJ385" s="78"/>
      <c r="DK385" s="78"/>
      <c r="DL385" s="78"/>
      <c r="DM385" s="78"/>
      <c r="DN385" s="78"/>
      <c r="DO385" s="78"/>
      <c r="DP385" s="78"/>
      <c r="DQ385" s="78"/>
      <c r="DR385" s="78"/>
      <c r="DS385" s="78"/>
      <c r="DT385" s="78"/>
      <c r="DU385" s="78"/>
      <c r="DV385" s="78"/>
      <c r="DW385" s="78"/>
      <c r="DX385" s="78"/>
      <c r="DY385" s="78"/>
      <c r="DZ385" s="78"/>
      <c r="EA385" s="78"/>
      <c r="EB385" s="78"/>
      <c r="EC385" s="78"/>
      <c r="ED385" s="78"/>
      <c r="EE385" s="78"/>
      <c r="EF385" s="78"/>
      <c r="EG385" s="78"/>
      <c r="EH385" s="78"/>
      <c r="EI385" s="78"/>
      <c r="EJ385" s="78"/>
      <c r="EK385" s="78"/>
      <c r="EL385" s="78"/>
      <c r="EM385" s="78"/>
      <c r="EN385" s="78"/>
      <c r="EO385" s="78"/>
      <c r="EP385" s="78"/>
      <c r="EQ385" s="78"/>
      <c r="ER385" s="78"/>
      <c r="ES385" s="78"/>
      <c r="ET385" s="78"/>
      <c r="EU385" s="78"/>
      <c r="EV385" s="78"/>
      <c r="EW385" s="78"/>
      <c r="EX385" s="78"/>
      <c r="EY385" s="78"/>
      <c r="EZ385" s="78"/>
      <c r="FA385" s="78"/>
      <c r="FB385" s="78"/>
      <c r="FC385" s="78"/>
      <c r="FD385" s="78"/>
      <c r="FE385" s="78"/>
      <c r="FF385" s="78"/>
      <c r="FG385" s="78"/>
      <c r="FH385" s="78"/>
      <c r="FI385" s="78"/>
      <c r="FJ385" s="78"/>
      <c r="FK385" s="78"/>
      <c r="FL385" s="78"/>
      <c r="FM385" s="78"/>
      <c r="FN385" s="78"/>
      <c r="FO385" s="78"/>
      <c r="FP385" s="78"/>
      <c r="FQ385" s="78"/>
      <c r="FR385" s="78"/>
      <c r="FS385" s="78"/>
      <c r="FT385" s="78"/>
      <c r="FU385" s="78"/>
      <c r="FV385" s="78"/>
      <c r="FW385" s="78"/>
      <c r="FX385" s="78"/>
      <c r="FY385" s="78"/>
      <c r="FZ385" s="78"/>
    </row>
    <row r="386" spans="8:182" x14ac:dyDescent="0.2">
      <c r="H386" s="78"/>
      <c r="I386" s="78"/>
      <c r="J386" s="78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78"/>
      <c r="AM386" s="78"/>
      <c r="AN386" s="78"/>
      <c r="AO386" s="78"/>
      <c r="AP386" s="78"/>
      <c r="AQ386" s="78"/>
      <c r="AR386" s="78"/>
      <c r="AS386" s="78"/>
      <c r="AT386" s="78"/>
      <c r="AU386" s="78"/>
      <c r="AV386" s="78"/>
      <c r="AW386" s="78"/>
      <c r="AX386" s="78"/>
      <c r="AY386" s="78"/>
      <c r="AZ386" s="78"/>
      <c r="BA386" s="78"/>
      <c r="BB386" s="78"/>
      <c r="BC386" s="78"/>
      <c r="BD386" s="78"/>
      <c r="BE386" s="78"/>
      <c r="BF386" s="78"/>
      <c r="BG386" s="78"/>
      <c r="BH386" s="78"/>
      <c r="BI386" s="78"/>
      <c r="BJ386" s="78"/>
      <c r="BK386" s="78"/>
      <c r="BL386" s="78"/>
      <c r="BM386" s="78"/>
      <c r="BN386" s="78"/>
      <c r="BO386" s="78"/>
      <c r="BP386" s="78"/>
      <c r="BQ386" s="78"/>
      <c r="BR386" s="78"/>
      <c r="BS386" s="78"/>
      <c r="BT386" s="78"/>
      <c r="BU386" s="78"/>
      <c r="BV386" s="78"/>
      <c r="BW386" s="78"/>
      <c r="BX386" s="78"/>
      <c r="BY386" s="78"/>
      <c r="BZ386" s="78"/>
      <c r="CA386" s="78"/>
      <c r="CB386" s="78"/>
      <c r="CC386" s="78"/>
      <c r="CD386" s="78"/>
      <c r="CE386" s="78"/>
      <c r="CF386" s="78"/>
      <c r="CG386" s="78"/>
      <c r="CH386" s="78"/>
      <c r="CI386" s="78"/>
      <c r="CJ386" s="78"/>
      <c r="CK386" s="78"/>
      <c r="CL386" s="78"/>
      <c r="CM386" s="78"/>
      <c r="CN386" s="78"/>
      <c r="CO386" s="78"/>
      <c r="CP386" s="78"/>
      <c r="CQ386" s="78"/>
      <c r="CR386" s="78"/>
      <c r="CS386" s="78"/>
      <c r="CT386" s="78"/>
      <c r="CU386" s="78"/>
      <c r="CV386" s="78"/>
      <c r="CW386" s="78"/>
      <c r="CX386" s="78"/>
      <c r="CY386" s="78"/>
      <c r="CZ386" s="78"/>
      <c r="DA386" s="78"/>
      <c r="DB386" s="78"/>
      <c r="DC386" s="78"/>
      <c r="DD386" s="78"/>
      <c r="DE386" s="78"/>
      <c r="DF386" s="78"/>
      <c r="DG386" s="78"/>
      <c r="DH386" s="78"/>
      <c r="DI386" s="78"/>
      <c r="DJ386" s="78"/>
      <c r="DK386" s="78"/>
      <c r="DL386" s="78"/>
      <c r="DM386" s="78"/>
      <c r="DN386" s="78"/>
      <c r="DO386" s="78"/>
      <c r="DP386" s="78"/>
      <c r="DQ386" s="78"/>
      <c r="DR386" s="78"/>
      <c r="DS386" s="78"/>
      <c r="DT386" s="78"/>
      <c r="DU386" s="78"/>
      <c r="DV386" s="78"/>
      <c r="DW386" s="78"/>
      <c r="DX386" s="78"/>
      <c r="DY386" s="78"/>
      <c r="DZ386" s="78"/>
      <c r="EA386" s="78"/>
      <c r="EB386" s="78"/>
      <c r="EC386" s="78"/>
      <c r="ED386" s="78"/>
      <c r="EE386" s="78"/>
      <c r="EF386" s="78"/>
      <c r="EG386" s="78"/>
      <c r="EH386" s="78"/>
      <c r="EI386" s="78"/>
      <c r="EJ386" s="78"/>
      <c r="EK386" s="78"/>
      <c r="EL386" s="78"/>
      <c r="EM386" s="78"/>
      <c r="EN386" s="78"/>
      <c r="EO386" s="78"/>
      <c r="EP386" s="78"/>
      <c r="EQ386" s="78"/>
      <c r="ER386" s="78"/>
      <c r="ES386" s="78"/>
      <c r="ET386" s="78"/>
      <c r="EU386" s="78"/>
      <c r="EV386" s="78"/>
      <c r="EW386" s="78"/>
      <c r="EX386" s="78"/>
      <c r="EY386" s="78"/>
      <c r="EZ386" s="78"/>
      <c r="FA386" s="78"/>
      <c r="FB386" s="78"/>
      <c r="FC386" s="78"/>
      <c r="FD386" s="78"/>
      <c r="FE386" s="78"/>
      <c r="FF386" s="78"/>
      <c r="FG386" s="78"/>
      <c r="FH386" s="78"/>
      <c r="FI386" s="78"/>
      <c r="FJ386" s="78"/>
      <c r="FK386" s="78"/>
      <c r="FL386" s="78"/>
      <c r="FM386" s="78"/>
      <c r="FN386" s="78"/>
      <c r="FO386" s="78"/>
      <c r="FP386" s="78"/>
      <c r="FQ386" s="78"/>
      <c r="FR386" s="78"/>
      <c r="FS386" s="78"/>
      <c r="FT386" s="78"/>
      <c r="FU386" s="78"/>
      <c r="FV386" s="78"/>
      <c r="FW386" s="78"/>
      <c r="FX386" s="78"/>
      <c r="FY386" s="78"/>
      <c r="FZ386" s="78"/>
    </row>
    <row r="387" spans="8:182" x14ac:dyDescent="0.2">
      <c r="H387" s="78"/>
      <c r="I387" s="78"/>
      <c r="J387" s="78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  <c r="AA387" s="78"/>
      <c r="AB387" s="78"/>
      <c r="AC387" s="78"/>
      <c r="AD387" s="78"/>
      <c r="AE387" s="78"/>
      <c r="AF387" s="78"/>
      <c r="AG387" s="78"/>
      <c r="AH387" s="78"/>
      <c r="AI387" s="78"/>
      <c r="AJ387" s="78"/>
      <c r="AK387" s="78"/>
      <c r="AL387" s="78"/>
      <c r="AM387" s="78"/>
      <c r="AN387" s="78"/>
      <c r="AO387" s="78"/>
      <c r="AP387" s="78"/>
      <c r="AQ387" s="78"/>
      <c r="AR387" s="78"/>
      <c r="AS387" s="78"/>
      <c r="AT387" s="78"/>
      <c r="AU387" s="78"/>
      <c r="AV387" s="78"/>
      <c r="AW387" s="78"/>
      <c r="AX387" s="78"/>
      <c r="AY387" s="78"/>
      <c r="AZ387" s="78"/>
      <c r="BA387" s="78"/>
      <c r="BB387" s="78"/>
      <c r="BC387" s="78"/>
      <c r="BD387" s="78"/>
      <c r="BE387" s="78"/>
      <c r="BF387" s="78"/>
      <c r="BG387" s="78"/>
      <c r="BH387" s="78"/>
      <c r="BI387" s="78"/>
      <c r="BJ387" s="78"/>
      <c r="BK387" s="78"/>
      <c r="BL387" s="78"/>
      <c r="BM387" s="78"/>
      <c r="BN387" s="78"/>
      <c r="BO387" s="78"/>
      <c r="BP387" s="78"/>
      <c r="BQ387" s="78"/>
      <c r="BR387" s="78"/>
      <c r="BS387" s="78"/>
      <c r="BT387" s="78"/>
      <c r="BU387" s="78"/>
      <c r="BV387" s="78"/>
      <c r="BW387" s="78"/>
      <c r="BX387" s="78"/>
      <c r="BY387" s="78"/>
      <c r="BZ387" s="78"/>
      <c r="CA387" s="78"/>
      <c r="CB387" s="78"/>
      <c r="CC387" s="78"/>
      <c r="CD387" s="78"/>
      <c r="CE387" s="78"/>
      <c r="CF387" s="78"/>
      <c r="CG387" s="78"/>
      <c r="CH387" s="78"/>
      <c r="CI387" s="78"/>
      <c r="CJ387" s="78"/>
      <c r="CK387" s="78"/>
      <c r="CL387" s="78"/>
      <c r="CM387" s="78"/>
      <c r="CN387" s="78"/>
      <c r="CO387" s="78"/>
      <c r="CP387" s="78"/>
      <c r="CQ387" s="78"/>
      <c r="CR387" s="78"/>
      <c r="CS387" s="78"/>
      <c r="CT387" s="78"/>
      <c r="CU387" s="78"/>
      <c r="CV387" s="78"/>
      <c r="CW387" s="78"/>
      <c r="CX387" s="78"/>
      <c r="CY387" s="78"/>
      <c r="CZ387" s="78"/>
      <c r="DA387" s="78"/>
      <c r="DB387" s="78"/>
      <c r="DC387" s="78"/>
      <c r="DD387" s="78"/>
      <c r="DE387" s="78"/>
      <c r="DF387" s="78"/>
      <c r="DG387" s="78"/>
      <c r="DH387" s="78"/>
      <c r="DI387" s="78"/>
      <c r="DJ387" s="78"/>
      <c r="DK387" s="78"/>
      <c r="DL387" s="78"/>
      <c r="DM387" s="78"/>
      <c r="DN387" s="78"/>
      <c r="DO387" s="78"/>
      <c r="DP387" s="78"/>
      <c r="DQ387" s="78"/>
      <c r="DR387" s="78"/>
      <c r="DS387" s="78"/>
      <c r="DT387" s="78"/>
      <c r="DU387" s="78"/>
      <c r="DV387" s="78"/>
      <c r="DW387" s="78"/>
      <c r="DX387" s="78"/>
      <c r="DY387" s="78"/>
      <c r="DZ387" s="78"/>
      <c r="EA387" s="78"/>
      <c r="EB387" s="78"/>
      <c r="EC387" s="78"/>
      <c r="ED387" s="78"/>
      <c r="EE387" s="78"/>
      <c r="EF387" s="78"/>
      <c r="EG387" s="78"/>
      <c r="EH387" s="78"/>
      <c r="EI387" s="78"/>
      <c r="EJ387" s="78"/>
      <c r="EK387" s="78"/>
      <c r="EL387" s="78"/>
      <c r="EM387" s="78"/>
      <c r="EN387" s="78"/>
      <c r="EO387" s="78"/>
      <c r="EP387" s="78"/>
      <c r="EQ387" s="78"/>
      <c r="ER387" s="78"/>
      <c r="ES387" s="78"/>
      <c r="ET387" s="78"/>
      <c r="EU387" s="78"/>
      <c r="EV387" s="78"/>
      <c r="EW387" s="78"/>
      <c r="EX387" s="78"/>
      <c r="EY387" s="78"/>
      <c r="EZ387" s="78"/>
      <c r="FA387" s="78"/>
      <c r="FB387" s="78"/>
      <c r="FC387" s="78"/>
      <c r="FD387" s="78"/>
      <c r="FE387" s="78"/>
      <c r="FF387" s="78"/>
      <c r="FG387" s="78"/>
      <c r="FH387" s="78"/>
      <c r="FI387" s="78"/>
      <c r="FJ387" s="78"/>
      <c r="FK387" s="78"/>
      <c r="FL387" s="78"/>
      <c r="FM387" s="78"/>
      <c r="FN387" s="78"/>
      <c r="FO387" s="78"/>
      <c r="FP387" s="78"/>
      <c r="FQ387" s="78"/>
      <c r="FR387" s="78"/>
      <c r="FS387" s="78"/>
      <c r="FT387" s="78"/>
      <c r="FU387" s="78"/>
      <c r="FV387" s="78"/>
      <c r="FW387" s="78"/>
      <c r="FX387" s="78"/>
      <c r="FY387" s="78"/>
      <c r="FZ387" s="78"/>
    </row>
    <row r="388" spans="8:182" x14ac:dyDescent="0.2">
      <c r="H388" s="78"/>
      <c r="I388" s="78"/>
      <c r="J388" s="78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  <c r="AA388" s="78"/>
      <c r="AB388" s="78"/>
      <c r="AC388" s="78"/>
      <c r="AD388" s="78"/>
      <c r="AE388" s="78"/>
      <c r="AF388" s="78"/>
      <c r="AG388" s="78"/>
      <c r="AH388" s="78"/>
      <c r="AI388" s="78"/>
      <c r="AJ388" s="78"/>
      <c r="AK388" s="78"/>
      <c r="AL388" s="78"/>
      <c r="AM388" s="78"/>
      <c r="AN388" s="78"/>
      <c r="AO388" s="78"/>
      <c r="AP388" s="78"/>
      <c r="AQ388" s="78"/>
      <c r="AR388" s="78"/>
      <c r="AS388" s="78"/>
      <c r="AT388" s="78"/>
      <c r="AU388" s="78"/>
      <c r="AV388" s="78"/>
      <c r="AW388" s="78"/>
      <c r="AX388" s="78"/>
      <c r="AY388" s="78"/>
      <c r="AZ388" s="78"/>
      <c r="BA388" s="78"/>
      <c r="BB388" s="78"/>
      <c r="BC388" s="78"/>
      <c r="BD388" s="78"/>
      <c r="BE388" s="78"/>
      <c r="BF388" s="78"/>
      <c r="BG388" s="78"/>
      <c r="BH388" s="78"/>
      <c r="BI388" s="78"/>
      <c r="BJ388" s="78"/>
      <c r="BK388" s="78"/>
      <c r="BL388" s="78"/>
      <c r="BM388" s="78"/>
      <c r="BN388" s="78"/>
      <c r="BO388" s="78"/>
      <c r="BP388" s="78"/>
      <c r="BQ388" s="78"/>
      <c r="BR388" s="78"/>
      <c r="BS388" s="78"/>
      <c r="BT388" s="78"/>
      <c r="BU388" s="78"/>
      <c r="BV388" s="78"/>
      <c r="BW388" s="78"/>
      <c r="BX388" s="78"/>
      <c r="BY388" s="78"/>
      <c r="BZ388" s="78"/>
      <c r="CA388" s="78"/>
      <c r="CB388" s="78"/>
      <c r="CC388" s="78"/>
      <c r="CD388" s="78"/>
      <c r="CE388" s="78"/>
      <c r="CF388" s="78"/>
      <c r="CG388" s="78"/>
      <c r="CH388" s="78"/>
      <c r="CI388" s="78"/>
      <c r="CJ388" s="78"/>
      <c r="CK388" s="78"/>
      <c r="CL388" s="78"/>
      <c r="CM388" s="78"/>
      <c r="CN388" s="78"/>
      <c r="CO388" s="78"/>
      <c r="CP388" s="78"/>
      <c r="CQ388" s="78"/>
      <c r="CR388" s="78"/>
      <c r="CS388" s="78"/>
      <c r="CT388" s="78"/>
      <c r="CU388" s="78"/>
      <c r="CV388" s="78"/>
      <c r="CW388" s="78"/>
      <c r="CX388" s="78"/>
      <c r="CY388" s="78"/>
      <c r="CZ388" s="78"/>
      <c r="DA388" s="78"/>
      <c r="DB388" s="78"/>
      <c r="DC388" s="78"/>
      <c r="DD388" s="78"/>
      <c r="DE388" s="78"/>
      <c r="DF388" s="78"/>
      <c r="DG388" s="78"/>
      <c r="DH388" s="78"/>
      <c r="DI388" s="78"/>
      <c r="DJ388" s="78"/>
      <c r="DK388" s="78"/>
      <c r="DL388" s="78"/>
      <c r="DM388" s="78"/>
      <c r="DN388" s="78"/>
      <c r="DO388" s="78"/>
      <c r="DP388" s="78"/>
      <c r="DQ388" s="78"/>
      <c r="DR388" s="78"/>
      <c r="DS388" s="78"/>
      <c r="DT388" s="78"/>
      <c r="DU388" s="78"/>
      <c r="DV388" s="78"/>
      <c r="DW388" s="78"/>
      <c r="DX388" s="78"/>
      <c r="DY388" s="78"/>
      <c r="DZ388" s="78"/>
      <c r="EA388" s="78"/>
      <c r="EB388" s="78"/>
      <c r="EC388" s="78"/>
      <c r="ED388" s="78"/>
      <c r="EE388" s="78"/>
      <c r="EF388" s="78"/>
      <c r="EG388" s="78"/>
      <c r="EH388" s="78"/>
      <c r="EI388" s="78"/>
      <c r="EJ388" s="78"/>
      <c r="EK388" s="78"/>
      <c r="EL388" s="78"/>
      <c r="EM388" s="78"/>
      <c r="EN388" s="78"/>
      <c r="EO388" s="78"/>
      <c r="EP388" s="78"/>
      <c r="EQ388" s="78"/>
      <c r="ER388" s="78"/>
      <c r="ES388" s="78"/>
      <c r="ET388" s="78"/>
      <c r="EU388" s="78"/>
      <c r="EV388" s="78"/>
      <c r="EW388" s="78"/>
      <c r="EX388" s="78"/>
      <c r="EY388" s="78"/>
      <c r="EZ388" s="78"/>
      <c r="FA388" s="78"/>
      <c r="FB388" s="78"/>
      <c r="FC388" s="78"/>
      <c r="FD388" s="78"/>
      <c r="FE388" s="78"/>
      <c r="FF388" s="78"/>
      <c r="FG388" s="78"/>
      <c r="FH388" s="78"/>
      <c r="FI388" s="78"/>
      <c r="FJ388" s="78"/>
      <c r="FK388" s="78"/>
      <c r="FL388" s="78"/>
      <c r="FM388" s="78"/>
      <c r="FN388" s="78"/>
      <c r="FO388" s="78"/>
      <c r="FP388" s="78"/>
      <c r="FQ388" s="78"/>
      <c r="FR388" s="78"/>
      <c r="FS388" s="78"/>
      <c r="FT388" s="78"/>
      <c r="FU388" s="78"/>
      <c r="FV388" s="78"/>
      <c r="FW388" s="78"/>
      <c r="FX388" s="78"/>
      <c r="FY388" s="78"/>
      <c r="FZ388" s="78"/>
    </row>
    <row r="389" spans="8:182" x14ac:dyDescent="0.2">
      <c r="H389" s="78"/>
      <c r="I389" s="78"/>
      <c r="J389" s="78"/>
      <c r="K389" s="78"/>
      <c r="L389" s="78"/>
      <c r="M389" s="78"/>
      <c r="N389" s="78"/>
      <c r="O389" s="78"/>
      <c r="P389" s="78"/>
      <c r="Q389" s="78"/>
      <c r="R389" s="78"/>
      <c r="S389" s="78"/>
      <c r="T389" s="78"/>
      <c r="U389" s="78"/>
      <c r="V389" s="78"/>
      <c r="W389" s="78"/>
      <c r="X389" s="78"/>
      <c r="Y389" s="78"/>
      <c r="Z389" s="78"/>
      <c r="AA389" s="78"/>
      <c r="AB389" s="78"/>
      <c r="AC389" s="78"/>
      <c r="AD389" s="78"/>
      <c r="AE389" s="78"/>
      <c r="AF389" s="78"/>
      <c r="AG389" s="78"/>
      <c r="AH389" s="78"/>
      <c r="AI389" s="78"/>
      <c r="AJ389" s="78"/>
      <c r="AK389" s="78"/>
      <c r="AL389" s="78"/>
      <c r="AM389" s="78"/>
      <c r="AN389" s="78"/>
      <c r="AO389" s="78"/>
      <c r="AP389" s="78"/>
      <c r="AQ389" s="78"/>
      <c r="AR389" s="78"/>
      <c r="AS389" s="78"/>
      <c r="AT389" s="78"/>
      <c r="AU389" s="78"/>
      <c r="AV389" s="78"/>
      <c r="AW389" s="78"/>
      <c r="AX389" s="78"/>
      <c r="AY389" s="78"/>
      <c r="AZ389" s="78"/>
      <c r="BA389" s="78"/>
      <c r="BB389" s="78"/>
      <c r="BC389" s="78"/>
      <c r="BD389" s="78"/>
      <c r="BE389" s="78"/>
      <c r="BF389" s="78"/>
      <c r="BG389" s="78"/>
      <c r="BH389" s="78"/>
      <c r="BI389" s="78"/>
      <c r="BJ389" s="78"/>
      <c r="BK389" s="78"/>
      <c r="BL389" s="78"/>
      <c r="BM389" s="78"/>
      <c r="BN389" s="78"/>
      <c r="BO389" s="78"/>
      <c r="BP389" s="78"/>
      <c r="BQ389" s="78"/>
      <c r="BR389" s="78"/>
      <c r="BS389" s="78"/>
      <c r="BT389" s="78"/>
      <c r="BU389" s="78"/>
      <c r="BV389" s="78"/>
      <c r="BW389" s="78"/>
      <c r="BX389" s="78"/>
      <c r="BY389" s="78"/>
      <c r="BZ389" s="78"/>
      <c r="CA389" s="78"/>
      <c r="CB389" s="78"/>
      <c r="CC389" s="78"/>
      <c r="CD389" s="78"/>
      <c r="CE389" s="78"/>
      <c r="CF389" s="78"/>
      <c r="CG389" s="78"/>
      <c r="CH389" s="78"/>
      <c r="CI389" s="78"/>
      <c r="CJ389" s="78"/>
      <c r="CK389" s="78"/>
      <c r="CL389" s="78"/>
      <c r="CM389" s="78"/>
      <c r="CN389" s="78"/>
      <c r="CO389" s="78"/>
      <c r="CP389" s="78"/>
      <c r="CQ389" s="78"/>
      <c r="CR389" s="78"/>
      <c r="CS389" s="78"/>
      <c r="CT389" s="78"/>
      <c r="CU389" s="78"/>
      <c r="CV389" s="78"/>
      <c r="CW389" s="78"/>
      <c r="CX389" s="78"/>
      <c r="CY389" s="78"/>
      <c r="CZ389" s="78"/>
      <c r="DA389" s="78"/>
      <c r="DB389" s="78"/>
      <c r="DC389" s="78"/>
      <c r="DD389" s="78"/>
      <c r="DE389" s="78"/>
      <c r="DF389" s="78"/>
      <c r="DG389" s="78"/>
      <c r="DH389" s="78"/>
      <c r="DI389" s="78"/>
      <c r="DJ389" s="78"/>
      <c r="DK389" s="78"/>
      <c r="DL389" s="78"/>
      <c r="DM389" s="78"/>
      <c r="DN389" s="78"/>
      <c r="DO389" s="78"/>
      <c r="DP389" s="78"/>
      <c r="DQ389" s="78"/>
      <c r="DR389" s="78"/>
      <c r="DS389" s="78"/>
      <c r="DT389" s="78"/>
      <c r="DU389" s="78"/>
      <c r="DV389" s="78"/>
      <c r="DW389" s="78"/>
      <c r="DX389" s="78"/>
      <c r="DY389" s="78"/>
      <c r="DZ389" s="78"/>
      <c r="EA389" s="78"/>
      <c r="EB389" s="78"/>
      <c r="EC389" s="78"/>
      <c r="ED389" s="78"/>
      <c r="EE389" s="78"/>
      <c r="EF389" s="78"/>
      <c r="EG389" s="78"/>
      <c r="EH389" s="78"/>
      <c r="EI389" s="78"/>
      <c r="EJ389" s="78"/>
      <c r="EK389" s="78"/>
      <c r="EL389" s="78"/>
      <c r="EM389" s="78"/>
      <c r="EN389" s="78"/>
      <c r="EO389" s="78"/>
      <c r="EP389" s="78"/>
      <c r="EQ389" s="78"/>
      <c r="ER389" s="78"/>
      <c r="ES389" s="78"/>
      <c r="ET389" s="78"/>
      <c r="EU389" s="78"/>
      <c r="EV389" s="78"/>
      <c r="EW389" s="78"/>
      <c r="EX389" s="78"/>
      <c r="EY389" s="78"/>
      <c r="EZ389" s="78"/>
      <c r="FA389" s="78"/>
      <c r="FB389" s="78"/>
      <c r="FC389" s="78"/>
      <c r="FD389" s="78"/>
      <c r="FE389" s="78"/>
      <c r="FF389" s="78"/>
      <c r="FG389" s="78"/>
      <c r="FH389" s="78"/>
      <c r="FI389" s="78"/>
      <c r="FJ389" s="78"/>
      <c r="FK389" s="78"/>
      <c r="FL389" s="78"/>
      <c r="FM389" s="78"/>
      <c r="FN389" s="78"/>
      <c r="FO389" s="78"/>
      <c r="FP389" s="78"/>
      <c r="FQ389" s="78"/>
      <c r="FR389" s="78"/>
      <c r="FS389" s="78"/>
      <c r="FT389" s="78"/>
      <c r="FU389" s="78"/>
      <c r="FV389" s="78"/>
      <c r="FW389" s="78"/>
      <c r="FX389" s="78"/>
      <c r="FY389" s="78"/>
      <c r="FZ389" s="78"/>
    </row>
    <row r="390" spans="8:182" x14ac:dyDescent="0.2">
      <c r="H390" s="78"/>
      <c r="I390" s="78"/>
      <c r="J390" s="78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  <c r="AA390" s="78"/>
      <c r="AB390" s="78"/>
      <c r="AC390" s="78"/>
      <c r="AD390" s="78"/>
      <c r="AE390" s="78"/>
      <c r="AF390" s="78"/>
      <c r="AG390" s="78"/>
      <c r="AH390" s="78"/>
      <c r="AI390" s="78"/>
      <c r="AJ390" s="78"/>
      <c r="AK390" s="78"/>
      <c r="AL390" s="78"/>
      <c r="AM390" s="78"/>
      <c r="AN390" s="78"/>
      <c r="AO390" s="78"/>
      <c r="AP390" s="78"/>
      <c r="AQ390" s="78"/>
      <c r="AR390" s="78"/>
      <c r="AS390" s="78"/>
      <c r="AT390" s="78"/>
      <c r="AU390" s="78"/>
      <c r="AV390" s="78"/>
      <c r="AW390" s="78"/>
      <c r="AX390" s="78"/>
      <c r="AY390" s="78"/>
      <c r="AZ390" s="78"/>
      <c r="BA390" s="78"/>
      <c r="BB390" s="78"/>
      <c r="BC390" s="78"/>
      <c r="BD390" s="78"/>
      <c r="BE390" s="78"/>
      <c r="BF390" s="78"/>
      <c r="BG390" s="78"/>
      <c r="BH390" s="78"/>
      <c r="BI390" s="78"/>
      <c r="BJ390" s="78"/>
      <c r="BK390" s="78"/>
      <c r="BL390" s="78"/>
      <c r="BM390" s="78"/>
      <c r="BN390" s="78"/>
      <c r="BO390" s="78"/>
      <c r="BP390" s="78"/>
      <c r="BQ390" s="78"/>
      <c r="BR390" s="78"/>
      <c r="BS390" s="78"/>
      <c r="BT390" s="78"/>
      <c r="BU390" s="78"/>
      <c r="BV390" s="78"/>
      <c r="BW390" s="78"/>
      <c r="BX390" s="78"/>
      <c r="BY390" s="78"/>
      <c r="BZ390" s="78"/>
      <c r="CA390" s="78"/>
      <c r="CB390" s="78"/>
      <c r="CC390" s="78"/>
      <c r="CD390" s="78"/>
      <c r="CE390" s="78"/>
      <c r="CF390" s="78"/>
      <c r="CG390" s="78"/>
      <c r="CH390" s="78"/>
      <c r="CI390" s="78"/>
      <c r="CJ390" s="78"/>
      <c r="CK390" s="78"/>
      <c r="CL390" s="78"/>
      <c r="CM390" s="78"/>
      <c r="CN390" s="78"/>
      <c r="CO390" s="78"/>
      <c r="CP390" s="78"/>
      <c r="CQ390" s="78"/>
      <c r="CR390" s="78"/>
      <c r="CS390" s="78"/>
      <c r="CT390" s="78"/>
      <c r="CU390" s="78"/>
      <c r="CV390" s="78"/>
      <c r="CW390" s="78"/>
      <c r="CX390" s="78"/>
      <c r="CY390" s="78"/>
      <c r="CZ390" s="78"/>
      <c r="DA390" s="78"/>
      <c r="DB390" s="78"/>
      <c r="DC390" s="78"/>
      <c r="DD390" s="78"/>
      <c r="DE390" s="78"/>
      <c r="DF390" s="78"/>
      <c r="DG390" s="78"/>
      <c r="DH390" s="78"/>
      <c r="DI390" s="78"/>
      <c r="DJ390" s="78"/>
      <c r="DK390" s="78"/>
      <c r="DL390" s="78"/>
      <c r="DM390" s="78"/>
      <c r="DN390" s="78"/>
      <c r="DO390" s="78"/>
      <c r="DP390" s="78"/>
      <c r="DQ390" s="78"/>
      <c r="DR390" s="78"/>
      <c r="DS390" s="78"/>
      <c r="DT390" s="78"/>
      <c r="DU390" s="78"/>
      <c r="DV390" s="78"/>
      <c r="DW390" s="78"/>
      <c r="DX390" s="78"/>
      <c r="DY390" s="78"/>
      <c r="DZ390" s="78"/>
      <c r="EA390" s="78"/>
      <c r="EB390" s="78"/>
      <c r="EC390" s="78"/>
      <c r="ED390" s="78"/>
      <c r="EE390" s="78"/>
      <c r="EF390" s="78"/>
      <c r="EG390" s="78"/>
      <c r="EH390" s="78"/>
      <c r="EI390" s="78"/>
      <c r="EJ390" s="78"/>
      <c r="EK390" s="78"/>
      <c r="EL390" s="78"/>
      <c r="EM390" s="78"/>
      <c r="EN390" s="78"/>
      <c r="EO390" s="78"/>
      <c r="EP390" s="78"/>
      <c r="EQ390" s="78"/>
      <c r="ER390" s="78"/>
      <c r="ES390" s="78"/>
      <c r="ET390" s="78"/>
      <c r="EU390" s="78"/>
      <c r="EV390" s="78"/>
      <c r="EW390" s="78"/>
      <c r="EX390" s="78"/>
      <c r="EY390" s="78"/>
      <c r="EZ390" s="78"/>
      <c r="FA390" s="78"/>
      <c r="FB390" s="78"/>
      <c r="FC390" s="78"/>
      <c r="FD390" s="78"/>
      <c r="FE390" s="78"/>
      <c r="FF390" s="78"/>
      <c r="FG390" s="78"/>
      <c r="FH390" s="78"/>
      <c r="FI390" s="78"/>
      <c r="FJ390" s="78"/>
      <c r="FK390" s="78"/>
      <c r="FL390" s="78"/>
      <c r="FM390" s="78"/>
      <c r="FN390" s="78"/>
      <c r="FO390" s="78"/>
      <c r="FP390" s="78"/>
      <c r="FQ390" s="78"/>
      <c r="FR390" s="78"/>
      <c r="FS390" s="78"/>
      <c r="FT390" s="78"/>
      <c r="FU390" s="78"/>
      <c r="FV390" s="78"/>
      <c r="FW390" s="78"/>
      <c r="FX390" s="78"/>
      <c r="FY390" s="78"/>
      <c r="FZ390" s="78"/>
    </row>
    <row r="391" spans="8:182" x14ac:dyDescent="0.2">
      <c r="H391" s="78"/>
      <c r="I391" s="78"/>
      <c r="J391" s="78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  <c r="AK391" s="78"/>
      <c r="AL391" s="78"/>
      <c r="AM391" s="78"/>
      <c r="AN391" s="78"/>
      <c r="AO391" s="78"/>
      <c r="AP391" s="78"/>
      <c r="AQ391" s="78"/>
      <c r="AR391" s="78"/>
      <c r="AS391" s="78"/>
      <c r="AT391" s="78"/>
      <c r="AU391" s="78"/>
      <c r="AV391" s="78"/>
      <c r="AW391" s="78"/>
      <c r="AX391" s="78"/>
      <c r="AY391" s="78"/>
      <c r="AZ391" s="78"/>
      <c r="BA391" s="78"/>
      <c r="BB391" s="78"/>
      <c r="BC391" s="78"/>
      <c r="BD391" s="78"/>
      <c r="BE391" s="78"/>
      <c r="BF391" s="78"/>
      <c r="BG391" s="78"/>
      <c r="BH391" s="78"/>
      <c r="BI391" s="78"/>
      <c r="BJ391" s="78"/>
      <c r="BK391" s="78"/>
      <c r="BL391" s="78"/>
      <c r="BM391" s="78"/>
      <c r="BN391" s="78"/>
      <c r="BO391" s="78"/>
      <c r="BP391" s="78"/>
      <c r="BQ391" s="78"/>
      <c r="BR391" s="78"/>
      <c r="BS391" s="78"/>
      <c r="BT391" s="78"/>
      <c r="BU391" s="78"/>
      <c r="BV391" s="78"/>
      <c r="BW391" s="78"/>
      <c r="BX391" s="78"/>
      <c r="BY391" s="78"/>
      <c r="BZ391" s="78"/>
      <c r="CA391" s="78"/>
      <c r="CB391" s="78"/>
      <c r="CC391" s="78"/>
      <c r="CD391" s="78"/>
      <c r="CE391" s="78"/>
      <c r="CF391" s="78"/>
      <c r="CG391" s="78"/>
      <c r="CH391" s="78"/>
      <c r="CI391" s="78"/>
      <c r="CJ391" s="78"/>
      <c r="CK391" s="78"/>
      <c r="CL391" s="78"/>
      <c r="CM391" s="78"/>
      <c r="CN391" s="78"/>
      <c r="CO391" s="78"/>
      <c r="CP391" s="78"/>
      <c r="CQ391" s="78"/>
      <c r="CR391" s="78"/>
      <c r="CS391" s="78"/>
      <c r="CT391" s="78"/>
      <c r="CU391" s="78"/>
      <c r="CV391" s="78"/>
      <c r="CW391" s="78"/>
      <c r="CX391" s="78"/>
      <c r="CY391" s="78"/>
      <c r="CZ391" s="78"/>
      <c r="DA391" s="78"/>
      <c r="DB391" s="78"/>
      <c r="DC391" s="78"/>
      <c r="DD391" s="78"/>
      <c r="DE391" s="78"/>
      <c r="DF391" s="78"/>
      <c r="DG391" s="78"/>
      <c r="DH391" s="78"/>
      <c r="DI391" s="78"/>
      <c r="DJ391" s="78"/>
      <c r="DK391" s="78"/>
      <c r="DL391" s="78"/>
      <c r="DM391" s="78"/>
      <c r="DN391" s="78"/>
      <c r="DO391" s="78"/>
      <c r="DP391" s="78"/>
      <c r="DQ391" s="78"/>
      <c r="DR391" s="78"/>
      <c r="DS391" s="78"/>
      <c r="DT391" s="78"/>
      <c r="DU391" s="78"/>
      <c r="DV391" s="78"/>
      <c r="DW391" s="78"/>
      <c r="DX391" s="78"/>
      <c r="DY391" s="78"/>
      <c r="DZ391" s="78"/>
      <c r="EA391" s="78"/>
      <c r="EB391" s="78"/>
      <c r="EC391" s="78"/>
      <c r="ED391" s="78"/>
      <c r="EE391" s="78"/>
      <c r="EF391" s="78"/>
      <c r="EG391" s="78"/>
      <c r="EH391" s="78"/>
      <c r="EI391" s="78"/>
      <c r="EJ391" s="78"/>
      <c r="EK391" s="78"/>
      <c r="EL391" s="78"/>
      <c r="EM391" s="78"/>
      <c r="EN391" s="78"/>
      <c r="EO391" s="78"/>
      <c r="EP391" s="78"/>
      <c r="EQ391" s="78"/>
      <c r="ER391" s="78"/>
      <c r="ES391" s="78"/>
      <c r="ET391" s="78"/>
      <c r="EU391" s="78"/>
      <c r="EV391" s="78"/>
      <c r="EW391" s="78"/>
      <c r="EX391" s="78"/>
      <c r="EY391" s="78"/>
      <c r="EZ391" s="78"/>
      <c r="FA391" s="78"/>
      <c r="FB391" s="78"/>
      <c r="FC391" s="78"/>
      <c r="FD391" s="78"/>
      <c r="FE391" s="78"/>
      <c r="FF391" s="78"/>
      <c r="FG391" s="78"/>
      <c r="FH391" s="78"/>
      <c r="FI391" s="78"/>
      <c r="FJ391" s="78"/>
      <c r="FK391" s="78"/>
      <c r="FL391" s="78"/>
      <c r="FM391" s="78"/>
      <c r="FN391" s="78"/>
      <c r="FO391" s="78"/>
      <c r="FP391" s="78"/>
      <c r="FQ391" s="78"/>
      <c r="FR391" s="78"/>
      <c r="FS391" s="78"/>
      <c r="FT391" s="78"/>
      <c r="FU391" s="78"/>
      <c r="FV391" s="78"/>
      <c r="FW391" s="78"/>
      <c r="FX391" s="78"/>
      <c r="FY391" s="78"/>
      <c r="FZ391" s="78"/>
    </row>
    <row r="392" spans="8:182" x14ac:dyDescent="0.2">
      <c r="H392" s="78"/>
      <c r="I392" s="78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  <c r="AK392" s="78"/>
      <c r="AL392" s="78"/>
      <c r="AM392" s="78"/>
      <c r="AN392" s="78"/>
      <c r="AO392" s="78"/>
      <c r="AP392" s="78"/>
      <c r="AQ392" s="78"/>
      <c r="AR392" s="78"/>
      <c r="AS392" s="78"/>
      <c r="AT392" s="78"/>
      <c r="AU392" s="78"/>
      <c r="AV392" s="78"/>
      <c r="AW392" s="78"/>
      <c r="AX392" s="78"/>
      <c r="AY392" s="78"/>
      <c r="AZ392" s="78"/>
      <c r="BA392" s="78"/>
      <c r="BB392" s="78"/>
      <c r="BC392" s="78"/>
      <c r="BD392" s="78"/>
      <c r="BE392" s="78"/>
      <c r="BF392" s="78"/>
      <c r="BG392" s="78"/>
      <c r="BH392" s="78"/>
      <c r="BI392" s="78"/>
      <c r="BJ392" s="78"/>
      <c r="BK392" s="78"/>
      <c r="BL392" s="78"/>
      <c r="BM392" s="78"/>
      <c r="BN392" s="78"/>
      <c r="BO392" s="78"/>
      <c r="BP392" s="78"/>
      <c r="BQ392" s="78"/>
      <c r="BR392" s="78"/>
      <c r="BS392" s="78"/>
      <c r="BT392" s="78"/>
      <c r="BU392" s="78"/>
      <c r="BV392" s="78"/>
      <c r="BW392" s="78"/>
      <c r="BX392" s="78"/>
      <c r="BY392" s="78"/>
      <c r="BZ392" s="78"/>
      <c r="CA392" s="78"/>
      <c r="CB392" s="78"/>
      <c r="CC392" s="78"/>
      <c r="CD392" s="78"/>
      <c r="CE392" s="78"/>
      <c r="CF392" s="78"/>
      <c r="CG392" s="78"/>
      <c r="CH392" s="78"/>
      <c r="CI392" s="78"/>
      <c r="CJ392" s="78"/>
      <c r="CK392" s="78"/>
      <c r="CL392" s="78"/>
      <c r="CM392" s="78"/>
      <c r="CN392" s="78"/>
      <c r="CO392" s="78"/>
      <c r="CP392" s="78"/>
      <c r="CQ392" s="78"/>
      <c r="CR392" s="78"/>
      <c r="CS392" s="78"/>
      <c r="CT392" s="78"/>
      <c r="CU392" s="78"/>
      <c r="CV392" s="78"/>
      <c r="CW392" s="78"/>
      <c r="CX392" s="78"/>
      <c r="CY392" s="78"/>
      <c r="CZ392" s="78"/>
      <c r="DA392" s="78"/>
      <c r="DB392" s="78"/>
      <c r="DC392" s="78"/>
      <c r="DD392" s="78"/>
      <c r="DE392" s="78"/>
      <c r="DF392" s="78"/>
      <c r="DG392" s="78"/>
      <c r="DH392" s="78"/>
      <c r="DI392" s="78"/>
      <c r="DJ392" s="78"/>
      <c r="DK392" s="78"/>
      <c r="DL392" s="78"/>
      <c r="DM392" s="78"/>
      <c r="DN392" s="78"/>
      <c r="DO392" s="78"/>
      <c r="DP392" s="78"/>
      <c r="DQ392" s="78"/>
      <c r="DR392" s="78"/>
      <c r="DS392" s="78"/>
      <c r="DT392" s="78"/>
      <c r="DU392" s="78"/>
      <c r="DV392" s="78"/>
      <c r="DW392" s="78"/>
      <c r="DX392" s="78"/>
      <c r="DY392" s="78"/>
      <c r="DZ392" s="78"/>
      <c r="EA392" s="78"/>
      <c r="EB392" s="78"/>
      <c r="EC392" s="78"/>
      <c r="ED392" s="78"/>
      <c r="EE392" s="78"/>
      <c r="EF392" s="78"/>
      <c r="EG392" s="78"/>
      <c r="EH392" s="78"/>
      <c r="EI392" s="78"/>
      <c r="EJ392" s="78"/>
      <c r="EK392" s="78"/>
      <c r="EL392" s="78"/>
      <c r="EM392" s="78"/>
      <c r="EN392" s="78"/>
      <c r="EO392" s="78"/>
      <c r="EP392" s="78"/>
      <c r="EQ392" s="78"/>
      <c r="ER392" s="78"/>
      <c r="ES392" s="78"/>
      <c r="ET392" s="78"/>
      <c r="EU392" s="78"/>
      <c r="EV392" s="78"/>
      <c r="EW392" s="78"/>
      <c r="EX392" s="78"/>
      <c r="EY392" s="78"/>
      <c r="EZ392" s="78"/>
      <c r="FA392" s="78"/>
      <c r="FB392" s="78"/>
      <c r="FC392" s="78"/>
      <c r="FD392" s="78"/>
      <c r="FE392" s="78"/>
      <c r="FF392" s="78"/>
      <c r="FG392" s="78"/>
      <c r="FH392" s="78"/>
      <c r="FI392" s="78"/>
      <c r="FJ392" s="78"/>
      <c r="FK392" s="78"/>
      <c r="FL392" s="78"/>
      <c r="FM392" s="78"/>
      <c r="FN392" s="78"/>
      <c r="FO392" s="78"/>
      <c r="FP392" s="78"/>
      <c r="FQ392" s="78"/>
      <c r="FR392" s="78"/>
      <c r="FS392" s="78"/>
      <c r="FT392" s="78"/>
      <c r="FU392" s="78"/>
      <c r="FV392" s="78"/>
      <c r="FW392" s="78"/>
      <c r="FX392" s="78"/>
      <c r="FY392" s="78"/>
      <c r="FZ392" s="78"/>
    </row>
    <row r="393" spans="8:182" x14ac:dyDescent="0.2">
      <c r="H393" s="78"/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8"/>
      <c r="BC393" s="78"/>
      <c r="BD393" s="78"/>
      <c r="BE393" s="78"/>
      <c r="BF393" s="78"/>
      <c r="BG393" s="78"/>
      <c r="BH393" s="78"/>
      <c r="BI393" s="78"/>
      <c r="BJ393" s="78"/>
      <c r="BK393" s="78"/>
      <c r="BL393" s="78"/>
      <c r="BM393" s="78"/>
      <c r="BN393" s="78"/>
      <c r="BO393" s="78"/>
      <c r="BP393" s="78"/>
      <c r="BQ393" s="78"/>
      <c r="BR393" s="78"/>
      <c r="BS393" s="78"/>
      <c r="BT393" s="78"/>
      <c r="BU393" s="78"/>
      <c r="BV393" s="78"/>
      <c r="BW393" s="78"/>
      <c r="BX393" s="78"/>
      <c r="BY393" s="78"/>
      <c r="BZ393" s="78"/>
      <c r="CA393" s="78"/>
      <c r="CB393" s="78"/>
      <c r="CC393" s="78"/>
      <c r="CD393" s="78"/>
      <c r="CE393" s="78"/>
      <c r="CF393" s="78"/>
      <c r="CG393" s="78"/>
      <c r="CH393" s="78"/>
      <c r="CI393" s="78"/>
      <c r="CJ393" s="78"/>
      <c r="CK393" s="78"/>
      <c r="CL393" s="78"/>
      <c r="CM393" s="78"/>
      <c r="CN393" s="78"/>
      <c r="CO393" s="78"/>
      <c r="CP393" s="78"/>
      <c r="CQ393" s="78"/>
      <c r="CR393" s="78"/>
      <c r="CS393" s="78"/>
      <c r="CT393" s="78"/>
      <c r="CU393" s="78"/>
      <c r="CV393" s="78"/>
      <c r="CW393" s="78"/>
      <c r="CX393" s="78"/>
      <c r="CY393" s="78"/>
      <c r="CZ393" s="78"/>
      <c r="DA393" s="78"/>
      <c r="DB393" s="78"/>
      <c r="DC393" s="78"/>
      <c r="DD393" s="78"/>
      <c r="DE393" s="78"/>
      <c r="DF393" s="78"/>
      <c r="DG393" s="78"/>
      <c r="DH393" s="78"/>
      <c r="DI393" s="78"/>
      <c r="DJ393" s="78"/>
      <c r="DK393" s="78"/>
      <c r="DL393" s="78"/>
      <c r="DM393" s="78"/>
      <c r="DN393" s="78"/>
      <c r="DO393" s="78"/>
      <c r="DP393" s="78"/>
      <c r="DQ393" s="78"/>
      <c r="DR393" s="78"/>
      <c r="DS393" s="78"/>
      <c r="DT393" s="78"/>
      <c r="DU393" s="78"/>
      <c r="DV393" s="78"/>
      <c r="DW393" s="78"/>
      <c r="DX393" s="78"/>
      <c r="DY393" s="78"/>
      <c r="DZ393" s="78"/>
      <c r="EA393" s="78"/>
      <c r="EB393" s="78"/>
      <c r="EC393" s="78"/>
      <c r="ED393" s="78"/>
      <c r="EE393" s="78"/>
      <c r="EF393" s="78"/>
      <c r="EG393" s="78"/>
      <c r="EH393" s="78"/>
      <c r="EI393" s="78"/>
      <c r="EJ393" s="78"/>
      <c r="EK393" s="78"/>
      <c r="EL393" s="78"/>
      <c r="EM393" s="78"/>
      <c r="EN393" s="78"/>
      <c r="EO393" s="78"/>
      <c r="EP393" s="78"/>
      <c r="EQ393" s="78"/>
      <c r="ER393" s="78"/>
      <c r="ES393" s="78"/>
      <c r="ET393" s="78"/>
      <c r="EU393" s="78"/>
      <c r="EV393" s="78"/>
      <c r="EW393" s="78"/>
      <c r="EX393" s="78"/>
      <c r="EY393" s="78"/>
      <c r="EZ393" s="78"/>
      <c r="FA393" s="78"/>
      <c r="FB393" s="78"/>
      <c r="FC393" s="78"/>
      <c r="FD393" s="78"/>
      <c r="FE393" s="78"/>
      <c r="FF393" s="78"/>
      <c r="FG393" s="78"/>
      <c r="FH393" s="78"/>
      <c r="FI393" s="78"/>
      <c r="FJ393" s="78"/>
      <c r="FK393" s="78"/>
      <c r="FL393" s="78"/>
      <c r="FM393" s="78"/>
      <c r="FN393" s="78"/>
      <c r="FO393" s="78"/>
      <c r="FP393" s="78"/>
      <c r="FQ393" s="78"/>
      <c r="FR393" s="78"/>
      <c r="FS393" s="78"/>
      <c r="FT393" s="78"/>
      <c r="FU393" s="78"/>
      <c r="FV393" s="78"/>
      <c r="FW393" s="78"/>
      <c r="FX393" s="78"/>
      <c r="FY393" s="78"/>
      <c r="FZ393" s="78"/>
    </row>
    <row r="394" spans="8:182" x14ac:dyDescent="0.2">
      <c r="H394" s="78"/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  <c r="AK394" s="78"/>
      <c r="AL394" s="78"/>
      <c r="AM394" s="78"/>
      <c r="AN394" s="78"/>
      <c r="AO394" s="78"/>
      <c r="AP394" s="78"/>
      <c r="AQ394" s="78"/>
      <c r="AR394" s="78"/>
      <c r="AS394" s="78"/>
      <c r="AT394" s="78"/>
      <c r="AU394" s="78"/>
      <c r="AV394" s="78"/>
      <c r="AW394" s="78"/>
      <c r="AX394" s="78"/>
      <c r="AY394" s="78"/>
      <c r="AZ394" s="78"/>
      <c r="BA394" s="78"/>
      <c r="BB394" s="78"/>
      <c r="BC394" s="78"/>
      <c r="BD394" s="78"/>
      <c r="BE394" s="78"/>
      <c r="BF394" s="78"/>
      <c r="BG394" s="78"/>
      <c r="BH394" s="78"/>
      <c r="BI394" s="78"/>
      <c r="BJ394" s="78"/>
      <c r="BK394" s="78"/>
      <c r="BL394" s="78"/>
      <c r="BM394" s="78"/>
      <c r="BN394" s="78"/>
      <c r="BO394" s="78"/>
      <c r="BP394" s="78"/>
      <c r="BQ394" s="78"/>
      <c r="BR394" s="78"/>
      <c r="BS394" s="78"/>
      <c r="BT394" s="78"/>
      <c r="BU394" s="78"/>
      <c r="BV394" s="78"/>
      <c r="BW394" s="78"/>
      <c r="BX394" s="78"/>
      <c r="BY394" s="78"/>
      <c r="BZ394" s="78"/>
      <c r="CA394" s="78"/>
      <c r="CB394" s="78"/>
      <c r="CC394" s="78"/>
      <c r="CD394" s="78"/>
      <c r="CE394" s="78"/>
      <c r="CF394" s="78"/>
      <c r="CG394" s="78"/>
      <c r="CH394" s="78"/>
      <c r="CI394" s="78"/>
      <c r="CJ394" s="78"/>
      <c r="CK394" s="78"/>
      <c r="CL394" s="78"/>
      <c r="CM394" s="78"/>
      <c r="CN394" s="78"/>
      <c r="CO394" s="78"/>
      <c r="CP394" s="78"/>
      <c r="CQ394" s="78"/>
      <c r="CR394" s="78"/>
      <c r="CS394" s="78"/>
      <c r="CT394" s="78"/>
      <c r="CU394" s="78"/>
      <c r="CV394" s="78"/>
      <c r="CW394" s="78"/>
      <c r="CX394" s="78"/>
      <c r="CY394" s="78"/>
      <c r="CZ394" s="78"/>
      <c r="DA394" s="78"/>
      <c r="DB394" s="78"/>
      <c r="DC394" s="78"/>
      <c r="DD394" s="78"/>
      <c r="DE394" s="78"/>
      <c r="DF394" s="78"/>
      <c r="DG394" s="78"/>
      <c r="DH394" s="78"/>
      <c r="DI394" s="78"/>
      <c r="DJ394" s="78"/>
      <c r="DK394" s="78"/>
      <c r="DL394" s="78"/>
      <c r="DM394" s="78"/>
      <c r="DN394" s="78"/>
      <c r="DO394" s="78"/>
      <c r="DP394" s="78"/>
      <c r="DQ394" s="78"/>
      <c r="DR394" s="78"/>
      <c r="DS394" s="78"/>
      <c r="DT394" s="78"/>
      <c r="DU394" s="78"/>
      <c r="DV394" s="78"/>
      <c r="DW394" s="78"/>
      <c r="DX394" s="78"/>
      <c r="DY394" s="78"/>
      <c r="DZ394" s="78"/>
      <c r="EA394" s="78"/>
      <c r="EB394" s="78"/>
      <c r="EC394" s="78"/>
      <c r="ED394" s="78"/>
      <c r="EE394" s="78"/>
      <c r="EF394" s="78"/>
      <c r="EG394" s="78"/>
      <c r="EH394" s="78"/>
      <c r="EI394" s="78"/>
      <c r="EJ394" s="78"/>
      <c r="EK394" s="78"/>
      <c r="EL394" s="78"/>
      <c r="EM394" s="78"/>
      <c r="EN394" s="78"/>
      <c r="EO394" s="78"/>
      <c r="EP394" s="78"/>
      <c r="EQ394" s="78"/>
      <c r="ER394" s="78"/>
      <c r="ES394" s="78"/>
      <c r="ET394" s="78"/>
      <c r="EU394" s="78"/>
      <c r="EV394" s="78"/>
      <c r="EW394" s="78"/>
      <c r="EX394" s="78"/>
      <c r="EY394" s="78"/>
      <c r="EZ394" s="78"/>
      <c r="FA394" s="78"/>
      <c r="FB394" s="78"/>
      <c r="FC394" s="78"/>
      <c r="FD394" s="78"/>
      <c r="FE394" s="78"/>
      <c r="FF394" s="78"/>
      <c r="FG394" s="78"/>
      <c r="FH394" s="78"/>
      <c r="FI394" s="78"/>
      <c r="FJ394" s="78"/>
      <c r="FK394" s="78"/>
      <c r="FL394" s="78"/>
      <c r="FM394" s="78"/>
      <c r="FN394" s="78"/>
      <c r="FO394" s="78"/>
      <c r="FP394" s="78"/>
      <c r="FQ394" s="78"/>
      <c r="FR394" s="78"/>
      <c r="FS394" s="78"/>
      <c r="FT394" s="78"/>
      <c r="FU394" s="78"/>
      <c r="FV394" s="78"/>
      <c r="FW394" s="78"/>
      <c r="FX394" s="78"/>
      <c r="FY394" s="78"/>
      <c r="FZ394" s="78"/>
    </row>
    <row r="395" spans="8:182" x14ac:dyDescent="0.2">
      <c r="H395" s="78"/>
      <c r="I395" s="78"/>
      <c r="J395" s="78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  <c r="AK395" s="78"/>
      <c r="AL395" s="78"/>
      <c r="AM395" s="78"/>
      <c r="AN395" s="78"/>
      <c r="AO395" s="78"/>
      <c r="AP395" s="78"/>
      <c r="AQ395" s="78"/>
      <c r="AR395" s="78"/>
      <c r="AS395" s="78"/>
      <c r="AT395" s="78"/>
      <c r="AU395" s="78"/>
      <c r="AV395" s="78"/>
      <c r="AW395" s="78"/>
      <c r="AX395" s="78"/>
      <c r="AY395" s="78"/>
      <c r="AZ395" s="78"/>
      <c r="BA395" s="78"/>
      <c r="BB395" s="78"/>
      <c r="BC395" s="78"/>
      <c r="BD395" s="78"/>
      <c r="BE395" s="78"/>
      <c r="BF395" s="78"/>
      <c r="BG395" s="78"/>
      <c r="BH395" s="78"/>
      <c r="BI395" s="78"/>
      <c r="BJ395" s="78"/>
      <c r="BK395" s="78"/>
      <c r="BL395" s="78"/>
      <c r="BM395" s="78"/>
      <c r="BN395" s="78"/>
      <c r="BO395" s="78"/>
      <c r="BP395" s="78"/>
      <c r="BQ395" s="78"/>
      <c r="BR395" s="78"/>
      <c r="BS395" s="78"/>
      <c r="BT395" s="78"/>
      <c r="BU395" s="78"/>
      <c r="BV395" s="78"/>
      <c r="BW395" s="78"/>
      <c r="BX395" s="78"/>
      <c r="BY395" s="78"/>
      <c r="BZ395" s="78"/>
      <c r="CA395" s="78"/>
      <c r="CB395" s="78"/>
      <c r="CC395" s="78"/>
      <c r="CD395" s="78"/>
      <c r="CE395" s="78"/>
      <c r="CF395" s="78"/>
      <c r="CG395" s="78"/>
      <c r="CH395" s="78"/>
      <c r="CI395" s="78"/>
      <c r="CJ395" s="78"/>
      <c r="CK395" s="78"/>
      <c r="CL395" s="78"/>
      <c r="CM395" s="78"/>
      <c r="CN395" s="78"/>
      <c r="CO395" s="78"/>
      <c r="CP395" s="78"/>
      <c r="CQ395" s="78"/>
      <c r="CR395" s="78"/>
      <c r="CS395" s="78"/>
      <c r="CT395" s="78"/>
      <c r="CU395" s="78"/>
      <c r="CV395" s="78"/>
      <c r="CW395" s="78"/>
      <c r="CX395" s="78"/>
      <c r="CY395" s="78"/>
      <c r="CZ395" s="78"/>
      <c r="DA395" s="78"/>
      <c r="DB395" s="78"/>
      <c r="DC395" s="78"/>
      <c r="DD395" s="78"/>
      <c r="DE395" s="78"/>
      <c r="DF395" s="78"/>
      <c r="DG395" s="78"/>
      <c r="DH395" s="78"/>
      <c r="DI395" s="78"/>
      <c r="DJ395" s="78"/>
      <c r="DK395" s="78"/>
      <c r="DL395" s="78"/>
      <c r="DM395" s="78"/>
      <c r="DN395" s="78"/>
      <c r="DO395" s="78"/>
      <c r="DP395" s="78"/>
      <c r="DQ395" s="78"/>
      <c r="DR395" s="78"/>
      <c r="DS395" s="78"/>
      <c r="DT395" s="78"/>
      <c r="DU395" s="78"/>
      <c r="DV395" s="78"/>
      <c r="DW395" s="78"/>
      <c r="DX395" s="78"/>
      <c r="DY395" s="78"/>
      <c r="DZ395" s="78"/>
      <c r="EA395" s="78"/>
      <c r="EB395" s="78"/>
      <c r="EC395" s="78"/>
      <c r="ED395" s="78"/>
      <c r="EE395" s="78"/>
      <c r="EF395" s="78"/>
      <c r="EG395" s="78"/>
      <c r="EH395" s="78"/>
      <c r="EI395" s="78"/>
      <c r="EJ395" s="78"/>
      <c r="EK395" s="78"/>
      <c r="EL395" s="78"/>
      <c r="EM395" s="78"/>
      <c r="EN395" s="78"/>
      <c r="EO395" s="78"/>
      <c r="EP395" s="78"/>
      <c r="EQ395" s="78"/>
      <c r="ER395" s="78"/>
      <c r="ES395" s="78"/>
      <c r="ET395" s="78"/>
      <c r="EU395" s="78"/>
      <c r="EV395" s="78"/>
      <c r="EW395" s="78"/>
      <c r="EX395" s="78"/>
      <c r="EY395" s="78"/>
      <c r="EZ395" s="78"/>
      <c r="FA395" s="78"/>
      <c r="FB395" s="78"/>
      <c r="FC395" s="78"/>
      <c r="FD395" s="78"/>
      <c r="FE395" s="78"/>
      <c r="FF395" s="78"/>
      <c r="FG395" s="78"/>
      <c r="FH395" s="78"/>
      <c r="FI395" s="78"/>
      <c r="FJ395" s="78"/>
      <c r="FK395" s="78"/>
      <c r="FL395" s="78"/>
      <c r="FM395" s="78"/>
      <c r="FN395" s="78"/>
      <c r="FO395" s="78"/>
      <c r="FP395" s="78"/>
      <c r="FQ395" s="78"/>
      <c r="FR395" s="78"/>
      <c r="FS395" s="78"/>
      <c r="FT395" s="78"/>
      <c r="FU395" s="78"/>
      <c r="FV395" s="78"/>
      <c r="FW395" s="78"/>
      <c r="FX395" s="78"/>
      <c r="FY395" s="78"/>
      <c r="FZ395" s="78"/>
    </row>
    <row r="396" spans="8:182" x14ac:dyDescent="0.2">
      <c r="H396" s="78"/>
      <c r="I396" s="78"/>
      <c r="J396" s="78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78"/>
      <c r="AM396" s="78"/>
      <c r="AN396" s="78"/>
      <c r="AO396" s="78"/>
      <c r="AP396" s="78"/>
      <c r="AQ396" s="78"/>
      <c r="AR396" s="78"/>
      <c r="AS396" s="78"/>
      <c r="AT396" s="78"/>
      <c r="AU396" s="78"/>
      <c r="AV396" s="78"/>
      <c r="AW396" s="78"/>
      <c r="AX396" s="78"/>
      <c r="AY396" s="78"/>
      <c r="AZ396" s="78"/>
      <c r="BA396" s="78"/>
      <c r="BB396" s="78"/>
      <c r="BC396" s="78"/>
      <c r="BD396" s="78"/>
      <c r="BE396" s="78"/>
      <c r="BF396" s="78"/>
      <c r="BG396" s="78"/>
      <c r="BH396" s="78"/>
      <c r="BI396" s="78"/>
      <c r="BJ396" s="78"/>
      <c r="BK396" s="78"/>
      <c r="BL396" s="78"/>
      <c r="BM396" s="78"/>
      <c r="BN396" s="78"/>
      <c r="BO396" s="78"/>
      <c r="BP396" s="78"/>
      <c r="BQ396" s="78"/>
      <c r="BR396" s="78"/>
      <c r="BS396" s="78"/>
      <c r="BT396" s="78"/>
      <c r="BU396" s="78"/>
      <c r="BV396" s="78"/>
      <c r="BW396" s="78"/>
      <c r="BX396" s="78"/>
      <c r="BY396" s="78"/>
      <c r="BZ396" s="78"/>
      <c r="CA396" s="78"/>
      <c r="CB396" s="78"/>
      <c r="CC396" s="78"/>
      <c r="CD396" s="78"/>
      <c r="CE396" s="78"/>
      <c r="CF396" s="78"/>
      <c r="CG396" s="78"/>
      <c r="CH396" s="78"/>
      <c r="CI396" s="78"/>
      <c r="CJ396" s="78"/>
      <c r="CK396" s="78"/>
      <c r="CL396" s="78"/>
      <c r="CM396" s="78"/>
      <c r="CN396" s="78"/>
      <c r="CO396" s="78"/>
      <c r="CP396" s="78"/>
      <c r="CQ396" s="78"/>
      <c r="CR396" s="78"/>
      <c r="CS396" s="78"/>
      <c r="CT396" s="78"/>
      <c r="CU396" s="78"/>
      <c r="CV396" s="78"/>
      <c r="CW396" s="78"/>
      <c r="CX396" s="78"/>
      <c r="CY396" s="78"/>
      <c r="CZ396" s="78"/>
      <c r="DA396" s="78"/>
      <c r="DB396" s="78"/>
      <c r="DC396" s="78"/>
      <c r="DD396" s="78"/>
      <c r="DE396" s="78"/>
      <c r="DF396" s="78"/>
      <c r="DG396" s="78"/>
      <c r="DH396" s="78"/>
      <c r="DI396" s="78"/>
      <c r="DJ396" s="78"/>
      <c r="DK396" s="78"/>
      <c r="DL396" s="78"/>
      <c r="DM396" s="78"/>
      <c r="DN396" s="78"/>
      <c r="DO396" s="78"/>
      <c r="DP396" s="78"/>
      <c r="DQ396" s="78"/>
      <c r="DR396" s="78"/>
      <c r="DS396" s="78"/>
      <c r="DT396" s="78"/>
      <c r="DU396" s="78"/>
      <c r="DV396" s="78"/>
      <c r="DW396" s="78"/>
      <c r="DX396" s="78"/>
      <c r="DY396" s="78"/>
      <c r="DZ396" s="78"/>
      <c r="EA396" s="78"/>
      <c r="EB396" s="78"/>
      <c r="EC396" s="78"/>
      <c r="ED396" s="78"/>
      <c r="EE396" s="78"/>
      <c r="EF396" s="78"/>
      <c r="EG396" s="78"/>
      <c r="EH396" s="78"/>
      <c r="EI396" s="78"/>
      <c r="EJ396" s="78"/>
      <c r="EK396" s="78"/>
      <c r="EL396" s="78"/>
      <c r="EM396" s="78"/>
      <c r="EN396" s="78"/>
      <c r="EO396" s="78"/>
      <c r="EP396" s="78"/>
      <c r="EQ396" s="78"/>
      <c r="ER396" s="78"/>
      <c r="ES396" s="78"/>
      <c r="ET396" s="78"/>
      <c r="EU396" s="78"/>
      <c r="EV396" s="78"/>
      <c r="EW396" s="78"/>
      <c r="EX396" s="78"/>
      <c r="EY396" s="78"/>
      <c r="EZ396" s="78"/>
      <c r="FA396" s="78"/>
      <c r="FB396" s="78"/>
      <c r="FC396" s="78"/>
      <c r="FD396" s="78"/>
      <c r="FE396" s="78"/>
      <c r="FF396" s="78"/>
      <c r="FG396" s="78"/>
      <c r="FH396" s="78"/>
      <c r="FI396" s="78"/>
      <c r="FJ396" s="78"/>
      <c r="FK396" s="78"/>
      <c r="FL396" s="78"/>
      <c r="FM396" s="78"/>
      <c r="FN396" s="78"/>
      <c r="FO396" s="78"/>
      <c r="FP396" s="78"/>
      <c r="FQ396" s="78"/>
      <c r="FR396" s="78"/>
      <c r="FS396" s="78"/>
      <c r="FT396" s="78"/>
      <c r="FU396" s="78"/>
      <c r="FV396" s="78"/>
      <c r="FW396" s="78"/>
      <c r="FX396" s="78"/>
      <c r="FY396" s="78"/>
      <c r="FZ396" s="78"/>
    </row>
    <row r="397" spans="8:182" x14ac:dyDescent="0.2">
      <c r="H397" s="78"/>
      <c r="I397" s="78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78"/>
      <c r="AM397" s="78"/>
      <c r="AN397" s="78"/>
      <c r="AO397" s="78"/>
      <c r="AP397" s="78"/>
      <c r="AQ397" s="78"/>
      <c r="AR397" s="78"/>
      <c r="AS397" s="78"/>
      <c r="AT397" s="78"/>
      <c r="AU397" s="78"/>
      <c r="AV397" s="78"/>
      <c r="AW397" s="78"/>
      <c r="AX397" s="78"/>
      <c r="AY397" s="78"/>
      <c r="AZ397" s="78"/>
      <c r="BA397" s="78"/>
      <c r="BB397" s="78"/>
      <c r="BC397" s="78"/>
      <c r="BD397" s="78"/>
      <c r="BE397" s="78"/>
      <c r="BF397" s="78"/>
      <c r="BG397" s="78"/>
      <c r="BH397" s="78"/>
      <c r="BI397" s="78"/>
      <c r="BJ397" s="78"/>
      <c r="BK397" s="78"/>
      <c r="BL397" s="78"/>
      <c r="BM397" s="78"/>
      <c r="BN397" s="78"/>
      <c r="BO397" s="78"/>
      <c r="BP397" s="78"/>
      <c r="BQ397" s="78"/>
      <c r="BR397" s="78"/>
      <c r="BS397" s="78"/>
      <c r="BT397" s="78"/>
      <c r="BU397" s="78"/>
      <c r="BV397" s="78"/>
      <c r="BW397" s="78"/>
      <c r="BX397" s="78"/>
      <c r="BY397" s="78"/>
      <c r="BZ397" s="78"/>
      <c r="CA397" s="78"/>
      <c r="CB397" s="78"/>
      <c r="CC397" s="78"/>
      <c r="CD397" s="78"/>
      <c r="CE397" s="78"/>
      <c r="CF397" s="78"/>
      <c r="CG397" s="78"/>
      <c r="CH397" s="78"/>
      <c r="CI397" s="78"/>
      <c r="CJ397" s="78"/>
      <c r="CK397" s="78"/>
      <c r="CL397" s="78"/>
      <c r="CM397" s="78"/>
      <c r="CN397" s="78"/>
      <c r="CO397" s="78"/>
      <c r="CP397" s="78"/>
      <c r="CQ397" s="78"/>
      <c r="CR397" s="78"/>
      <c r="CS397" s="78"/>
      <c r="CT397" s="78"/>
      <c r="CU397" s="78"/>
      <c r="CV397" s="78"/>
      <c r="CW397" s="78"/>
      <c r="CX397" s="78"/>
      <c r="CY397" s="78"/>
      <c r="CZ397" s="78"/>
      <c r="DA397" s="78"/>
      <c r="DB397" s="78"/>
      <c r="DC397" s="78"/>
      <c r="DD397" s="78"/>
      <c r="DE397" s="78"/>
      <c r="DF397" s="78"/>
      <c r="DG397" s="78"/>
      <c r="DH397" s="78"/>
      <c r="DI397" s="78"/>
      <c r="DJ397" s="78"/>
      <c r="DK397" s="78"/>
      <c r="DL397" s="78"/>
      <c r="DM397" s="78"/>
      <c r="DN397" s="78"/>
      <c r="DO397" s="78"/>
      <c r="DP397" s="78"/>
      <c r="DQ397" s="78"/>
      <c r="DR397" s="78"/>
      <c r="DS397" s="78"/>
      <c r="DT397" s="78"/>
      <c r="DU397" s="78"/>
      <c r="DV397" s="78"/>
      <c r="DW397" s="78"/>
      <c r="DX397" s="78"/>
      <c r="DY397" s="78"/>
      <c r="DZ397" s="78"/>
      <c r="EA397" s="78"/>
      <c r="EB397" s="78"/>
      <c r="EC397" s="78"/>
      <c r="ED397" s="78"/>
      <c r="EE397" s="78"/>
      <c r="EF397" s="78"/>
      <c r="EG397" s="78"/>
      <c r="EH397" s="78"/>
      <c r="EI397" s="78"/>
      <c r="EJ397" s="78"/>
      <c r="EK397" s="78"/>
      <c r="EL397" s="78"/>
      <c r="EM397" s="78"/>
      <c r="EN397" s="78"/>
      <c r="EO397" s="78"/>
      <c r="EP397" s="78"/>
      <c r="EQ397" s="78"/>
      <c r="ER397" s="78"/>
      <c r="ES397" s="78"/>
      <c r="ET397" s="78"/>
      <c r="EU397" s="78"/>
      <c r="EV397" s="78"/>
      <c r="EW397" s="78"/>
      <c r="EX397" s="78"/>
      <c r="EY397" s="78"/>
      <c r="EZ397" s="78"/>
      <c r="FA397" s="78"/>
      <c r="FB397" s="78"/>
      <c r="FC397" s="78"/>
      <c r="FD397" s="78"/>
      <c r="FE397" s="78"/>
      <c r="FF397" s="78"/>
      <c r="FG397" s="78"/>
      <c r="FH397" s="78"/>
      <c r="FI397" s="78"/>
      <c r="FJ397" s="78"/>
      <c r="FK397" s="78"/>
      <c r="FL397" s="78"/>
      <c r="FM397" s="78"/>
      <c r="FN397" s="78"/>
      <c r="FO397" s="78"/>
      <c r="FP397" s="78"/>
      <c r="FQ397" s="78"/>
      <c r="FR397" s="78"/>
      <c r="FS397" s="78"/>
      <c r="FT397" s="78"/>
      <c r="FU397" s="78"/>
      <c r="FV397" s="78"/>
      <c r="FW397" s="78"/>
      <c r="FX397" s="78"/>
      <c r="FY397" s="78"/>
      <c r="FZ397" s="78"/>
    </row>
    <row r="398" spans="8:182" x14ac:dyDescent="0.2">
      <c r="H398" s="78"/>
      <c r="I398" s="78"/>
      <c r="J398" s="78"/>
      <c r="K398" s="78"/>
      <c r="L398" s="78"/>
      <c r="M398" s="78"/>
      <c r="N398" s="78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  <c r="AB398" s="78"/>
      <c r="AC398" s="78"/>
      <c r="AD398" s="78"/>
      <c r="AE398" s="78"/>
      <c r="AF398" s="78"/>
      <c r="AG398" s="78"/>
      <c r="AH398" s="78"/>
      <c r="AI398" s="78"/>
      <c r="AJ398" s="78"/>
      <c r="AK398" s="78"/>
      <c r="AL398" s="78"/>
      <c r="AM398" s="78"/>
      <c r="AN398" s="78"/>
      <c r="AO398" s="78"/>
      <c r="AP398" s="78"/>
      <c r="AQ398" s="78"/>
      <c r="AR398" s="78"/>
      <c r="AS398" s="78"/>
      <c r="AT398" s="78"/>
      <c r="AU398" s="78"/>
      <c r="AV398" s="78"/>
      <c r="AW398" s="78"/>
      <c r="AX398" s="78"/>
      <c r="AY398" s="78"/>
      <c r="AZ398" s="78"/>
      <c r="BA398" s="78"/>
      <c r="BB398" s="78"/>
      <c r="BC398" s="78"/>
      <c r="BD398" s="78"/>
      <c r="BE398" s="78"/>
      <c r="BF398" s="78"/>
      <c r="BG398" s="78"/>
      <c r="BH398" s="78"/>
      <c r="BI398" s="78"/>
      <c r="BJ398" s="78"/>
      <c r="BK398" s="78"/>
      <c r="BL398" s="78"/>
      <c r="BM398" s="78"/>
      <c r="BN398" s="78"/>
      <c r="BO398" s="78"/>
      <c r="BP398" s="78"/>
      <c r="BQ398" s="78"/>
      <c r="BR398" s="78"/>
      <c r="BS398" s="78"/>
      <c r="BT398" s="78"/>
      <c r="BU398" s="78"/>
      <c r="BV398" s="78"/>
      <c r="BW398" s="78"/>
      <c r="BX398" s="78"/>
      <c r="BY398" s="78"/>
      <c r="BZ398" s="78"/>
      <c r="CA398" s="78"/>
      <c r="CB398" s="78"/>
      <c r="CC398" s="78"/>
      <c r="CD398" s="78"/>
      <c r="CE398" s="78"/>
      <c r="CF398" s="78"/>
      <c r="CG398" s="78"/>
      <c r="CH398" s="78"/>
      <c r="CI398" s="78"/>
      <c r="CJ398" s="78"/>
      <c r="CK398" s="78"/>
      <c r="CL398" s="78"/>
      <c r="CM398" s="78"/>
      <c r="CN398" s="78"/>
      <c r="CO398" s="78"/>
      <c r="CP398" s="78"/>
      <c r="CQ398" s="78"/>
      <c r="CR398" s="78"/>
      <c r="CS398" s="78"/>
      <c r="CT398" s="78"/>
      <c r="CU398" s="78"/>
      <c r="CV398" s="78"/>
      <c r="CW398" s="78"/>
      <c r="CX398" s="78"/>
      <c r="CY398" s="78"/>
      <c r="CZ398" s="78"/>
      <c r="DA398" s="78"/>
      <c r="DB398" s="78"/>
      <c r="DC398" s="78"/>
      <c r="DD398" s="78"/>
      <c r="DE398" s="78"/>
      <c r="DF398" s="78"/>
      <c r="DG398" s="78"/>
      <c r="DH398" s="78"/>
      <c r="DI398" s="78"/>
      <c r="DJ398" s="78"/>
      <c r="DK398" s="78"/>
      <c r="DL398" s="78"/>
      <c r="DM398" s="78"/>
      <c r="DN398" s="78"/>
      <c r="DO398" s="78"/>
      <c r="DP398" s="78"/>
      <c r="DQ398" s="78"/>
      <c r="DR398" s="78"/>
      <c r="DS398" s="78"/>
      <c r="DT398" s="78"/>
      <c r="DU398" s="78"/>
      <c r="DV398" s="78"/>
      <c r="DW398" s="78"/>
      <c r="DX398" s="78"/>
      <c r="DY398" s="78"/>
      <c r="DZ398" s="78"/>
      <c r="EA398" s="78"/>
      <c r="EB398" s="78"/>
      <c r="EC398" s="78"/>
      <c r="ED398" s="78"/>
      <c r="EE398" s="78"/>
      <c r="EF398" s="78"/>
      <c r="EG398" s="78"/>
      <c r="EH398" s="78"/>
      <c r="EI398" s="78"/>
      <c r="EJ398" s="78"/>
      <c r="EK398" s="78"/>
      <c r="EL398" s="78"/>
      <c r="EM398" s="78"/>
      <c r="EN398" s="78"/>
      <c r="EO398" s="78"/>
      <c r="EP398" s="78"/>
      <c r="EQ398" s="78"/>
      <c r="ER398" s="78"/>
      <c r="ES398" s="78"/>
      <c r="ET398" s="78"/>
      <c r="EU398" s="78"/>
      <c r="EV398" s="78"/>
      <c r="EW398" s="78"/>
      <c r="EX398" s="78"/>
      <c r="EY398" s="78"/>
      <c r="EZ398" s="78"/>
      <c r="FA398" s="78"/>
      <c r="FB398" s="78"/>
      <c r="FC398" s="78"/>
      <c r="FD398" s="78"/>
      <c r="FE398" s="78"/>
      <c r="FF398" s="78"/>
      <c r="FG398" s="78"/>
      <c r="FH398" s="78"/>
      <c r="FI398" s="78"/>
      <c r="FJ398" s="78"/>
      <c r="FK398" s="78"/>
      <c r="FL398" s="78"/>
      <c r="FM398" s="78"/>
      <c r="FN398" s="78"/>
      <c r="FO398" s="78"/>
      <c r="FP398" s="78"/>
      <c r="FQ398" s="78"/>
      <c r="FR398" s="78"/>
      <c r="FS398" s="78"/>
      <c r="FT398" s="78"/>
      <c r="FU398" s="78"/>
      <c r="FV398" s="78"/>
      <c r="FW398" s="78"/>
      <c r="FX398" s="78"/>
      <c r="FY398" s="78"/>
      <c r="FZ398" s="78"/>
    </row>
    <row r="399" spans="8:182" x14ac:dyDescent="0.2">
      <c r="H399" s="78"/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78"/>
      <c r="AM399" s="78"/>
      <c r="AN399" s="78"/>
      <c r="AO399" s="78"/>
      <c r="AP399" s="78"/>
      <c r="AQ399" s="78"/>
      <c r="AR399" s="78"/>
      <c r="AS399" s="78"/>
      <c r="AT399" s="78"/>
      <c r="AU399" s="78"/>
      <c r="AV399" s="78"/>
      <c r="AW399" s="78"/>
      <c r="AX399" s="78"/>
      <c r="AY399" s="78"/>
      <c r="AZ399" s="78"/>
      <c r="BA399" s="78"/>
      <c r="BB399" s="78"/>
      <c r="BC399" s="78"/>
      <c r="BD399" s="78"/>
      <c r="BE399" s="78"/>
      <c r="BF399" s="78"/>
      <c r="BG399" s="78"/>
      <c r="BH399" s="78"/>
      <c r="BI399" s="78"/>
      <c r="BJ399" s="78"/>
      <c r="BK399" s="78"/>
      <c r="BL399" s="78"/>
      <c r="BM399" s="78"/>
      <c r="BN399" s="78"/>
      <c r="BO399" s="78"/>
      <c r="BP399" s="78"/>
      <c r="BQ399" s="78"/>
      <c r="BR399" s="78"/>
      <c r="BS399" s="78"/>
      <c r="BT399" s="78"/>
      <c r="BU399" s="78"/>
      <c r="BV399" s="78"/>
      <c r="BW399" s="78"/>
      <c r="BX399" s="78"/>
      <c r="BY399" s="78"/>
      <c r="BZ399" s="78"/>
      <c r="CA399" s="78"/>
      <c r="CB399" s="78"/>
      <c r="CC399" s="78"/>
      <c r="CD399" s="78"/>
      <c r="CE399" s="78"/>
      <c r="CF399" s="78"/>
      <c r="CG399" s="78"/>
      <c r="CH399" s="78"/>
      <c r="CI399" s="78"/>
      <c r="CJ399" s="78"/>
      <c r="CK399" s="78"/>
      <c r="CL399" s="78"/>
      <c r="CM399" s="78"/>
      <c r="CN399" s="78"/>
      <c r="CO399" s="78"/>
      <c r="CP399" s="78"/>
      <c r="CQ399" s="78"/>
      <c r="CR399" s="78"/>
      <c r="CS399" s="78"/>
      <c r="CT399" s="78"/>
      <c r="CU399" s="78"/>
      <c r="CV399" s="78"/>
      <c r="CW399" s="78"/>
      <c r="CX399" s="78"/>
      <c r="CY399" s="78"/>
      <c r="CZ399" s="78"/>
      <c r="DA399" s="78"/>
      <c r="DB399" s="78"/>
      <c r="DC399" s="78"/>
      <c r="DD399" s="78"/>
      <c r="DE399" s="78"/>
      <c r="DF399" s="78"/>
      <c r="DG399" s="78"/>
      <c r="DH399" s="78"/>
      <c r="DI399" s="78"/>
      <c r="DJ399" s="78"/>
      <c r="DK399" s="78"/>
      <c r="DL399" s="78"/>
      <c r="DM399" s="78"/>
      <c r="DN399" s="78"/>
      <c r="DO399" s="78"/>
      <c r="DP399" s="78"/>
      <c r="DQ399" s="78"/>
      <c r="DR399" s="78"/>
      <c r="DS399" s="78"/>
      <c r="DT399" s="78"/>
      <c r="DU399" s="78"/>
      <c r="DV399" s="78"/>
      <c r="DW399" s="78"/>
      <c r="DX399" s="78"/>
      <c r="DY399" s="78"/>
      <c r="DZ399" s="78"/>
      <c r="EA399" s="78"/>
      <c r="EB399" s="78"/>
      <c r="EC399" s="78"/>
      <c r="ED399" s="78"/>
      <c r="EE399" s="78"/>
      <c r="EF399" s="78"/>
      <c r="EG399" s="78"/>
      <c r="EH399" s="78"/>
      <c r="EI399" s="78"/>
      <c r="EJ399" s="78"/>
      <c r="EK399" s="78"/>
      <c r="EL399" s="78"/>
      <c r="EM399" s="78"/>
      <c r="EN399" s="78"/>
      <c r="EO399" s="78"/>
      <c r="EP399" s="78"/>
      <c r="EQ399" s="78"/>
      <c r="ER399" s="78"/>
      <c r="ES399" s="78"/>
      <c r="ET399" s="78"/>
      <c r="EU399" s="78"/>
      <c r="EV399" s="78"/>
      <c r="EW399" s="78"/>
      <c r="EX399" s="78"/>
      <c r="EY399" s="78"/>
      <c r="EZ399" s="78"/>
      <c r="FA399" s="78"/>
      <c r="FB399" s="78"/>
      <c r="FC399" s="78"/>
      <c r="FD399" s="78"/>
      <c r="FE399" s="78"/>
      <c r="FF399" s="78"/>
      <c r="FG399" s="78"/>
      <c r="FH399" s="78"/>
      <c r="FI399" s="78"/>
      <c r="FJ399" s="78"/>
      <c r="FK399" s="78"/>
      <c r="FL399" s="78"/>
      <c r="FM399" s="78"/>
      <c r="FN399" s="78"/>
      <c r="FO399" s="78"/>
      <c r="FP399" s="78"/>
      <c r="FQ399" s="78"/>
      <c r="FR399" s="78"/>
      <c r="FS399" s="78"/>
      <c r="FT399" s="78"/>
      <c r="FU399" s="78"/>
      <c r="FV399" s="78"/>
      <c r="FW399" s="78"/>
      <c r="FX399" s="78"/>
      <c r="FY399" s="78"/>
      <c r="FZ399" s="78"/>
    </row>
    <row r="400" spans="8:182" x14ac:dyDescent="0.2">
      <c r="H400" s="78"/>
      <c r="I400" s="78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78"/>
      <c r="AM400" s="78"/>
      <c r="AN400" s="78"/>
      <c r="AO400" s="78"/>
      <c r="AP400" s="78"/>
      <c r="AQ400" s="78"/>
      <c r="AR400" s="78"/>
      <c r="AS400" s="78"/>
      <c r="AT400" s="78"/>
      <c r="AU400" s="78"/>
      <c r="AV400" s="78"/>
      <c r="AW400" s="78"/>
      <c r="AX400" s="78"/>
      <c r="AY400" s="78"/>
      <c r="AZ400" s="78"/>
      <c r="BA400" s="78"/>
      <c r="BB400" s="78"/>
      <c r="BC400" s="78"/>
      <c r="BD400" s="78"/>
      <c r="BE400" s="78"/>
      <c r="BF400" s="78"/>
      <c r="BG400" s="78"/>
      <c r="BH400" s="78"/>
      <c r="BI400" s="78"/>
      <c r="BJ400" s="78"/>
      <c r="BK400" s="78"/>
      <c r="BL400" s="78"/>
      <c r="BM400" s="78"/>
      <c r="BN400" s="78"/>
      <c r="BO400" s="78"/>
      <c r="BP400" s="78"/>
      <c r="BQ400" s="78"/>
      <c r="BR400" s="78"/>
      <c r="BS400" s="78"/>
      <c r="BT400" s="78"/>
      <c r="BU400" s="78"/>
      <c r="BV400" s="78"/>
      <c r="BW400" s="78"/>
      <c r="BX400" s="78"/>
      <c r="BY400" s="78"/>
      <c r="BZ400" s="78"/>
      <c r="CA400" s="78"/>
      <c r="CB400" s="78"/>
      <c r="CC400" s="78"/>
      <c r="CD400" s="78"/>
      <c r="CE400" s="78"/>
      <c r="CF400" s="78"/>
      <c r="CG400" s="78"/>
      <c r="CH400" s="78"/>
      <c r="CI400" s="78"/>
      <c r="CJ400" s="78"/>
      <c r="CK400" s="78"/>
      <c r="CL400" s="78"/>
      <c r="CM400" s="78"/>
      <c r="CN400" s="78"/>
      <c r="CO400" s="78"/>
      <c r="CP400" s="78"/>
      <c r="CQ400" s="78"/>
      <c r="CR400" s="78"/>
      <c r="CS400" s="78"/>
      <c r="CT400" s="78"/>
      <c r="CU400" s="78"/>
      <c r="CV400" s="78"/>
      <c r="CW400" s="78"/>
      <c r="CX400" s="78"/>
      <c r="CY400" s="78"/>
      <c r="CZ400" s="78"/>
      <c r="DA400" s="78"/>
      <c r="DB400" s="78"/>
      <c r="DC400" s="78"/>
      <c r="DD400" s="78"/>
      <c r="DE400" s="78"/>
      <c r="DF400" s="78"/>
      <c r="DG400" s="78"/>
      <c r="DH400" s="78"/>
      <c r="DI400" s="78"/>
      <c r="DJ400" s="78"/>
      <c r="DK400" s="78"/>
      <c r="DL400" s="78"/>
      <c r="DM400" s="78"/>
      <c r="DN400" s="78"/>
      <c r="DO400" s="78"/>
      <c r="DP400" s="78"/>
      <c r="DQ400" s="78"/>
      <c r="DR400" s="78"/>
      <c r="DS400" s="78"/>
      <c r="DT400" s="78"/>
      <c r="DU400" s="78"/>
      <c r="DV400" s="78"/>
      <c r="DW400" s="78"/>
      <c r="DX400" s="78"/>
      <c r="DY400" s="78"/>
      <c r="DZ400" s="78"/>
      <c r="EA400" s="78"/>
      <c r="EB400" s="78"/>
      <c r="EC400" s="78"/>
      <c r="ED400" s="78"/>
      <c r="EE400" s="78"/>
      <c r="EF400" s="78"/>
      <c r="EG400" s="78"/>
      <c r="EH400" s="78"/>
      <c r="EI400" s="78"/>
      <c r="EJ400" s="78"/>
      <c r="EK400" s="78"/>
      <c r="EL400" s="78"/>
      <c r="EM400" s="78"/>
      <c r="EN400" s="78"/>
      <c r="EO400" s="78"/>
      <c r="EP400" s="78"/>
      <c r="EQ400" s="78"/>
      <c r="ER400" s="78"/>
      <c r="ES400" s="78"/>
      <c r="ET400" s="78"/>
      <c r="EU400" s="78"/>
      <c r="EV400" s="78"/>
      <c r="EW400" s="78"/>
      <c r="EX400" s="78"/>
      <c r="EY400" s="78"/>
      <c r="EZ400" s="78"/>
      <c r="FA400" s="78"/>
      <c r="FB400" s="78"/>
      <c r="FC400" s="78"/>
      <c r="FD400" s="78"/>
      <c r="FE400" s="78"/>
      <c r="FF400" s="78"/>
      <c r="FG400" s="78"/>
      <c r="FH400" s="78"/>
      <c r="FI400" s="78"/>
      <c r="FJ400" s="78"/>
      <c r="FK400" s="78"/>
      <c r="FL400" s="78"/>
      <c r="FM400" s="78"/>
      <c r="FN400" s="78"/>
      <c r="FO400" s="78"/>
      <c r="FP400" s="78"/>
      <c r="FQ400" s="78"/>
      <c r="FR400" s="78"/>
      <c r="FS400" s="78"/>
      <c r="FT400" s="78"/>
      <c r="FU400" s="78"/>
      <c r="FV400" s="78"/>
      <c r="FW400" s="78"/>
      <c r="FX400" s="78"/>
      <c r="FY400" s="78"/>
      <c r="FZ400" s="78"/>
    </row>
    <row r="401" spans="8:182" x14ac:dyDescent="0.2">
      <c r="H401" s="78"/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78"/>
      <c r="AM401" s="78"/>
      <c r="AN401" s="78"/>
      <c r="AO401" s="78"/>
      <c r="AP401" s="78"/>
      <c r="AQ401" s="78"/>
      <c r="AR401" s="78"/>
      <c r="AS401" s="78"/>
      <c r="AT401" s="78"/>
      <c r="AU401" s="78"/>
      <c r="AV401" s="78"/>
      <c r="AW401" s="78"/>
      <c r="AX401" s="78"/>
      <c r="AY401" s="78"/>
      <c r="AZ401" s="78"/>
      <c r="BA401" s="78"/>
      <c r="BB401" s="78"/>
      <c r="BC401" s="78"/>
      <c r="BD401" s="78"/>
      <c r="BE401" s="78"/>
      <c r="BF401" s="78"/>
      <c r="BG401" s="78"/>
      <c r="BH401" s="78"/>
      <c r="BI401" s="78"/>
      <c r="BJ401" s="78"/>
      <c r="BK401" s="78"/>
      <c r="BL401" s="78"/>
      <c r="BM401" s="78"/>
      <c r="BN401" s="78"/>
      <c r="BO401" s="78"/>
      <c r="BP401" s="78"/>
      <c r="BQ401" s="78"/>
      <c r="BR401" s="78"/>
      <c r="BS401" s="78"/>
      <c r="BT401" s="78"/>
      <c r="BU401" s="78"/>
      <c r="BV401" s="78"/>
      <c r="BW401" s="78"/>
      <c r="BX401" s="78"/>
      <c r="BY401" s="78"/>
      <c r="BZ401" s="78"/>
      <c r="CA401" s="78"/>
      <c r="CB401" s="78"/>
      <c r="CC401" s="78"/>
      <c r="CD401" s="78"/>
      <c r="CE401" s="78"/>
      <c r="CF401" s="78"/>
      <c r="CG401" s="78"/>
      <c r="CH401" s="78"/>
      <c r="CI401" s="78"/>
      <c r="CJ401" s="78"/>
      <c r="CK401" s="78"/>
      <c r="CL401" s="78"/>
      <c r="CM401" s="78"/>
      <c r="CN401" s="78"/>
      <c r="CO401" s="78"/>
      <c r="CP401" s="78"/>
      <c r="CQ401" s="78"/>
      <c r="CR401" s="78"/>
      <c r="CS401" s="78"/>
      <c r="CT401" s="78"/>
      <c r="CU401" s="78"/>
      <c r="CV401" s="78"/>
      <c r="CW401" s="78"/>
      <c r="CX401" s="78"/>
      <c r="CY401" s="78"/>
      <c r="CZ401" s="78"/>
      <c r="DA401" s="78"/>
      <c r="DB401" s="78"/>
      <c r="DC401" s="78"/>
      <c r="DD401" s="78"/>
      <c r="DE401" s="78"/>
      <c r="DF401" s="78"/>
      <c r="DG401" s="78"/>
      <c r="DH401" s="78"/>
      <c r="DI401" s="78"/>
      <c r="DJ401" s="78"/>
      <c r="DK401" s="78"/>
      <c r="DL401" s="78"/>
      <c r="DM401" s="78"/>
      <c r="DN401" s="78"/>
      <c r="DO401" s="78"/>
      <c r="DP401" s="78"/>
      <c r="DQ401" s="78"/>
      <c r="DR401" s="78"/>
      <c r="DS401" s="78"/>
      <c r="DT401" s="78"/>
      <c r="DU401" s="78"/>
      <c r="DV401" s="78"/>
      <c r="DW401" s="78"/>
      <c r="DX401" s="78"/>
      <c r="DY401" s="78"/>
      <c r="DZ401" s="78"/>
      <c r="EA401" s="78"/>
      <c r="EB401" s="78"/>
      <c r="EC401" s="78"/>
      <c r="ED401" s="78"/>
      <c r="EE401" s="78"/>
      <c r="EF401" s="78"/>
      <c r="EG401" s="78"/>
      <c r="EH401" s="78"/>
      <c r="EI401" s="78"/>
      <c r="EJ401" s="78"/>
      <c r="EK401" s="78"/>
      <c r="EL401" s="78"/>
      <c r="EM401" s="78"/>
      <c r="EN401" s="78"/>
      <c r="EO401" s="78"/>
      <c r="EP401" s="78"/>
      <c r="EQ401" s="78"/>
      <c r="ER401" s="78"/>
      <c r="ES401" s="78"/>
      <c r="ET401" s="78"/>
      <c r="EU401" s="78"/>
      <c r="EV401" s="78"/>
      <c r="EW401" s="78"/>
      <c r="EX401" s="78"/>
      <c r="EY401" s="78"/>
      <c r="EZ401" s="78"/>
      <c r="FA401" s="78"/>
      <c r="FB401" s="78"/>
      <c r="FC401" s="78"/>
      <c r="FD401" s="78"/>
      <c r="FE401" s="78"/>
      <c r="FF401" s="78"/>
      <c r="FG401" s="78"/>
      <c r="FH401" s="78"/>
      <c r="FI401" s="78"/>
      <c r="FJ401" s="78"/>
      <c r="FK401" s="78"/>
      <c r="FL401" s="78"/>
      <c r="FM401" s="78"/>
      <c r="FN401" s="78"/>
      <c r="FO401" s="78"/>
      <c r="FP401" s="78"/>
      <c r="FQ401" s="78"/>
      <c r="FR401" s="78"/>
      <c r="FS401" s="78"/>
      <c r="FT401" s="78"/>
      <c r="FU401" s="78"/>
      <c r="FV401" s="78"/>
      <c r="FW401" s="78"/>
      <c r="FX401" s="78"/>
      <c r="FY401" s="78"/>
      <c r="FZ401" s="78"/>
    </row>
    <row r="402" spans="8:182" x14ac:dyDescent="0.2">
      <c r="H402" s="78"/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78"/>
      <c r="AM402" s="78"/>
      <c r="AN402" s="78"/>
      <c r="AO402" s="78"/>
      <c r="AP402" s="78"/>
      <c r="AQ402" s="78"/>
      <c r="AR402" s="78"/>
      <c r="AS402" s="78"/>
      <c r="AT402" s="78"/>
      <c r="AU402" s="78"/>
      <c r="AV402" s="78"/>
      <c r="AW402" s="78"/>
      <c r="AX402" s="78"/>
      <c r="AY402" s="78"/>
      <c r="AZ402" s="78"/>
      <c r="BA402" s="78"/>
      <c r="BB402" s="78"/>
      <c r="BC402" s="78"/>
      <c r="BD402" s="78"/>
      <c r="BE402" s="78"/>
      <c r="BF402" s="78"/>
      <c r="BG402" s="78"/>
      <c r="BH402" s="78"/>
      <c r="BI402" s="78"/>
      <c r="BJ402" s="78"/>
      <c r="BK402" s="78"/>
      <c r="BL402" s="78"/>
      <c r="BM402" s="78"/>
      <c r="BN402" s="78"/>
      <c r="BO402" s="78"/>
      <c r="BP402" s="78"/>
      <c r="BQ402" s="78"/>
      <c r="BR402" s="78"/>
      <c r="BS402" s="78"/>
      <c r="BT402" s="78"/>
      <c r="BU402" s="78"/>
      <c r="BV402" s="78"/>
      <c r="BW402" s="78"/>
      <c r="BX402" s="78"/>
      <c r="BY402" s="78"/>
      <c r="BZ402" s="78"/>
      <c r="CA402" s="78"/>
      <c r="CB402" s="78"/>
      <c r="CC402" s="78"/>
      <c r="CD402" s="78"/>
      <c r="CE402" s="78"/>
      <c r="CF402" s="78"/>
      <c r="CG402" s="78"/>
      <c r="CH402" s="78"/>
      <c r="CI402" s="78"/>
      <c r="CJ402" s="78"/>
      <c r="CK402" s="78"/>
      <c r="CL402" s="78"/>
      <c r="CM402" s="78"/>
      <c r="CN402" s="78"/>
      <c r="CO402" s="78"/>
      <c r="CP402" s="78"/>
      <c r="CQ402" s="78"/>
      <c r="CR402" s="78"/>
      <c r="CS402" s="78"/>
      <c r="CT402" s="78"/>
      <c r="CU402" s="78"/>
      <c r="CV402" s="78"/>
      <c r="CW402" s="78"/>
      <c r="CX402" s="78"/>
      <c r="CY402" s="78"/>
      <c r="CZ402" s="78"/>
      <c r="DA402" s="78"/>
      <c r="DB402" s="78"/>
      <c r="DC402" s="78"/>
      <c r="DD402" s="78"/>
      <c r="DE402" s="78"/>
      <c r="DF402" s="78"/>
      <c r="DG402" s="78"/>
      <c r="DH402" s="78"/>
      <c r="DI402" s="78"/>
      <c r="DJ402" s="78"/>
      <c r="DK402" s="78"/>
      <c r="DL402" s="78"/>
      <c r="DM402" s="78"/>
      <c r="DN402" s="78"/>
      <c r="DO402" s="78"/>
      <c r="DP402" s="78"/>
      <c r="DQ402" s="78"/>
      <c r="DR402" s="78"/>
      <c r="DS402" s="78"/>
      <c r="DT402" s="78"/>
      <c r="DU402" s="78"/>
      <c r="DV402" s="78"/>
      <c r="DW402" s="78"/>
      <c r="DX402" s="78"/>
      <c r="DY402" s="78"/>
      <c r="DZ402" s="78"/>
      <c r="EA402" s="78"/>
      <c r="EB402" s="78"/>
      <c r="EC402" s="78"/>
      <c r="ED402" s="78"/>
      <c r="EE402" s="78"/>
      <c r="EF402" s="78"/>
      <c r="EG402" s="78"/>
      <c r="EH402" s="78"/>
      <c r="EI402" s="78"/>
      <c r="EJ402" s="78"/>
      <c r="EK402" s="78"/>
      <c r="EL402" s="78"/>
      <c r="EM402" s="78"/>
      <c r="EN402" s="78"/>
      <c r="EO402" s="78"/>
      <c r="EP402" s="78"/>
      <c r="EQ402" s="78"/>
      <c r="ER402" s="78"/>
      <c r="ES402" s="78"/>
      <c r="ET402" s="78"/>
      <c r="EU402" s="78"/>
      <c r="EV402" s="78"/>
      <c r="EW402" s="78"/>
      <c r="EX402" s="78"/>
      <c r="EY402" s="78"/>
      <c r="EZ402" s="78"/>
      <c r="FA402" s="78"/>
      <c r="FB402" s="78"/>
      <c r="FC402" s="78"/>
      <c r="FD402" s="78"/>
      <c r="FE402" s="78"/>
      <c r="FF402" s="78"/>
      <c r="FG402" s="78"/>
      <c r="FH402" s="78"/>
      <c r="FI402" s="78"/>
      <c r="FJ402" s="78"/>
      <c r="FK402" s="78"/>
      <c r="FL402" s="78"/>
      <c r="FM402" s="78"/>
      <c r="FN402" s="78"/>
      <c r="FO402" s="78"/>
      <c r="FP402" s="78"/>
      <c r="FQ402" s="78"/>
      <c r="FR402" s="78"/>
      <c r="FS402" s="78"/>
      <c r="FT402" s="78"/>
      <c r="FU402" s="78"/>
      <c r="FV402" s="78"/>
      <c r="FW402" s="78"/>
      <c r="FX402" s="78"/>
      <c r="FY402" s="78"/>
      <c r="FZ402" s="78"/>
    </row>
    <row r="403" spans="8:182" x14ac:dyDescent="0.2"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78"/>
      <c r="AM403" s="78"/>
      <c r="AN403" s="78"/>
      <c r="AO403" s="78"/>
      <c r="AP403" s="78"/>
      <c r="AQ403" s="78"/>
      <c r="AR403" s="78"/>
      <c r="AS403" s="78"/>
      <c r="AT403" s="78"/>
      <c r="AU403" s="78"/>
      <c r="AV403" s="78"/>
      <c r="AW403" s="78"/>
      <c r="AX403" s="78"/>
      <c r="AY403" s="78"/>
      <c r="AZ403" s="78"/>
      <c r="BA403" s="78"/>
      <c r="BB403" s="78"/>
      <c r="BC403" s="78"/>
      <c r="BD403" s="78"/>
      <c r="BE403" s="78"/>
      <c r="BF403" s="78"/>
      <c r="BG403" s="78"/>
      <c r="BH403" s="78"/>
      <c r="BI403" s="78"/>
      <c r="BJ403" s="78"/>
      <c r="BK403" s="78"/>
      <c r="BL403" s="78"/>
      <c r="BM403" s="78"/>
      <c r="BN403" s="78"/>
      <c r="BO403" s="78"/>
      <c r="BP403" s="78"/>
      <c r="BQ403" s="78"/>
      <c r="BR403" s="78"/>
      <c r="BS403" s="78"/>
      <c r="BT403" s="78"/>
      <c r="BU403" s="78"/>
      <c r="BV403" s="78"/>
      <c r="BW403" s="78"/>
      <c r="BX403" s="78"/>
      <c r="BY403" s="78"/>
      <c r="BZ403" s="78"/>
      <c r="CA403" s="78"/>
      <c r="CB403" s="78"/>
      <c r="CC403" s="78"/>
      <c r="CD403" s="78"/>
      <c r="CE403" s="78"/>
      <c r="CF403" s="78"/>
      <c r="CG403" s="78"/>
      <c r="CH403" s="78"/>
      <c r="CI403" s="78"/>
      <c r="CJ403" s="78"/>
      <c r="CK403" s="78"/>
      <c r="CL403" s="78"/>
      <c r="CM403" s="78"/>
      <c r="CN403" s="78"/>
      <c r="CO403" s="78"/>
      <c r="CP403" s="78"/>
      <c r="CQ403" s="78"/>
      <c r="CR403" s="78"/>
      <c r="CS403" s="78"/>
      <c r="CT403" s="78"/>
      <c r="CU403" s="78"/>
      <c r="CV403" s="78"/>
      <c r="CW403" s="78"/>
      <c r="CX403" s="78"/>
      <c r="CY403" s="78"/>
      <c r="CZ403" s="78"/>
      <c r="DA403" s="78"/>
      <c r="DB403" s="78"/>
      <c r="DC403" s="78"/>
      <c r="DD403" s="78"/>
      <c r="DE403" s="78"/>
      <c r="DF403" s="78"/>
      <c r="DG403" s="78"/>
      <c r="DH403" s="78"/>
      <c r="DI403" s="78"/>
      <c r="DJ403" s="78"/>
      <c r="DK403" s="78"/>
      <c r="DL403" s="78"/>
      <c r="DM403" s="78"/>
      <c r="DN403" s="78"/>
      <c r="DO403" s="78"/>
      <c r="DP403" s="78"/>
      <c r="DQ403" s="78"/>
      <c r="DR403" s="78"/>
      <c r="DS403" s="78"/>
      <c r="DT403" s="78"/>
      <c r="DU403" s="78"/>
      <c r="DV403" s="78"/>
      <c r="DW403" s="78"/>
      <c r="DX403" s="78"/>
      <c r="DY403" s="78"/>
      <c r="DZ403" s="78"/>
      <c r="EA403" s="78"/>
      <c r="EB403" s="78"/>
      <c r="EC403" s="78"/>
      <c r="ED403" s="78"/>
      <c r="EE403" s="78"/>
      <c r="EF403" s="78"/>
      <c r="EG403" s="78"/>
      <c r="EH403" s="78"/>
      <c r="EI403" s="78"/>
      <c r="EJ403" s="78"/>
      <c r="EK403" s="78"/>
      <c r="EL403" s="78"/>
      <c r="EM403" s="78"/>
      <c r="EN403" s="78"/>
      <c r="EO403" s="78"/>
      <c r="EP403" s="78"/>
      <c r="EQ403" s="78"/>
      <c r="ER403" s="78"/>
      <c r="ES403" s="78"/>
      <c r="ET403" s="78"/>
      <c r="EU403" s="78"/>
      <c r="EV403" s="78"/>
      <c r="EW403" s="78"/>
      <c r="EX403" s="78"/>
      <c r="EY403" s="78"/>
      <c r="EZ403" s="78"/>
      <c r="FA403" s="78"/>
      <c r="FB403" s="78"/>
      <c r="FC403" s="78"/>
      <c r="FD403" s="78"/>
      <c r="FE403" s="78"/>
      <c r="FF403" s="78"/>
      <c r="FG403" s="78"/>
      <c r="FH403" s="78"/>
      <c r="FI403" s="78"/>
      <c r="FJ403" s="78"/>
      <c r="FK403" s="78"/>
      <c r="FL403" s="78"/>
      <c r="FM403" s="78"/>
      <c r="FN403" s="78"/>
      <c r="FO403" s="78"/>
      <c r="FP403" s="78"/>
      <c r="FQ403" s="78"/>
      <c r="FR403" s="78"/>
      <c r="FS403" s="78"/>
      <c r="FT403" s="78"/>
      <c r="FU403" s="78"/>
      <c r="FV403" s="78"/>
      <c r="FW403" s="78"/>
      <c r="FX403" s="78"/>
      <c r="FY403" s="78"/>
      <c r="FZ403" s="78"/>
    </row>
    <row r="404" spans="8:182" x14ac:dyDescent="0.2">
      <c r="H404" s="78"/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78"/>
      <c r="AM404" s="78"/>
      <c r="AN404" s="78"/>
      <c r="AO404" s="78"/>
      <c r="AP404" s="78"/>
      <c r="AQ404" s="78"/>
      <c r="AR404" s="78"/>
      <c r="AS404" s="78"/>
      <c r="AT404" s="78"/>
      <c r="AU404" s="78"/>
      <c r="AV404" s="78"/>
      <c r="AW404" s="78"/>
      <c r="AX404" s="78"/>
      <c r="AY404" s="78"/>
      <c r="AZ404" s="78"/>
      <c r="BA404" s="78"/>
      <c r="BB404" s="78"/>
      <c r="BC404" s="78"/>
      <c r="BD404" s="78"/>
      <c r="BE404" s="78"/>
      <c r="BF404" s="78"/>
      <c r="BG404" s="78"/>
      <c r="BH404" s="78"/>
      <c r="BI404" s="78"/>
      <c r="BJ404" s="78"/>
      <c r="BK404" s="78"/>
      <c r="BL404" s="78"/>
      <c r="BM404" s="78"/>
      <c r="BN404" s="78"/>
      <c r="BO404" s="78"/>
      <c r="BP404" s="78"/>
      <c r="BQ404" s="78"/>
      <c r="BR404" s="78"/>
      <c r="BS404" s="78"/>
      <c r="BT404" s="78"/>
      <c r="BU404" s="78"/>
      <c r="BV404" s="78"/>
      <c r="BW404" s="78"/>
      <c r="BX404" s="78"/>
      <c r="BY404" s="78"/>
      <c r="BZ404" s="78"/>
      <c r="CA404" s="78"/>
      <c r="CB404" s="78"/>
      <c r="CC404" s="78"/>
      <c r="CD404" s="78"/>
      <c r="CE404" s="78"/>
      <c r="CF404" s="78"/>
      <c r="CG404" s="78"/>
      <c r="CH404" s="78"/>
      <c r="CI404" s="78"/>
      <c r="CJ404" s="78"/>
      <c r="CK404" s="78"/>
      <c r="CL404" s="78"/>
      <c r="CM404" s="78"/>
      <c r="CN404" s="78"/>
      <c r="CO404" s="78"/>
      <c r="CP404" s="78"/>
      <c r="CQ404" s="78"/>
      <c r="CR404" s="78"/>
      <c r="CS404" s="78"/>
      <c r="CT404" s="78"/>
      <c r="CU404" s="78"/>
      <c r="CV404" s="78"/>
      <c r="CW404" s="78"/>
      <c r="CX404" s="78"/>
      <c r="CY404" s="78"/>
      <c r="CZ404" s="78"/>
      <c r="DA404" s="78"/>
      <c r="DB404" s="78"/>
      <c r="DC404" s="78"/>
      <c r="DD404" s="78"/>
      <c r="DE404" s="78"/>
      <c r="DF404" s="78"/>
      <c r="DG404" s="78"/>
      <c r="DH404" s="78"/>
      <c r="DI404" s="78"/>
      <c r="DJ404" s="78"/>
      <c r="DK404" s="78"/>
      <c r="DL404" s="78"/>
      <c r="DM404" s="78"/>
      <c r="DN404" s="78"/>
      <c r="DO404" s="78"/>
      <c r="DP404" s="78"/>
      <c r="DQ404" s="78"/>
      <c r="DR404" s="78"/>
      <c r="DS404" s="78"/>
      <c r="DT404" s="78"/>
      <c r="DU404" s="78"/>
      <c r="DV404" s="78"/>
      <c r="DW404" s="78"/>
      <c r="DX404" s="78"/>
      <c r="DY404" s="78"/>
      <c r="DZ404" s="78"/>
      <c r="EA404" s="78"/>
      <c r="EB404" s="78"/>
      <c r="EC404" s="78"/>
      <c r="ED404" s="78"/>
      <c r="EE404" s="78"/>
      <c r="EF404" s="78"/>
      <c r="EG404" s="78"/>
      <c r="EH404" s="78"/>
      <c r="EI404" s="78"/>
      <c r="EJ404" s="78"/>
      <c r="EK404" s="78"/>
      <c r="EL404" s="78"/>
      <c r="EM404" s="78"/>
      <c r="EN404" s="78"/>
      <c r="EO404" s="78"/>
      <c r="EP404" s="78"/>
      <c r="EQ404" s="78"/>
      <c r="ER404" s="78"/>
      <c r="ES404" s="78"/>
      <c r="ET404" s="78"/>
      <c r="EU404" s="78"/>
      <c r="EV404" s="78"/>
      <c r="EW404" s="78"/>
      <c r="EX404" s="78"/>
      <c r="EY404" s="78"/>
      <c r="EZ404" s="78"/>
      <c r="FA404" s="78"/>
      <c r="FB404" s="78"/>
      <c r="FC404" s="78"/>
      <c r="FD404" s="78"/>
      <c r="FE404" s="78"/>
      <c r="FF404" s="78"/>
      <c r="FG404" s="78"/>
      <c r="FH404" s="78"/>
      <c r="FI404" s="78"/>
      <c r="FJ404" s="78"/>
      <c r="FK404" s="78"/>
      <c r="FL404" s="78"/>
      <c r="FM404" s="78"/>
      <c r="FN404" s="78"/>
      <c r="FO404" s="78"/>
      <c r="FP404" s="78"/>
      <c r="FQ404" s="78"/>
      <c r="FR404" s="78"/>
      <c r="FS404" s="78"/>
      <c r="FT404" s="78"/>
      <c r="FU404" s="78"/>
      <c r="FV404" s="78"/>
      <c r="FW404" s="78"/>
      <c r="FX404" s="78"/>
      <c r="FY404" s="78"/>
      <c r="FZ404" s="78"/>
    </row>
    <row r="405" spans="8:182" x14ac:dyDescent="0.2">
      <c r="H405" s="78"/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78"/>
      <c r="AM405" s="78"/>
      <c r="AN405" s="78"/>
      <c r="AO405" s="78"/>
      <c r="AP405" s="78"/>
      <c r="AQ405" s="78"/>
      <c r="AR405" s="78"/>
      <c r="AS405" s="78"/>
      <c r="AT405" s="78"/>
      <c r="AU405" s="78"/>
      <c r="AV405" s="78"/>
      <c r="AW405" s="78"/>
      <c r="AX405" s="78"/>
      <c r="AY405" s="78"/>
      <c r="AZ405" s="78"/>
      <c r="BA405" s="78"/>
      <c r="BB405" s="78"/>
      <c r="BC405" s="78"/>
      <c r="BD405" s="78"/>
      <c r="BE405" s="78"/>
      <c r="BF405" s="78"/>
      <c r="BG405" s="78"/>
      <c r="BH405" s="78"/>
      <c r="BI405" s="78"/>
      <c r="BJ405" s="78"/>
      <c r="BK405" s="78"/>
      <c r="BL405" s="78"/>
      <c r="BM405" s="78"/>
      <c r="BN405" s="78"/>
      <c r="BO405" s="78"/>
      <c r="BP405" s="78"/>
      <c r="BQ405" s="78"/>
      <c r="BR405" s="78"/>
      <c r="BS405" s="78"/>
      <c r="BT405" s="78"/>
      <c r="BU405" s="78"/>
      <c r="BV405" s="78"/>
      <c r="BW405" s="78"/>
      <c r="BX405" s="78"/>
      <c r="BY405" s="78"/>
      <c r="BZ405" s="78"/>
      <c r="CA405" s="78"/>
      <c r="CB405" s="78"/>
      <c r="CC405" s="78"/>
      <c r="CD405" s="78"/>
      <c r="CE405" s="78"/>
      <c r="CF405" s="78"/>
      <c r="CG405" s="78"/>
      <c r="CH405" s="78"/>
      <c r="CI405" s="78"/>
      <c r="CJ405" s="78"/>
      <c r="CK405" s="78"/>
      <c r="CL405" s="78"/>
      <c r="CM405" s="78"/>
      <c r="CN405" s="78"/>
      <c r="CO405" s="78"/>
      <c r="CP405" s="78"/>
      <c r="CQ405" s="78"/>
      <c r="CR405" s="78"/>
      <c r="CS405" s="78"/>
      <c r="CT405" s="78"/>
      <c r="CU405" s="78"/>
      <c r="CV405" s="78"/>
      <c r="CW405" s="78"/>
      <c r="CX405" s="78"/>
      <c r="CY405" s="78"/>
      <c r="CZ405" s="78"/>
      <c r="DA405" s="78"/>
      <c r="DB405" s="78"/>
      <c r="DC405" s="78"/>
      <c r="DD405" s="78"/>
      <c r="DE405" s="78"/>
      <c r="DF405" s="78"/>
      <c r="DG405" s="78"/>
      <c r="DH405" s="78"/>
      <c r="DI405" s="78"/>
      <c r="DJ405" s="78"/>
      <c r="DK405" s="78"/>
      <c r="DL405" s="78"/>
      <c r="DM405" s="78"/>
      <c r="DN405" s="78"/>
      <c r="DO405" s="78"/>
      <c r="DP405" s="78"/>
      <c r="DQ405" s="78"/>
      <c r="DR405" s="78"/>
      <c r="DS405" s="78"/>
      <c r="DT405" s="78"/>
      <c r="DU405" s="78"/>
      <c r="DV405" s="78"/>
      <c r="DW405" s="78"/>
      <c r="DX405" s="78"/>
      <c r="DY405" s="78"/>
      <c r="DZ405" s="78"/>
      <c r="EA405" s="78"/>
      <c r="EB405" s="78"/>
      <c r="EC405" s="78"/>
      <c r="ED405" s="78"/>
      <c r="EE405" s="78"/>
      <c r="EF405" s="78"/>
      <c r="EG405" s="78"/>
      <c r="EH405" s="78"/>
      <c r="EI405" s="78"/>
      <c r="EJ405" s="78"/>
      <c r="EK405" s="78"/>
      <c r="EL405" s="78"/>
      <c r="EM405" s="78"/>
      <c r="EN405" s="78"/>
      <c r="EO405" s="78"/>
      <c r="EP405" s="78"/>
      <c r="EQ405" s="78"/>
      <c r="ER405" s="78"/>
      <c r="ES405" s="78"/>
      <c r="ET405" s="78"/>
      <c r="EU405" s="78"/>
      <c r="EV405" s="78"/>
      <c r="EW405" s="78"/>
      <c r="EX405" s="78"/>
      <c r="EY405" s="78"/>
      <c r="EZ405" s="78"/>
      <c r="FA405" s="78"/>
      <c r="FB405" s="78"/>
      <c r="FC405" s="78"/>
      <c r="FD405" s="78"/>
      <c r="FE405" s="78"/>
      <c r="FF405" s="78"/>
      <c r="FG405" s="78"/>
      <c r="FH405" s="78"/>
      <c r="FI405" s="78"/>
      <c r="FJ405" s="78"/>
      <c r="FK405" s="78"/>
      <c r="FL405" s="78"/>
      <c r="FM405" s="78"/>
      <c r="FN405" s="78"/>
      <c r="FO405" s="78"/>
      <c r="FP405" s="78"/>
      <c r="FQ405" s="78"/>
      <c r="FR405" s="78"/>
      <c r="FS405" s="78"/>
      <c r="FT405" s="78"/>
      <c r="FU405" s="78"/>
      <c r="FV405" s="78"/>
      <c r="FW405" s="78"/>
      <c r="FX405" s="78"/>
      <c r="FY405" s="78"/>
      <c r="FZ405" s="78"/>
    </row>
    <row r="406" spans="8:182" x14ac:dyDescent="0.2">
      <c r="H406" s="78"/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78"/>
      <c r="AM406" s="78"/>
      <c r="AN406" s="78"/>
      <c r="AO406" s="78"/>
      <c r="AP406" s="78"/>
      <c r="AQ406" s="78"/>
      <c r="AR406" s="78"/>
      <c r="AS406" s="78"/>
      <c r="AT406" s="78"/>
      <c r="AU406" s="78"/>
      <c r="AV406" s="78"/>
      <c r="AW406" s="78"/>
      <c r="AX406" s="78"/>
      <c r="AY406" s="78"/>
      <c r="AZ406" s="78"/>
      <c r="BA406" s="78"/>
      <c r="BB406" s="78"/>
      <c r="BC406" s="78"/>
      <c r="BD406" s="78"/>
      <c r="BE406" s="78"/>
      <c r="BF406" s="78"/>
      <c r="BG406" s="78"/>
      <c r="BH406" s="78"/>
      <c r="BI406" s="78"/>
      <c r="BJ406" s="78"/>
      <c r="BK406" s="78"/>
      <c r="BL406" s="78"/>
      <c r="BM406" s="78"/>
      <c r="BN406" s="78"/>
      <c r="BO406" s="78"/>
      <c r="BP406" s="78"/>
      <c r="BQ406" s="78"/>
      <c r="BR406" s="78"/>
      <c r="BS406" s="78"/>
      <c r="BT406" s="78"/>
      <c r="BU406" s="78"/>
      <c r="BV406" s="78"/>
      <c r="BW406" s="78"/>
      <c r="BX406" s="78"/>
      <c r="BY406" s="78"/>
      <c r="BZ406" s="78"/>
      <c r="CA406" s="78"/>
      <c r="CB406" s="78"/>
      <c r="CC406" s="78"/>
      <c r="CD406" s="78"/>
      <c r="CE406" s="78"/>
      <c r="CF406" s="78"/>
      <c r="CG406" s="78"/>
      <c r="CH406" s="78"/>
      <c r="CI406" s="78"/>
      <c r="CJ406" s="78"/>
      <c r="CK406" s="78"/>
      <c r="CL406" s="78"/>
      <c r="CM406" s="78"/>
      <c r="CN406" s="78"/>
      <c r="CO406" s="78"/>
      <c r="CP406" s="78"/>
      <c r="CQ406" s="78"/>
      <c r="CR406" s="78"/>
      <c r="CS406" s="78"/>
      <c r="CT406" s="78"/>
      <c r="CU406" s="78"/>
      <c r="CV406" s="78"/>
      <c r="CW406" s="78"/>
      <c r="CX406" s="78"/>
      <c r="CY406" s="78"/>
      <c r="CZ406" s="78"/>
      <c r="DA406" s="78"/>
      <c r="DB406" s="78"/>
      <c r="DC406" s="78"/>
      <c r="DD406" s="78"/>
      <c r="DE406" s="78"/>
      <c r="DF406" s="78"/>
      <c r="DG406" s="78"/>
      <c r="DH406" s="78"/>
      <c r="DI406" s="78"/>
      <c r="DJ406" s="78"/>
      <c r="DK406" s="78"/>
      <c r="DL406" s="78"/>
      <c r="DM406" s="78"/>
      <c r="DN406" s="78"/>
      <c r="DO406" s="78"/>
      <c r="DP406" s="78"/>
      <c r="DQ406" s="78"/>
      <c r="DR406" s="78"/>
      <c r="DS406" s="78"/>
      <c r="DT406" s="78"/>
      <c r="DU406" s="78"/>
      <c r="DV406" s="78"/>
      <c r="DW406" s="78"/>
      <c r="DX406" s="78"/>
      <c r="DY406" s="78"/>
      <c r="DZ406" s="78"/>
      <c r="EA406" s="78"/>
      <c r="EB406" s="78"/>
      <c r="EC406" s="78"/>
      <c r="ED406" s="78"/>
      <c r="EE406" s="78"/>
      <c r="EF406" s="78"/>
      <c r="EG406" s="78"/>
      <c r="EH406" s="78"/>
      <c r="EI406" s="78"/>
      <c r="EJ406" s="78"/>
      <c r="EK406" s="78"/>
      <c r="EL406" s="78"/>
      <c r="EM406" s="78"/>
      <c r="EN406" s="78"/>
      <c r="EO406" s="78"/>
      <c r="EP406" s="78"/>
      <c r="EQ406" s="78"/>
      <c r="ER406" s="78"/>
      <c r="ES406" s="78"/>
      <c r="ET406" s="78"/>
      <c r="EU406" s="78"/>
      <c r="EV406" s="78"/>
      <c r="EW406" s="78"/>
      <c r="EX406" s="78"/>
      <c r="EY406" s="78"/>
      <c r="EZ406" s="78"/>
      <c r="FA406" s="78"/>
      <c r="FB406" s="78"/>
      <c r="FC406" s="78"/>
      <c r="FD406" s="78"/>
      <c r="FE406" s="78"/>
      <c r="FF406" s="78"/>
      <c r="FG406" s="78"/>
      <c r="FH406" s="78"/>
      <c r="FI406" s="78"/>
      <c r="FJ406" s="78"/>
      <c r="FK406" s="78"/>
      <c r="FL406" s="78"/>
      <c r="FM406" s="78"/>
      <c r="FN406" s="78"/>
      <c r="FO406" s="78"/>
      <c r="FP406" s="78"/>
      <c r="FQ406" s="78"/>
      <c r="FR406" s="78"/>
      <c r="FS406" s="78"/>
      <c r="FT406" s="78"/>
      <c r="FU406" s="78"/>
      <c r="FV406" s="78"/>
      <c r="FW406" s="78"/>
      <c r="FX406" s="78"/>
      <c r="FY406" s="78"/>
      <c r="FZ406" s="78"/>
    </row>
    <row r="407" spans="8:182" x14ac:dyDescent="0.2">
      <c r="H407" s="78"/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78"/>
      <c r="AM407" s="78"/>
      <c r="AN407" s="78"/>
      <c r="AO407" s="78"/>
      <c r="AP407" s="78"/>
      <c r="AQ407" s="78"/>
      <c r="AR407" s="78"/>
      <c r="AS407" s="78"/>
      <c r="AT407" s="78"/>
      <c r="AU407" s="78"/>
      <c r="AV407" s="78"/>
      <c r="AW407" s="78"/>
      <c r="AX407" s="78"/>
      <c r="AY407" s="78"/>
      <c r="AZ407" s="78"/>
      <c r="BA407" s="78"/>
      <c r="BB407" s="78"/>
      <c r="BC407" s="78"/>
      <c r="BD407" s="78"/>
      <c r="BE407" s="78"/>
      <c r="BF407" s="78"/>
      <c r="BG407" s="78"/>
      <c r="BH407" s="78"/>
      <c r="BI407" s="78"/>
      <c r="BJ407" s="78"/>
      <c r="BK407" s="78"/>
      <c r="BL407" s="78"/>
      <c r="BM407" s="78"/>
      <c r="BN407" s="78"/>
      <c r="BO407" s="78"/>
      <c r="BP407" s="78"/>
      <c r="BQ407" s="78"/>
      <c r="BR407" s="78"/>
      <c r="BS407" s="78"/>
      <c r="BT407" s="78"/>
      <c r="BU407" s="78"/>
      <c r="BV407" s="78"/>
      <c r="BW407" s="78"/>
      <c r="BX407" s="78"/>
      <c r="BY407" s="78"/>
      <c r="BZ407" s="78"/>
      <c r="CA407" s="78"/>
      <c r="CB407" s="78"/>
      <c r="CC407" s="78"/>
      <c r="CD407" s="78"/>
      <c r="CE407" s="78"/>
      <c r="CF407" s="78"/>
      <c r="CG407" s="78"/>
      <c r="CH407" s="78"/>
      <c r="CI407" s="78"/>
      <c r="CJ407" s="78"/>
      <c r="CK407" s="78"/>
      <c r="CL407" s="78"/>
      <c r="CM407" s="78"/>
      <c r="CN407" s="78"/>
      <c r="CO407" s="78"/>
      <c r="CP407" s="78"/>
      <c r="CQ407" s="78"/>
      <c r="CR407" s="78"/>
      <c r="CS407" s="78"/>
      <c r="CT407" s="78"/>
      <c r="CU407" s="78"/>
      <c r="CV407" s="78"/>
      <c r="CW407" s="78"/>
      <c r="CX407" s="78"/>
      <c r="CY407" s="78"/>
      <c r="CZ407" s="78"/>
      <c r="DA407" s="78"/>
      <c r="DB407" s="78"/>
      <c r="DC407" s="78"/>
      <c r="DD407" s="78"/>
      <c r="DE407" s="78"/>
      <c r="DF407" s="78"/>
      <c r="DG407" s="78"/>
      <c r="DH407" s="78"/>
      <c r="DI407" s="78"/>
      <c r="DJ407" s="78"/>
      <c r="DK407" s="78"/>
      <c r="DL407" s="78"/>
      <c r="DM407" s="78"/>
      <c r="DN407" s="78"/>
      <c r="DO407" s="78"/>
      <c r="DP407" s="78"/>
      <c r="DQ407" s="78"/>
      <c r="DR407" s="78"/>
      <c r="DS407" s="78"/>
      <c r="DT407" s="78"/>
      <c r="DU407" s="78"/>
      <c r="DV407" s="78"/>
      <c r="DW407" s="78"/>
      <c r="DX407" s="78"/>
      <c r="DY407" s="78"/>
      <c r="DZ407" s="78"/>
      <c r="EA407" s="78"/>
      <c r="EB407" s="78"/>
      <c r="EC407" s="78"/>
      <c r="ED407" s="78"/>
      <c r="EE407" s="78"/>
      <c r="EF407" s="78"/>
      <c r="EG407" s="78"/>
      <c r="EH407" s="78"/>
      <c r="EI407" s="78"/>
      <c r="EJ407" s="78"/>
      <c r="EK407" s="78"/>
      <c r="EL407" s="78"/>
      <c r="EM407" s="78"/>
      <c r="EN407" s="78"/>
      <c r="EO407" s="78"/>
      <c r="EP407" s="78"/>
      <c r="EQ407" s="78"/>
      <c r="ER407" s="78"/>
      <c r="ES407" s="78"/>
      <c r="ET407" s="78"/>
      <c r="EU407" s="78"/>
      <c r="EV407" s="78"/>
      <c r="EW407" s="78"/>
      <c r="EX407" s="78"/>
      <c r="EY407" s="78"/>
      <c r="EZ407" s="78"/>
      <c r="FA407" s="78"/>
      <c r="FB407" s="78"/>
      <c r="FC407" s="78"/>
      <c r="FD407" s="78"/>
      <c r="FE407" s="78"/>
      <c r="FF407" s="78"/>
      <c r="FG407" s="78"/>
      <c r="FH407" s="78"/>
      <c r="FI407" s="78"/>
      <c r="FJ407" s="78"/>
      <c r="FK407" s="78"/>
      <c r="FL407" s="78"/>
      <c r="FM407" s="78"/>
      <c r="FN407" s="78"/>
      <c r="FO407" s="78"/>
      <c r="FP407" s="78"/>
      <c r="FQ407" s="78"/>
      <c r="FR407" s="78"/>
      <c r="FS407" s="78"/>
      <c r="FT407" s="78"/>
      <c r="FU407" s="78"/>
      <c r="FV407" s="78"/>
      <c r="FW407" s="78"/>
      <c r="FX407" s="78"/>
      <c r="FY407" s="78"/>
      <c r="FZ407" s="78"/>
    </row>
    <row r="408" spans="8:182" x14ac:dyDescent="0.2"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78"/>
      <c r="AM408" s="78"/>
      <c r="AN408" s="78"/>
      <c r="AO408" s="78"/>
      <c r="AP408" s="78"/>
      <c r="AQ408" s="78"/>
      <c r="AR408" s="78"/>
      <c r="AS408" s="78"/>
      <c r="AT408" s="78"/>
      <c r="AU408" s="78"/>
      <c r="AV408" s="78"/>
      <c r="AW408" s="78"/>
      <c r="AX408" s="78"/>
      <c r="AY408" s="78"/>
      <c r="AZ408" s="78"/>
      <c r="BA408" s="78"/>
      <c r="BB408" s="78"/>
      <c r="BC408" s="78"/>
      <c r="BD408" s="78"/>
      <c r="BE408" s="78"/>
      <c r="BF408" s="78"/>
      <c r="BG408" s="78"/>
      <c r="BH408" s="78"/>
      <c r="BI408" s="78"/>
      <c r="BJ408" s="78"/>
      <c r="BK408" s="78"/>
      <c r="BL408" s="78"/>
      <c r="BM408" s="78"/>
      <c r="BN408" s="78"/>
      <c r="BO408" s="78"/>
      <c r="BP408" s="78"/>
      <c r="BQ408" s="78"/>
      <c r="BR408" s="78"/>
      <c r="BS408" s="78"/>
      <c r="BT408" s="78"/>
      <c r="BU408" s="78"/>
      <c r="BV408" s="78"/>
      <c r="BW408" s="78"/>
      <c r="BX408" s="78"/>
      <c r="BY408" s="78"/>
      <c r="BZ408" s="78"/>
      <c r="CA408" s="78"/>
      <c r="CB408" s="78"/>
      <c r="CC408" s="78"/>
      <c r="CD408" s="78"/>
      <c r="CE408" s="78"/>
      <c r="CF408" s="78"/>
      <c r="CG408" s="78"/>
      <c r="CH408" s="78"/>
      <c r="CI408" s="78"/>
      <c r="CJ408" s="78"/>
      <c r="CK408" s="78"/>
      <c r="CL408" s="78"/>
      <c r="CM408" s="78"/>
      <c r="CN408" s="78"/>
      <c r="CO408" s="78"/>
      <c r="CP408" s="78"/>
      <c r="CQ408" s="78"/>
      <c r="CR408" s="78"/>
      <c r="CS408" s="78"/>
      <c r="CT408" s="78"/>
      <c r="CU408" s="78"/>
      <c r="CV408" s="78"/>
      <c r="CW408" s="78"/>
      <c r="CX408" s="78"/>
      <c r="CY408" s="78"/>
      <c r="CZ408" s="78"/>
      <c r="DA408" s="78"/>
      <c r="DB408" s="78"/>
      <c r="DC408" s="78"/>
      <c r="DD408" s="78"/>
      <c r="DE408" s="78"/>
      <c r="DF408" s="78"/>
      <c r="DG408" s="78"/>
      <c r="DH408" s="78"/>
      <c r="DI408" s="78"/>
      <c r="DJ408" s="78"/>
      <c r="DK408" s="78"/>
      <c r="DL408" s="78"/>
      <c r="DM408" s="78"/>
      <c r="DN408" s="78"/>
      <c r="DO408" s="78"/>
      <c r="DP408" s="78"/>
      <c r="DQ408" s="78"/>
      <c r="DR408" s="78"/>
      <c r="DS408" s="78"/>
      <c r="DT408" s="78"/>
      <c r="DU408" s="78"/>
      <c r="DV408" s="78"/>
      <c r="DW408" s="78"/>
      <c r="DX408" s="78"/>
      <c r="DY408" s="78"/>
      <c r="DZ408" s="78"/>
      <c r="EA408" s="78"/>
      <c r="EB408" s="78"/>
      <c r="EC408" s="78"/>
      <c r="ED408" s="78"/>
      <c r="EE408" s="78"/>
      <c r="EF408" s="78"/>
      <c r="EG408" s="78"/>
      <c r="EH408" s="78"/>
      <c r="EI408" s="78"/>
      <c r="EJ408" s="78"/>
      <c r="EK408" s="78"/>
      <c r="EL408" s="78"/>
      <c r="EM408" s="78"/>
      <c r="EN408" s="78"/>
      <c r="EO408" s="78"/>
      <c r="EP408" s="78"/>
      <c r="EQ408" s="78"/>
      <c r="ER408" s="78"/>
      <c r="ES408" s="78"/>
      <c r="ET408" s="78"/>
      <c r="EU408" s="78"/>
      <c r="EV408" s="78"/>
      <c r="EW408" s="78"/>
      <c r="EX408" s="78"/>
      <c r="EY408" s="78"/>
      <c r="EZ408" s="78"/>
      <c r="FA408" s="78"/>
      <c r="FB408" s="78"/>
      <c r="FC408" s="78"/>
      <c r="FD408" s="78"/>
      <c r="FE408" s="78"/>
      <c r="FF408" s="78"/>
      <c r="FG408" s="78"/>
      <c r="FH408" s="78"/>
      <c r="FI408" s="78"/>
      <c r="FJ408" s="78"/>
      <c r="FK408" s="78"/>
      <c r="FL408" s="78"/>
      <c r="FM408" s="78"/>
      <c r="FN408" s="78"/>
      <c r="FO408" s="78"/>
      <c r="FP408" s="78"/>
      <c r="FQ408" s="78"/>
      <c r="FR408" s="78"/>
      <c r="FS408" s="78"/>
      <c r="FT408" s="78"/>
      <c r="FU408" s="78"/>
      <c r="FV408" s="78"/>
      <c r="FW408" s="78"/>
      <c r="FX408" s="78"/>
      <c r="FY408" s="78"/>
      <c r="FZ408" s="78"/>
    </row>
    <row r="409" spans="8:182" x14ac:dyDescent="0.2">
      <c r="H409" s="78"/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78"/>
      <c r="AM409" s="78"/>
      <c r="AN409" s="78"/>
      <c r="AO409" s="78"/>
      <c r="AP409" s="78"/>
      <c r="AQ409" s="78"/>
      <c r="AR409" s="78"/>
      <c r="AS409" s="78"/>
      <c r="AT409" s="78"/>
      <c r="AU409" s="78"/>
      <c r="AV409" s="78"/>
      <c r="AW409" s="78"/>
      <c r="AX409" s="78"/>
      <c r="AY409" s="78"/>
      <c r="AZ409" s="78"/>
      <c r="BA409" s="78"/>
      <c r="BB409" s="78"/>
      <c r="BC409" s="78"/>
      <c r="BD409" s="78"/>
      <c r="BE409" s="78"/>
      <c r="BF409" s="78"/>
      <c r="BG409" s="78"/>
      <c r="BH409" s="78"/>
      <c r="BI409" s="78"/>
      <c r="BJ409" s="78"/>
      <c r="BK409" s="78"/>
      <c r="BL409" s="78"/>
      <c r="BM409" s="78"/>
      <c r="BN409" s="78"/>
      <c r="BO409" s="78"/>
      <c r="BP409" s="78"/>
      <c r="BQ409" s="78"/>
      <c r="BR409" s="78"/>
      <c r="BS409" s="78"/>
      <c r="BT409" s="78"/>
      <c r="BU409" s="78"/>
      <c r="BV409" s="78"/>
      <c r="BW409" s="78"/>
      <c r="BX409" s="78"/>
      <c r="BY409" s="78"/>
      <c r="BZ409" s="78"/>
      <c r="CA409" s="78"/>
      <c r="CB409" s="78"/>
      <c r="CC409" s="78"/>
      <c r="CD409" s="78"/>
      <c r="CE409" s="78"/>
      <c r="CF409" s="78"/>
      <c r="CG409" s="78"/>
      <c r="CH409" s="78"/>
      <c r="CI409" s="78"/>
      <c r="CJ409" s="78"/>
      <c r="CK409" s="78"/>
      <c r="CL409" s="78"/>
      <c r="CM409" s="78"/>
      <c r="CN409" s="78"/>
      <c r="CO409" s="78"/>
      <c r="CP409" s="78"/>
      <c r="CQ409" s="78"/>
      <c r="CR409" s="78"/>
      <c r="CS409" s="78"/>
      <c r="CT409" s="78"/>
      <c r="CU409" s="78"/>
      <c r="CV409" s="78"/>
      <c r="CW409" s="78"/>
      <c r="CX409" s="78"/>
      <c r="CY409" s="78"/>
      <c r="CZ409" s="78"/>
      <c r="DA409" s="78"/>
      <c r="DB409" s="78"/>
      <c r="DC409" s="78"/>
      <c r="DD409" s="78"/>
      <c r="DE409" s="78"/>
      <c r="DF409" s="78"/>
      <c r="DG409" s="78"/>
      <c r="DH409" s="78"/>
      <c r="DI409" s="78"/>
      <c r="DJ409" s="78"/>
      <c r="DK409" s="78"/>
      <c r="DL409" s="78"/>
      <c r="DM409" s="78"/>
      <c r="DN409" s="78"/>
      <c r="DO409" s="78"/>
      <c r="DP409" s="78"/>
      <c r="DQ409" s="78"/>
      <c r="DR409" s="78"/>
      <c r="DS409" s="78"/>
      <c r="DT409" s="78"/>
      <c r="DU409" s="78"/>
      <c r="DV409" s="78"/>
      <c r="DW409" s="78"/>
      <c r="DX409" s="78"/>
      <c r="DY409" s="78"/>
      <c r="DZ409" s="78"/>
      <c r="EA409" s="78"/>
      <c r="EB409" s="78"/>
      <c r="EC409" s="78"/>
      <c r="ED409" s="78"/>
      <c r="EE409" s="78"/>
      <c r="EF409" s="78"/>
      <c r="EG409" s="78"/>
      <c r="EH409" s="78"/>
      <c r="EI409" s="78"/>
      <c r="EJ409" s="78"/>
      <c r="EK409" s="78"/>
      <c r="EL409" s="78"/>
      <c r="EM409" s="78"/>
      <c r="EN409" s="78"/>
      <c r="EO409" s="78"/>
      <c r="EP409" s="78"/>
      <c r="EQ409" s="78"/>
      <c r="ER409" s="78"/>
      <c r="ES409" s="78"/>
      <c r="ET409" s="78"/>
      <c r="EU409" s="78"/>
      <c r="EV409" s="78"/>
      <c r="EW409" s="78"/>
      <c r="EX409" s="78"/>
      <c r="EY409" s="78"/>
      <c r="EZ409" s="78"/>
      <c r="FA409" s="78"/>
      <c r="FB409" s="78"/>
      <c r="FC409" s="78"/>
      <c r="FD409" s="78"/>
      <c r="FE409" s="78"/>
      <c r="FF409" s="78"/>
      <c r="FG409" s="78"/>
      <c r="FH409" s="78"/>
      <c r="FI409" s="78"/>
      <c r="FJ409" s="78"/>
      <c r="FK409" s="78"/>
      <c r="FL409" s="78"/>
      <c r="FM409" s="78"/>
      <c r="FN409" s="78"/>
      <c r="FO409" s="78"/>
      <c r="FP409" s="78"/>
      <c r="FQ409" s="78"/>
      <c r="FR409" s="78"/>
      <c r="FS409" s="78"/>
      <c r="FT409" s="78"/>
      <c r="FU409" s="78"/>
      <c r="FV409" s="78"/>
      <c r="FW409" s="78"/>
      <c r="FX409" s="78"/>
      <c r="FY409" s="78"/>
      <c r="FZ409" s="78"/>
    </row>
    <row r="410" spans="8:182" x14ac:dyDescent="0.2">
      <c r="H410" s="78"/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78"/>
      <c r="AM410" s="78"/>
      <c r="AN410" s="78"/>
      <c r="AO410" s="78"/>
      <c r="AP410" s="78"/>
      <c r="AQ410" s="78"/>
      <c r="AR410" s="78"/>
      <c r="AS410" s="78"/>
      <c r="AT410" s="78"/>
      <c r="AU410" s="78"/>
      <c r="AV410" s="78"/>
      <c r="AW410" s="78"/>
      <c r="AX410" s="78"/>
      <c r="AY410" s="78"/>
      <c r="AZ410" s="78"/>
      <c r="BA410" s="78"/>
      <c r="BB410" s="78"/>
      <c r="BC410" s="78"/>
      <c r="BD410" s="78"/>
      <c r="BE410" s="78"/>
      <c r="BF410" s="78"/>
      <c r="BG410" s="78"/>
      <c r="BH410" s="78"/>
      <c r="BI410" s="78"/>
      <c r="BJ410" s="78"/>
      <c r="BK410" s="78"/>
      <c r="BL410" s="78"/>
      <c r="BM410" s="78"/>
      <c r="BN410" s="78"/>
      <c r="BO410" s="78"/>
      <c r="BP410" s="78"/>
      <c r="BQ410" s="78"/>
      <c r="BR410" s="78"/>
      <c r="BS410" s="78"/>
      <c r="BT410" s="78"/>
      <c r="BU410" s="78"/>
      <c r="BV410" s="78"/>
      <c r="BW410" s="78"/>
      <c r="BX410" s="78"/>
      <c r="BY410" s="78"/>
      <c r="BZ410" s="78"/>
      <c r="CA410" s="78"/>
      <c r="CB410" s="78"/>
      <c r="CC410" s="78"/>
      <c r="CD410" s="78"/>
      <c r="CE410" s="78"/>
      <c r="CF410" s="78"/>
      <c r="CG410" s="78"/>
      <c r="CH410" s="78"/>
      <c r="CI410" s="78"/>
      <c r="CJ410" s="78"/>
      <c r="CK410" s="78"/>
      <c r="CL410" s="78"/>
      <c r="CM410" s="78"/>
      <c r="CN410" s="78"/>
      <c r="CO410" s="78"/>
      <c r="CP410" s="78"/>
      <c r="CQ410" s="78"/>
      <c r="CR410" s="78"/>
      <c r="CS410" s="78"/>
      <c r="CT410" s="78"/>
      <c r="CU410" s="78"/>
      <c r="CV410" s="78"/>
      <c r="CW410" s="78"/>
      <c r="CX410" s="78"/>
      <c r="CY410" s="78"/>
      <c r="CZ410" s="78"/>
      <c r="DA410" s="78"/>
      <c r="DB410" s="78"/>
      <c r="DC410" s="78"/>
      <c r="DD410" s="78"/>
      <c r="DE410" s="78"/>
      <c r="DF410" s="78"/>
      <c r="DG410" s="78"/>
      <c r="DH410" s="78"/>
      <c r="DI410" s="78"/>
      <c r="DJ410" s="78"/>
      <c r="DK410" s="78"/>
      <c r="DL410" s="78"/>
      <c r="DM410" s="78"/>
      <c r="DN410" s="78"/>
      <c r="DO410" s="78"/>
      <c r="DP410" s="78"/>
      <c r="DQ410" s="78"/>
      <c r="DR410" s="78"/>
      <c r="DS410" s="78"/>
      <c r="DT410" s="78"/>
      <c r="DU410" s="78"/>
      <c r="DV410" s="78"/>
      <c r="DW410" s="78"/>
      <c r="DX410" s="78"/>
      <c r="DY410" s="78"/>
      <c r="DZ410" s="78"/>
      <c r="EA410" s="78"/>
      <c r="EB410" s="78"/>
      <c r="EC410" s="78"/>
      <c r="ED410" s="78"/>
      <c r="EE410" s="78"/>
      <c r="EF410" s="78"/>
      <c r="EG410" s="78"/>
      <c r="EH410" s="78"/>
      <c r="EI410" s="78"/>
      <c r="EJ410" s="78"/>
      <c r="EK410" s="78"/>
      <c r="EL410" s="78"/>
      <c r="EM410" s="78"/>
      <c r="EN410" s="78"/>
      <c r="EO410" s="78"/>
      <c r="EP410" s="78"/>
      <c r="EQ410" s="78"/>
      <c r="ER410" s="78"/>
      <c r="ES410" s="78"/>
      <c r="ET410" s="78"/>
      <c r="EU410" s="78"/>
      <c r="EV410" s="78"/>
      <c r="EW410" s="78"/>
      <c r="EX410" s="78"/>
      <c r="EY410" s="78"/>
      <c r="EZ410" s="78"/>
      <c r="FA410" s="78"/>
      <c r="FB410" s="78"/>
      <c r="FC410" s="78"/>
      <c r="FD410" s="78"/>
      <c r="FE410" s="78"/>
      <c r="FF410" s="78"/>
      <c r="FG410" s="78"/>
      <c r="FH410" s="78"/>
      <c r="FI410" s="78"/>
      <c r="FJ410" s="78"/>
      <c r="FK410" s="78"/>
      <c r="FL410" s="78"/>
      <c r="FM410" s="78"/>
      <c r="FN410" s="78"/>
      <c r="FO410" s="78"/>
      <c r="FP410" s="78"/>
      <c r="FQ410" s="78"/>
      <c r="FR410" s="78"/>
      <c r="FS410" s="78"/>
      <c r="FT410" s="78"/>
      <c r="FU410" s="78"/>
      <c r="FV410" s="78"/>
      <c r="FW410" s="78"/>
      <c r="FX410" s="78"/>
      <c r="FY410" s="78"/>
      <c r="FZ410" s="78"/>
    </row>
    <row r="411" spans="8:182" x14ac:dyDescent="0.2"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78"/>
      <c r="AM411" s="78"/>
      <c r="AN411" s="78"/>
      <c r="AO411" s="78"/>
      <c r="AP411" s="78"/>
      <c r="AQ411" s="78"/>
      <c r="AR411" s="78"/>
      <c r="AS411" s="78"/>
      <c r="AT411" s="78"/>
      <c r="AU411" s="78"/>
      <c r="AV411" s="78"/>
      <c r="AW411" s="78"/>
      <c r="AX411" s="78"/>
      <c r="AY411" s="78"/>
      <c r="AZ411" s="78"/>
      <c r="BA411" s="78"/>
      <c r="BB411" s="78"/>
      <c r="BC411" s="78"/>
      <c r="BD411" s="78"/>
      <c r="BE411" s="78"/>
      <c r="BF411" s="78"/>
      <c r="BG411" s="78"/>
      <c r="BH411" s="78"/>
      <c r="BI411" s="78"/>
      <c r="BJ411" s="78"/>
      <c r="BK411" s="78"/>
      <c r="BL411" s="78"/>
      <c r="BM411" s="78"/>
      <c r="BN411" s="78"/>
      <c r="BO411" s="78"/>
      <c r="BP411" s="78"/>
      <c r="BQ411" s="78"/>
      <c r="BR411" s="78"/>
      <c r="BS411" s="78"/>
      <c r="BT411" s="78"/>
      <c r="BU411" s="78"/>
      <c r="BV411" s="78"/>
      <c r="BW411" s="78"/>
      <c r="BX411" s="78"/>
      <c r="BY411" s="78"/>
      <c r="BZ411" s="78"/>
      <c r="CA411" s="78"/>
      <c r="CB411" s="78"/>
      <c r="CC411" s="78"/>
      <c r="CD411" s="78"/>
      <c r="CE411" s="78"/>
      <c r="CF411" s="78"/>
      <c r="CG411" s="78"/>
      <c r="CH411" s="78"/>
      <c r="CI411" s="78"/>
      <c r="CJ411" s="78"/>
      <c r="CK411" s="78"/>
      <c r="CL411" s="78"/>
      <c r="CM411" s="78"/>
      <c r="CN411" s="78"/>
      <c r="CO411" s="78"/>
      <c r="CP411" s="78"/>
      <c r="CQ411" s="78"/>
      <c r="CR411" s="78"/>
      <c r="CS411" s="78"/>
      <c r="CT411" s="78"/>
      <c r="CU411" s="78"/>
      <c r="CV411" s="78"/>
      <c r="CW411" s="78"/>
      <c r="CX411" s="78"/>
      <c r="CY411" s="78"/>
      <c r="CZ411" s="78"/>
      <c r="DA411" s="78"/>
      <c r="DB411" s="78"/>
      <c r="DC411" s="78"/>
      <c r="DD411" s="78"/>
      <c r="DE411" s="78"/>
      <c r="DF411" s="78"/>
      <c r="DG411" s="78"/>
      <c r="DH411" s="78"/>
      <c r="DI411" s="78"/>
      <c r="DJ411" s="78"/>
      <c r="DK411" s="78"/>
      <c r="DL411" s="78"/>
      <c r="DM411" s="78"/>
      <c r="DN411" s="78"/>
      <c r="DO411" s="78"/>
      <c r="DP411" s="78"/>
      <c r="DQ411" s="78"/>
      <c r="DR411" s="78"/>
      <c r="DS411" s="78"/>
      <c r="DT411" s="78"/>
      <c r="DU411" s="78"/>
      <c r="DV411" s="78"/>
      <c r="DW411" s="78"/>
      <c r="DX411" s="78"/>
      <c r="DY411" s="78"/>
      <c r="DZ411" s="78"/>
      <c r="EA411" s="78"/>
      <c r="EB411" s="78"/>
      <c r="EC411" s="78"/>
      <c r="ED411" s="78"/>
      <c r="EE411" s="78"/>
      <c r="EF411" s="78"/>
      <c r="EG411" s="78"/>
      <c r="EH411" s="78"/>
      <c r="EI411" s="78"/>
      <c r="EJ411" s="78"/>
      <c r="EK411" s="78"/>
      <c r="EL411" s="78"/>
      <c r="EM411" s="78"/>
      <c r="EN411" s="78"/>
      <c r="EO411" s="78"/>
      <c r="EP411" s="78"/>
      <c r="EQ411" s="78"/>
      <c r="ER411" s="78"/>
      <c r="ES411" s="78"/>
      <c r="ET411" s="78"/>
      <c r="EU411" s="78"/>
      <c r="EV411" s="78"/>
      <c r="EW411" s="78"/>
      <c r="EX411" s="78"/>
      <c r="EY411" s="78"/>
      <c r="EZ411" s="78"/>
      <c r="FA411" s="78"/>
      <c r="FB411" s="78"/>
      <c r="FC411" s="78"/>
      <c r="FD411" s="78"/>
      <c r="FE411" s="78"/>
      <c r="FF411" s="78"/>
      <c r="FG411" s="78"/>
      <c r="FH411" s="78"/>
      <c r="FI411" s="78"/>
      <c r="FJ411" s="78"/>
      <c r="FK411" s="78"/>
      <c r="FL411" s="78"/>
      <c r="FM411" s="78"/>
      <c r="FN411" s="78"/>
      <c r="FO411" s="78"/>
      <c r="FP411" s="78"/>
      <c r="FQ411" s="78"/>
      <c r="FR411" s="78"/>
      <c r="FS411" s="78"/>
      <c r="FT411" s="78"/>
      <c r="FU411" s="78"/>
      <c r="FV411" s="78"/>
      <c r="FW411" s="78"/>
      <c r="FX411" s="78"/>
      <c r="FY411" s="78"/>
      <c r="FZ411" s="78"/>
    </row>
    <row r="412" spans="8:182" x14ac:dyDescent="0.2">
      <c r="H412" s="78"/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78"/>
      <c r="AM412" s="78"/>
      <c r="AN412" s="78"/>
      <c r="AO412" s="78"/>
      <c r="AP412" s="78"/>
      <c r="AQ412" s="78"/>
      <c r="AR412" s="78"/>
      <c r="AS412" s="78"/>
      <c r="AT412" s="78"/>
      <c r="AU412" s="78"/>
      <c r="AV412" s="78"/>
      <c r="AW412" s="78"/>
      <c r="AX412" s="78"/>
      <c r="AY412" s="78"/>
      <c r="AZ412" s="78"/>
      <c r="BA412" s="78"/>
      <c r="BB412" s="78"/>
      <c r="BC412" s="78"/>
      <c r="BD412" s="78"/>
      <c r="BE412" s="78"/>
      <c r="BF412" s="78"/>
      <c r="BG412" s="78"/>
      <c r="BH412" s="78"/>
      <c r="BI412" s="78"/>
      <c r="BJ412" s="78"/>
      <c r="BK412" s="78"/>
      <c r="BL412" s="78"/>
      <c r="BM412" s="78"/>
      <c r="BN412" s="78"/>
      <c r="BO412" s="78"/>
      <c r="BP412" s="78"/>
      <c r="BQ412" s="78"/>
      <c r="BR412" s="78"/>
      <c r="BS412" s="78"/>
      <c r="BT412" s="78"/>
      <c r="BU412" s="78"/>
      <c r="BV412" s="78"/>
      <c r="BW412" s="78"/>
      <c r="BX412" s="78"/>
      <c r="BY412" s="78"/>
      <c r="BZ412" s="78"/>
      <c r="CA412" s="78"/>
      <c r="CB412" s="78"/>
      <c r="CC412" s="78"/>
      <c r="CD412" s="78"/>
      <c r="CE412" s="78"/>
      <c r="CF412" s="78"/>
      <c r="CG412" s="78"/>
      <c r="CH412" s="78"/>
      <c r="CI412" s="78"/>
      <c r="CJ412" s="78"/>
      <c r="CK412" s="78"/>
      <c r="CL412" s="78"/>
      <c r="CM412" s="78"/>
      <c r="CN412" s="78"/>
      <c r="CO412" s="78"/>
      <c r="CP412" s="78"/>
      <c r="CQ412" s="78"/>
      <c r="CR412" s="78"/>
      <c r="CS412" s="78"/>
      <c r="CT412" s="78"/>
      <c r="CU412" s="78"/>
      <c r="CV412" s="78"/>
      <c r="CW412" s="78"/>
      <c r="CX412" s="78"/>
      <c r="CY412" s="78"/>
      <c r="CZ412" s="78"/>
      <c r="DA412" s="78"/>
      <c r="DB412" s="78"/>
      <c r="DC412" s="78"/>
      <c r="DD412" s="78"/>
      <c r="DE412" s="78"/>
      <c r="DF412" s="78"/>
      <c r="DG412" s="78"/>
      <c r="DH412" s="78"/>
      <c r="DI412" s="78"/>
      <c r="DJ412" s="78"/>
      <c r="DK412" s="78"/>
      <c r="DL412" s="78"/>
      <c r="DM412" s="78"/>
      <c r="DN412" s="78"/>
      <c r="DO412" s="78"/>
      <c r="DP412" s="78"/>
      <c r="DQ412" s="78"/>
      <c r="DR412" s="78"/>
      <c r="DS412" s="78"/>
      <c r="DT412" s="78"/>
      <c r="DU412" s="78"/>
      <c r="DV412" s="78"/>
      <c r="DW412" s="78"/>
      <c r="DX412" s="78"/>
      <c r="DY412" s="78"/>
      <c r="DZ412" s="78"/>
      <c r="EA412" s="78"/>
      <c r="EB412" s="78"/>
      <c r="EC412" s="78"/>
      <c r="ED412" s="78"/>
      <c r="EE412" s="78"/>
      <c r="EF412" s="78"/>
      <c r="EG412" s="78"/>
      <c r="EH412" s="78"/>
      <c r="EI412" s="78"/>
      <c r="EJ412" s="78"/>
      <c r="EK412" s="78"/>
      <c r="EL412" s="78"/>
      <c r="EM412" s="78"/>
      <c r="EN412" s="78"/>
      <c r="EO412" s="78"/>
      <c r="EP412" s="78"/>
      <c r="EQ412" s="78"/>
      <c r="ER412" s="78"/>
      <c r="ES412" s="78"/>
      <c r="ET412" s="78"/>
      <c r="EU412" s="78"/>
      <c r="EV412" s="78"/>
      <c r="EW412" s="78"/>
      <c r="EX412" s="78"/>
      <c r="EY412" s="78"/>
      <c r="EZ412" s="78"/>
      <c r="FA412" s="78"/>
      <c r="FB412" s="78"/>
      <c r="FC412" s="78"/>
      <c r="FD412" s="78"/>
      <c r="FE412" s="78"/>
      <c r="FF412" s="78"/>
      <c r="FG412" s="78"/>
      <c r="FH412" s="78"/>
      <c r="FI412" s="78"/>
      <c r="FJ412" s="78"/>
      <c r="FK412" s="78"/>
      <c r="FL412" s="78"/>
      <c r="FM412" s="78"/>
      <c r="FN412" s="78"/>
      <c r="FO412" s="78"/>
      <c r="FP412" s="78"/>
      <c r="FQ412" s="78"/>
      <c r="FR412" s="78"/>
      <c r="FS412" s="78"/>
      <c r="FT412" s="78"/>
      <c r="FU412" s="78"/>
      <c r="FV412" s="78"/>
      <c r="FW412" s="78"/>
      <c r="FX412" s="78"/>
      <c r="FY412" s="78"/>
      <c r="FZ412" s="78"/>
    </row>
    <row r="413" spans="8:182" x14ac:dyDescent="0.2">
      <c r="H413" s="78"/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78"/>
      <c r="AM413" s="78"/>
      <c r="AN413" s="78"/>
      <c r="AO413" s="78"/>
      <c r="AP413" s="78"/>
      <c r="AQ413" s="78"/>
      <c r="AR413" s="78"/>
      <c r="AS413" s="78"/>
      <c r="AT413" s="78"/>
      <c r="AU413" s="78"/>
      <c r="AV413" s="78"/>
      <c r="AW413" s="78"/>
      <c r="AX413" s="78"/>
      <c r="AY413" s="78"/>
      <c r="AZ413" s="78"/>
      <c r="BA413" s="78"/>
      <c r="BB413" s="78"/>
      <c r="BC413" s="78"/>
      <c r="BD413" s="78"/>
      <c r="BE413" s="78"/>
      <c r="BF413" s="78"/>
      <c r="BG413" s="78"/>
      <c r="BH413" s="78"/>
      <c r="BI413" s="78"/>
      <c r="BJ413" s="78"/>
      <c r="BK413" s="78"/>
      <c r="BL413" s="78"/>
      <c r="BM413" s="78"/>
      <c r="BN413" s="78"/>
      <c r="BO413" s="78"/>
      <c r="BP413" s="78"/>
      <c r="BQ413" s="78"/>
      <c r="BR413" s="78"/>
      <c r="BS413" s="78"/>
      <c r="BT413" s="78"/>
      <c r="BU413" s="78"/>
      <c r="BV413" s="78"/>
      <c r="BW413" s="78"/>
      <c r="BX413" s="78"/>
      <c r="BY413" s="78"/>
      <c r="BZ413" s="78"/>
      <c r="CA413" s="78"/>
      <c r="CB413" s="78"/>
      <c r="CC413" s="78"/>
      <c r="CD413" s="78"/>
      <c r="CE413" s="78"/>
      <c r="CF413" s="78"/>
      <c r="CG413" s="78"/>
      <c r="CH413" s="78"/>
      <c r="CI413" s="78"/>
      <c r="CJ413" s="78"/>
      <c r="CK413" s="78"/>
      <c r="CL413" s="78"/>
      <c r="CM413" s="78"/>
      <c r="CN413" s="78"/>
      <c r="CO413" s="78"/>
      <c r="CP413" s="78"/>
      <c r="CQ413" s="78"/>
      <c r="CR413" s="78"/>
      <c r="CS413" s="78"/>
      <c r="CT413" s="78"/>
      <c r="CU413" s="78"/>
      <c r="CV413" s="78"/>
      <c r="CW413" s="78"/>
      <c r="CX413" s="78"/>
      <c r="CY413" s="78"/>
      <c r="CZ413" s="78"/>
      <c r="DA413" s="78"/>
      <c r="DB413" s="78"/>
      <c r="DC413" s="78"/>
      <c r="DD413" s="78"/>
      <c r="DE413" s="78"/>
      <c r="DF413" s="78"/>
      <c r="DG413" s="78"/>
      <c r="DH413" s="78"/>
      <c r="DI413" s="78"/>
      <c r="DJ413" s="78"/>
      <c r="DK413" s="78"/>
      <c r="DL413" s="78"/>
      <c r="DM413" s="78"/>
      <c r="DN413" s="78"/>
      <c r="DO413" s="78"/>
      <c r="DP413" s="78"/>
      <c r="DQ413" s="78"/>
      <c r="DR413" s="78"/>
      <c r="DS413" s="78"/>
      <c r="DT413" s="78"/>
      <c r="DU413" s="78"/>
      <c r="DV413" s="78"/>
      <c r="DW413" s="78"/>
      <c r="DX413" s="78"/>
      <c r="DY413" s="78"/>
      <c r="DZ413" s="78"/>
      <c r="EA413" s="78"/>
      <c r="EB413" s="78"/>
      <c r="EC413" s="78"/>
      <c r="ED413" s="78"/>
      <c r="EE413" s="78"/>
      <c r="EF413" s="78"/>
      <c r="EG413" s="78"/>
      <c r="EH413" s="78"/>
      <c r="EI413" s="78"/>
      <c r="EJ413" s="78"/>
      <c r="EK413" s="78"/>
      <c r="EL413" s="78"/>
      <c r="EM413" s="78"/>
      <c r="EN413" s="78"/>
      <c r="EO413" s="78"/>
      <c r="EP413" s="78"/>
      <c r="EQ413" s="78"/>
      <c r="ER413" s="78"/>
      <c r="ES413" s="78"/>
      <c r="ET413" s="78"/>
      <c r="EU413" s="78"/>
      <c r="EV413" s="78"/>
      <c r="EW413" s="78"/>
      <c r="EX413" s="78"/>
      <c r="EY413" s="78"/>
      <c r="EZ413" s="78"/>
      <c r="FA413" s="78"/>
      <c r="FB413" s="78"/>
      <c r="FC413" s="78"/>
      <c r="FD413" s="78"/>
      <c r="FE413" s="78"/>
      <c r="FF413" s="78"/>
      <c r="FG413" s="78"/>
      <c r="FH413" s="78"/>
      <c r="FI413" s="78"/>
      <c r="FJ413" s="78"/>
      <c r="FK413" s="78"/>
      <c r="FL413" s="78"/>
      <c r="FM413" s="78"/>
      <c r="FN413" s="78"/>
      <c r="FO413" s="78"/>
      <c r="FP413" s="78"/>
      <c r="FQ413" s="78"/>
      <c r="FR413" s="78"/>
      <c r="FS413" s="78"/>
      <c r="FT413" s="78"/>
      <c r="FU413" s="78"/>
      <c r="FV413" s="78"/>
      <c r="FW413" s="78"/>
      <c r="FX413" s="78"/>
      <c r="FY413" s="78"/>
      <c r="FZ413" s="78"/>
    </row>
    <row r="414" spans="8:182" x14ac:dyDescent="0.2">
      <c r="H414" s="78"/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78"/>
      <c r="AM414" s="78"/>
      <c r="AN414" s="78"/>
      <c r="AO414" s="78"/>
      <c r="AP414" s="78"/>
      <c r="AQ414" s="78"/>
      <c r="AR414" s="78"/>
      <c r="AS414" s="78"/>
      <c r="AT414" s="78"/>
      <c r="AU414" s="78"/>
      <c r="AV414" s="78"/>
      <c r="AW414" s="78"/>
      <c r="AX414" s="78"/>
      <c r="AY414" s="78"/>
      <c r="AZ414" s="78"/>
      <c r="BA414" s="78"/>
      <c r="BB414" s="78"/>
      <c r="BC414" s="78"/>
      <c r="BD414" s="78"/>
      <c r="BE414" s="78"/>
      <c r="BF414" s="78"/>
      <c r="BG414" s="78"/>
      <c r="BH414" s="78"/>
      <c r="BI414" s="78"/>
      <c r="BJ414" s="78"/>
      <c r="BK414" s="78"/>
      <c r="BL414" s="78"/>
      <c r="BM414" s="78"/>
      <c r="BN414" s="78"/>
      <c r="BO414" s="78"/>
      <c r="BP414" s="78"/>
      <c r="BQ414" s="78"/>
      <c r="BR414" s="78"/>
      <c r="BS414" s="78"/>
      <c r="BT414" s="78"/>
      <c r="BU414" s="78"/>
      <c r="BV414" s="78"/>
      <c r="BW414" s="78"/>
      <c r="BX414" s="78"/>
      <c r="BY414" s="78"/>
      <c r="BZ414" s="78"/>
      <c r="CA414" s="78"/>
      <c r="CB414" s="78"/>
      <c r="CC414" s="78"/>
      <c r="CD414" s="78"/>
      <c r="CE414" s="78"/>
      <c r="CF414" s="78"/>
      <c r="CG414" s="78"/>
      <c r="CH414" s="78"/>
      <c r="CI414" s="78"/>
      <c r="CJ414" s="78"/>
      <c r="CK414" s="78"/>
      <c r="CL414" s="78"/>
      <c r="CM414" s="78"/>
      <c r="CN414" s="78"/>
      <c r="CO414" s="78"/>
      <c r="CP414" s="78"/>
      <c r="CQ414" s="78"/>
      <c r="CR414" s="78"/>
      <c r="CS414" s="78"/>
      <c r="CT414" s="78"/>
      <c r="CU414" s="78"/>
      <c r="CV414" s="78"/>
      <c r="CW414" s="78"/>
      <c r="CX414" s="78"/>
      <c r="CY414" s="78"/>
      <c r="CZ414" s="78"/>
      <c r="DA414" s="78"/>
      <c r="DB414" s="78"/>
      <c r="DC414" s="78"/>
      <c r="DD414" s="78"/>
      <c r="DE414" s="78"/>
      <c r="DF414" s="78"/>
      <c r="DG414" s="78"/>
      <c r="DH414" s="78"/>
      <c r="DI414" s="78"/>
      <c r="DJ414" s="78"/>
      <c r="DK414" s="78"/>
      <c r="DL414" s="78"/>
      <c r="DM414" s="78"/>
      <c r="DN414" s="78"/>
      <c r="DO414" s="78"/>
      <c r="DP414" s="78"/>
      <c r="DQ414" s="78"/>
      <c r="DR414" s="78"/>
      <c r="DS414" s="78"/>
      <c r="DT414" s="78"/>
      <c r="DU414" s="78"/>
      <c r="DV414" s="78"/>
      <c r="DW414" s="78"/>
      <c r="DX414" s="78"/>
      <c r="DY414" s="78"/>
      <c r="DZ414" s="78"/>
      <c r="EA414" s="78"/>
      <c r="EB414" s="78"/>
      <c r="EC414" s="78"/>
      <c r="ED414" s="78"/>
      <c r="EE414" s="78"/>
      <c r="EF414" s="78"/>
      <c r="EG414" s="78"/>
      <c r="EH414" s="78"/>
      <c r="EI414" s="78"/>
      <c r="EJ414" s="78"/>
      <c r="EK414" s="78"/>
      <c r="EL414" s="78"/>
      <c r="EM414" s="78"/>
      <c r="EN414" s="78"/>
      <c r="EO414" s="78"/>
      <c r="EP414" s="78"/>
      <c r="EQ414" s="78"/>
      <c r="ER414" s="78"/>
      <c r="ES414" s="78"/>
      <c r="ET414" s="78"/>
      <c r="EU414" s="78"/>
      <c r="EV414" s="78"/>
      <c r="EW414" s="78"/>
      <c r="EX414" s="78"/>
      <c r="EY414" s="78"/>
      <c r="EZ414" s="78"/>
      <c r="FA414" s="78"/>
      <c r="FB414" s="78"/>
      <c r="FC414" s="78"/>
      <c r="FD414" s="78"/>
      <c r="FE414" s="78"/>
      <c r="FF414" s="78"/>
      <c r="FG414" s="78"/>
      <c r="FH414" s="78"/>
      <c r="FI414" s="78"/>
      <c r="FJ414" s="78"/>
      <c r="FK414" s="78"/>
      <c r="FL414" s="78"/>
      <c r="FM414" s="78"/>
      <c r="FN414" s="78"/>
      <c r="FO414" s="78"/>
      <c r="FP414" s="78"/>
      <c r="FQ414" s="78"/>
      <c r="FR414" s="78"/>
      <c r="FS414" s="78"/>
      <c r="FT414" s="78"/>
      <c r="FU414" s="78"/>
      <c r="FV414" s="78"/>
      <c r="FW414" s="78"/>
      <c r="FX414" s="78"/>
      <c r="FY414" s="78"/>
      <c r="FZ414" s="78"/>
    </row>
    <row r="415" spans="8:182" x14ac:dyDescent="0.2">
      <c r="H415" s="78"/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78"/>
      <c r="AM415" s="78"/>
      <c r="AN415" s="78"/>
      <c r="AO415" s="78"/>
      <c r="AP415" s="78"/>
      <c r="AQ415" s="78"/>
      <c r="AR415" s="78"/>
      <c r="AS415" s="78"/>
      <c r="AT415" s="78"/>
      <c r="AU415" s="78"/>
      <c r="AV415" s="78"/>
      <c r="AW415" s="78"/>
      <c r="AX415" s="78"/>
      <c r="AY415" s="78"/>
      <c r="AZ415" s="78"/>
      <c r="BA415" s="78"/>
      <c r="BB415" s="78"/>
      <c r="BC415" s="78"/>
      <c r="BD415" s="78"/>
      <c r="BE415" s="78"/>
      <c r="BF415" s="78"/>
      <c r="BG415" s="78"/>
      <c r="BH415" s="78"/>
      <c r="BI415" s="78"/>
      <c r="BJ415" s="78"/>
      <c r="BK415" s="78"/>
      <c r="BL415" s="78"/>
      <c r="BM415" s="78"/>
      <c r="BN415" s="78"/>
      <c r="BO415" s="78"/>
      <c r="BP415" s="78"/>
      <c r="BQ415" s="78"/>
      <c r="BR415" s="78"/>
      <c r="BS415" s="78"/>
      <c r="BT415" s="78"/>
      <c r="BU415" s="78"/>
      <c r="BV415" s="78"/>
      <c r="BW415" s="78"/>
      <c r="BX415" s="78"/>
      <c r="BY415" s="78"/>
      <c r="BZ415" s="78"/>
      <c r="CA415" s="78"/>
      <c r="CB415" s="78"/>
      <c r="CC415" s="78"/>
      <c r="CD415" s="78"/>
      <c r="CE415" s="78"/>
      <c r="CF415" s="78"/>
      <c r="CG415" s="78"/>
      <c r="CH415" s="78"/>
      <c r="CI415" s="78"/>
      <c r="CJ415" s="78"/>
      <c r="CK415" s="78"/>
      <c r="CL415" s="78"/>
      <c r="CM415" s="78"/>
      <c r="CN415" s="78"/>
      <c r="CO415" s="78"/>
      <c r="CP415" s="78"/>
      <c r="CQ415" s="78"/>
      <c r="CR415" s="78"/>
      <c r="CS415" s="78"/>
      <c r="CT415" s="78"/>
      <c r="CU415" s="78"/>
      <c r="CV415" s="78"/>
      <c r="CW415" s="78"/>
      <c r="CX415" s="78"/>
      <c r="CY415" s="78"/>
      <c r="CZ415" s="78"/>
      <c r="DA415" s="78"/>
      <c r="DB415" s="78"/>
      <c r="DC415" s="78"/>
      <c r="DD415" s="78"/>
      <c r="DE415" s="78"/>
      <c r="DF415" s="78"/>
      <c r="DG415" s="78"/>
      <c r="DH415" s="78"/>
      <c r="DI415" s="78"/>
      <c r="DJ415" s="78"/>
      <c r="DK415" s="78"/>
      <c r="DL415" s="78"/>
      <c r="DM415" s="78"/>
      <c r="DN415" s="78"/>
      <c r="DO415" s="78"/>
      <c r="DP415" s="78"/>
      <c r="DQ415" s="78"/>
      <c r="DR415" s="78"/>
      <c r="DS415" s="78"/>
      <c r="DT415" s="78"/>
      <c r="DU415" s="78"/>
      <c r="DV415" s="78"/>
      <c r="DW415" s="78"/>
      <c r="DX415" s="78"/>
      <c r="DY415" s="78"/>
      <c r="DZ415" s="78"/>
      <c r="EA415" s="78"/>
      <c r="EB415" s="78"/>
      <c r="EC415" s="78"/>
      <c r="ED415" s="78"/>
      <c r="EE415" s="78"/>
      <c r="EF415" s="78"/>
      <c r="EG415" s="78"/>
      <c r="EH415" s="78"/>
      <c r="EI415" s="78"/>
      <c r="EJ415" s="78"/>
      <c r="EK415" s="78"/>
      <c r="EL415" s="78"/>
      <c r="EM415" s="78"/>
      <c r="EN415" s="78"/>
      <c r="EO415" s="78"/>
      <c r="EP415" s="78"/>
      <c r="EQ415" s="78"/>
      <c r="ER415" s="78"/>
      <c r="ES415" s="78"/>
      <c r="ET415" s="78"/>
      <c r="EU415" s="78"/>
      <c r="EV415" s="78"/>
      <c r="EW415" s="78"/>
      <c r="EX415" s="78"/>
      <c r="EY415" s="78"/>
      <c r="EZ415" s="78"/>
      <c r="FA415" s="78"/>
      <c r="FB415" s="78"/>
      <c r="FC415" s="78"/>
      <c r="FD415" s="78"/>
      <c r="FE415" s="78"/>
      <c r="FF415" s="78"/>
      <c r="FG415" s="78"/>
      <c r="FH415" s="78"/>
      <c r="FI415" s="78"/>
      <c r="FJ415" s="78"/>
      <c r="FK415" s="78"/>
      <c r="FL415" s="78"/>
      <c r="FM415" s="78"/>
      <c r="FN415" s="78"/>
      <c r="FO415" s="78"/>
      <c r="FP415" s="78"/>
      <c r="FQ415" s="78"/>
      <c r="FR415" s="78"/>
      <c r="FS415" s="78"/>
      <c r="FT415" s="78"/>
      <c r="FU415" s="78"/>
      <c r="FV415" s="78"/>
      <c r="FW415" s="78"/>
      <c r="FX415" s="78"/>
      <c r="FY415" s="78"/>
      <c r="FZ415" s="78"/>
    </row>
    <row r="416" spans="8:182" x14ac:dyDescent="0.2">
      <c r="H416" s="78"/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78"/>
      <c r="AM416" s="78"/>
      <c r="AN416" s="78"/>
      <c r="AO416" s="78"/>
      <c r="AP416" s="78"/>
      <c r="AQ416" s="78"/>
      <c r="AR416" s="78"/>
      <c r="AS416" s="78"/>
      <c r="AT416" s="78"/>
      <c r="AU416" s="78"/>
      <c r="AV416" s="78"/>
      <c r="AW416" s="78"/>
      <c r="AX416" s="78"/>
      <c r="AY416" s="78"/>
      <c r="AZ416" s="78"/>
      <c r="BA416" s="78"/>
      <c r="BB416" s="78"/>
      <c r="BC416" s="78"/>
      <c r="BD416" s="78"/>
      <c r="BE416" s="78"/>
      <c r="BF416" s="78"/>
      <c r="BG416" s="78"/>
      <c r="BH416" s="78"/>
      <c r="BI416" s="78"/>
      <c r="BJ416" s="78"/>
      <c r="BK416" s="78"/>
      <c r="BL416" s="78"/>
      <c r="BM416" s="78"/>
      <c r="BN416" s="78"/>
      <c r="BO416" s="78"/>
      <c r="BP416" s="78"/>
      <c r="BQ416" s="78"/>
      <c r="BR416" s="78"/>
      <c r="BS416" s="78"/>
      <c r="BT416" s="78"/>
      <c r="BU416" s="78"/>
      <c r="BV416" s="78"/>
      <c r="BW416" s="78"/>
      <c r="BX416" s="78"/>
      <c r="BY416" s="78"/>
      <c r="BZ416" s="78"/>
      <c r="CA416" s="78"/>
      <c r="CB416" s="78"/>
      <c r="CC416" s="78"/>
      <c r="CD416" s="78"/>
      <c r="CE416" s="78"/>
      <c r="CF416" s="78"/>
      <c r="CG416" s="78"/>
      <c r="CH416" s="78"/>
      <c r="CI416" s="78"/>
      <c r="CJ416" s="78"/>
      <c r="CK416" s="78"/>
      <c r="CL416" s="78"/>
      <c r="CM416" s="78"/>
      <c r="CN416" s="78"/>
      <c r="CO416" s="78"/>
      <c r="CP416" s="78"/>
      <c r="CQ416" s="78"/>
      <c r="CR416" s="78"/>
      <c r="CS416" s="78"/>
      <c r="CT416" s="78"/>
      <c r="CU416" s="78"/>
      <c r="CV416" s="78"/>
      <c r="CW416" s="78"/>
      <c r="CX416" s="78"/>
      <c r="CY416" s="78"/>
      <c r="CZ416" s="78"/>
      <c r="DA416" s="78"/>
      <c r="DB416" s="78"/>
      <c r="DC416" s="78"/>
      <c r="DD416" s="78"/>
      <c r="DE416" s="78"/>
      <c r="DF416" s="78"/>
      <c r="DG416" s="78"/>
      <c r="DH416" s="78"/>
      <c r="DI416" s="78"/>
      <c r="DJ416" s="78"/>
      <c r="DK416" s="78"/>
      <c r="DL416" s="78"/>
      <c r="DM416" s="78"/>
      <c r="DN416" s="78"/>
      <c r="DO416" s="78"/>
      <c r="DP416" s="78"/>
      <c r="DQ416" s="78"/>
      <c r="DR416" s="78"/>
      <c r="DS416" s="78"/>
      <c r="DT416" s="78"/>
      <c r="DU416" s="78"/>
      <c r="DV416" s="78"/>
      <c r="DW416" s="78"/>
      <c r="DX416" s="78"/>
      <c r="DY416" s="78"/>
      <c r="DZ416" s="78"/>
      <c r="EA416" s="78"/>
      <c r="EB416" s="78"/>
      <c r="EC416" s="78"/>
      <c r="ED416" s="78"/>
      <c r="EE416" s="78"/>
      <c r="EF416" s="78"/>
      <c r="EG416" s="78"/>
      <c r="EH416" s="78"/>
      <c r="EI416" s="78"/>
      <c r="EJ416" s="78"/>
      <c r="EK416" s="78"/>
      <c r="EL416" s="78"/>
      <c r="EM416" s="78"/>
      <c r="EN416" s="78"/>
      <c r="EO416" s="78"/>
      <c r="EP416" s="78"/>
      <c r="EQ416" s="78"/>
      <c r="ER416" s="78"/>
      <c r="ES416" s="78"/>
      <c r="ET416" s="78"/>
      <c r="EU416" s="78"/>
      <c r="EV416" s="78"/>
      <c r="EW416" s="78"/>
      <c r="EX416" s="78"/>
      <c r="EY416" s="78"/>
      <c r="EZ416" s="78"/>
      <c r="FA416" s="78"/>
      <c r="FB416" s="78"/>
      <c r="FC416" s="78"/>
      <c r="FD416" s="78"/>
      <c r="FE416" s="78"/>
      <c r="FF416" s="78"/>
      <c r="FG416" s="78"/>
      <c r="FH416" s="78"/>
      <c r="FI416" s="78"/>
      <c r="FJ416" s="78"/>
      <c r="FK416" s="78"/>
      <c r="FL416" s="78"/>
      <c r="FM416" s="78"/>
      <c r="FN416" s="78"/>
      <c r="FO416" s="78"/>
      <c r="FP416" s="78"/>
      <c r="FQ416" s="78"/>
      <c r="FR416" s="78"/>
      <c r="FS416" s="78"/>
      <c r="FT416" s="78"/>
      <c r="FU416" s="78"/>
      <c r="FV416" s="78"/>
      <c r="FW416" s="78"/>
      <c r="FX416" s="78"/>
      <c r="FY416" s="78"/>
      <c r="FZ416" s="78"/>
    </row>
    <row r="417" spans="8:182" x14ac:dyDescent="0.2">
      <c r="H417" s="78"/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78"/>
      <c r="AM417" s="78"/>
      <c r="AN417" s="78"/>
      <c r="AO417" s="78"/>
      <c r="AP417" s="78"/>
      <c r="AQ417" s="78"/>
      <c r="AR417" s="78"/>
      <c r="AS417" s="78"/>
      <c r="AT417" s="78"/>
      <c r="AU417" s="78"/>
      <c r="AV417" s="78"/>
      <c r="AW417" s="78"/>
      <c r="AX417" s="78"/>
      <c r="AY417" s="78"/>
      <c r="AZ417" s="78"/>
      <c r="BA417" s="78"/>
      <c r="BB417" s="78"/>
      <c r="BC417" s="78"/>
      <c r="BD417" s="78"/>
      <c r="BE417" s="78"/>
      <c r="BF417" s="78"/>
      <c r="BG417" s="78"/>
      <c r="BH417" s="78"/>
      <c r="BI417" s="78"/>
      <c r="BJ417" s="78"/>
      <c r="BK417" s="78"/>
      <c r="BL417" s="78"/>
      <c r="BM417" s="78"/>
      <c r="BN417" s="78"/>
      <c r="BO417" s="78"/>
      <c r="BP417" s="78"/>
      <c r="BQ417" s="78"/>
      <c r="BR417" s="78"/>
      <c r="BS417" s="78"/>
      <c r="BT417" s="78"/>
      <c r="BU417" s="78"/>
      <c r="BV417" s="78"/>
      <c r="BW417" s="78"/>
      <c r="BX417" s="78"/>
      <c r="BY417" s="78"/>
      <c r="BZ417" s="78"/>
      <c r="CA417" s="78"/>
      <c r="CB417" s="78"/>
      <c r="CC417" s="78"/>
      <c r="CD417" s="78"/>
      <c r="CE417" s="78"/>
      <c r="CF417" s="78"/>
      <c r="CG417" s="78"/>
      <c r="CH417" s="78"/>
      <c r="CI417" s="78"/>
      <c r="CJ417" s="78"/>
      <c r="CK417" s="78"/>
      <c r="CL417" s="78"/>
      <c r="CM417" s="78"/>
      <c r="CN417" s="78"/>
      <c r="CO417" s="78"/>
      <c r="CP417" s="78"/>
      <c r="CQ417" s="78"/>
      <c r="CR417" s="78"/>
      <c r="CS417" s="78"/>
      <c r="CT417" s="78"/>
      <c r="CU417" s="78"/>
      <c r="CV417" s="78"/>
      <c r="CW417" s="78"/>
      <c r="CX417" s="78"/>
      <c r="CY417" s="78"/>
      <c r="CZ417" s="78"/>
      <c r="DA417" s="78"/>
      <c r="DB417" s="78"/>
      <c r="DC417" s="78"/>
      <c r="DD417" s="78"/>
      <c r="DE417" s="78"/>
      <c r="DF417" s="78"/>
      <c r="DG417" s="78"/>
      <c r="DH417" s="78"/>
      <c r="DI417" s="78"/>
      <c r="DJ417" s="78"/>
      <c r="DK417" s="78"/>
      <c r="DL417" s="78"/>
      <c r="DM417" s="78"/>
      <c r="DN417" s="78"/>
      <c r="DO417" s="78"/>
      <c r="DP417" s="78"/>
      <c r="DQ417" s="78"/>
      <c r="DR417" s="78"/>
      <c r="DS417" s="78"/>
      <c r="DT417" s="78"/>
      <c r="DU417" s="78"/>
      <c r="DV417" s="78"/>
      <c r="DW417" s="78"/>
      <c r="DX417" s="78"/>
      <c r="DY417" s="78"/>
      <c r="DZ417" s="78"/>
      <c r="EA417" s="78"/>
      <c r="EB417" s="78"/>
      <c r="EC417" s="78"/>
      <c r="ED417" s="78"/>
      <c r="EE417" s="78"/>
      <c r="EF417" s="78"/>
      <c r="EG417" s="78"/>
      <c r="EH417" s="78"/>
      <c r="EI417" s="78"/>
      <c r="EJ417" s="78"/>
      <c r="EK417" s="78"/>
      <c r="EL417" s="78"/>
      <c r="EM417" s="78"/>
      <c r="EN417" s="78"/>
      <c r="EO417" s="78"/>
      <c r="EP417" s="78"/>
      <c r="EQ417" s="78"/>
      <c r="ER417" s="78"/>
      <c r="ES417" s="78"/>
      <c r="ET417" s="78"/>
      <c r="EU417" s="78"/>
      <c r="EV417" s="78"/>
      <c r="EW417" s="78"/>
      <c r="EX417" s="78"/>
      <c r="EY417" s="78"/>
      <c r="EZ417" s="78"/>
      <c r="FA417" s="78"/>
      <c r="FB417" s="78"/>
      <c r="FC417" s="78"/>
      <c r="FD417" s="78"/>
      <c r="FE417" s="78"/>
      <c r="FF417" s="78"/>
      <c r="FG417" s="78"/>
      <c r="FH417" s="78"/>
      <c r="FI417" s="78"/>
      <c r="FJ417" s="78"/>
      <c r="FK417" s="78"/>
      <c r="FL417" s="78"/>
      <c r="FM417" s="78"/>
      <c r="FN417" s="78"/>
      <c r="FO417" s="78"/>
      <c r="FP417" s="78"/>
      <c r="FQ417" s="78"/>
      <c r="FR417" s="78"/>
      <c r="FS417" s="78"/>
      <c r="FT417" s="78"/>
      <c r="FU417" s="78"/>
      <c r="FV417" s="78"/>
      <c r="FW417" s="78"/>
      <c r="FX417" s="78"/>
      <c r="FY417" s="78"/>
      <c r="FZ417" s="78"/>
    </row>
    <row r="418" spans="8:182" x14ac:dyDescent="0.2">
      <c r="H418" s="78"/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78"/>
      <c r="AM418" s="78"/>
      <c r="AN418" s="78"/>
      <c r="AO418" s="78"/>
      <c r="AP418" s="78"/>
      <c r="AQ418" s="78"/>
      <c r="AR418" s="78"/>
      <c r="AS418" s="78"/>
      <c r="AT418" s="78"/>
      <c r="AU418" s="78"/>
      <c r="AV418" s="78"/>
      <c r="AW418" s="78"/>
      <c r="AX418" s="78"/>
      <c r="AY418" s="78"/>
      <c r="AZ418" s="78"/>
      <c r="BA418" s="78"/>
      <c r="BB418" s="78"/>
      <c r="BC418" s="78"/>
      <c r="BD418" s="78"/>
      <c r="BE418" s="78"/>
      <c r="BF418" s="78"/>
      <c r="BG418" s="78"/>
      <c r="BH418" s="78"/>
      <c r="BI418" s="78"/>
      <c r="BJ418" s="78"/>
      <c r="BK418" s="78"/>
      <c r="BL418" s="78"/>
      <c r="BM418" s="78"/>
      <c r="BN418" s="78"/>
      <c r="BO418" s="78"/>
      <c r="BP418" s="78"/>
      <c r="BQ418" s="78"/>
      <c r="BR418" s="78"/>
      <c r="BS418" s="78"/>
      <c r="BT418" s="78"/>
      <c r="BU418" s="78"/>
      <c r="BV418" s="78"/>
      <c r="BW418" s="78"/>
      <c r="BX418" s="78"/>
      <c r="BY418" s="78"/>
      <c r="BZ418" s="78"/>
      <c r="CA418" s="78"/>
      <c r="CB418" s="78"/>
      <c r="CC418" s="78"/>
      <c r="CD418" s="78"/>
      <c r="CE418" s="78"/>
      <c r="CF418" s="78"/>
      <c r="CG418" s="78"/>
      <c r="CH418" s="78"/>
      <c r="CI418" s="78"/>
      <c r="CJ418" s="78"/>
      <c r="CK418" s="78"/>
      <c r="CL418" s="78"/>
      <c r="CM418" s="78"/>
      <c r="CN418" s="78"/>
      <c r="CO418" s="78"/>
      <c r="CP418" s="78"/>
      <c r="CQ418" s="78"/>
      <c r="CR418" s="78"/>
      <c r="CS418" s="78"/>
      <c r="CT418" s="78"/>
      <c r="CU418" s="78"/>
      <c r="CV418" s="78"/>
      <c r="CW418" s="78"/>
      <c r="CX418" s="78"/>
      <c r="CY418" s="78"/>
      <c r="CZ418" s="78"/>
      <c r="DA418" s="78"/>
      <c r="DB418" s="78"/>
      <c r="DC418" s="78"/>
      <c r="DD418" s="78"/>
      <c r="DE418" s="78"/>
      <c r="DF418" s="78"/>
      <c r="DG418" s="78"/>
      <c r="DH418" s="78"/>
      <c r="DI418" s="78"/>
      <c r="DJ418" s="78"/>
      <c r="DK418" s="78"/>
      <c r="DL418" s="78"/>
      <c r="DM418" s="78"/>
      <c r="DN418" s="78"/>
      <c r="DO418" s="78"/>
      <c r="DP418" s="78"/>
      <c r="DQ418" s="78"/>
      <c r="DR418" s="78"/>
      <c r="DS418" s="78"/>
      <c r="DT418" s="78"/>
      <c r="DU418" s="78"/>
      <c r="DV418" s="78"/>
      <c r="DW418" s="78"/>
      <c r="DX418" s="78"/>
      <c r="DY418" s="78"/>
      <c r="DZ418" s="78"/>
      <c r="EA418" s="78"/>
      <c r="EB418" s="78"/>
      <c r="EC418" s="78"/>
      <c r="ED418" s="78"/>
      <c r="EE418" s="78"/>
      <c r="EF418" s="78"/>
      <c r="EG418" s="78"/>
      <c r="EH418" s="78"/>
      <c r="EI418" s="78"/>
      <c r="EJ418" s="78"/>
      <c r="EK418" s="78"/>
      <c r="EL418" s="78"/>
      <c r="EM418" s="78"/>
      <c r="EN418" s="78"/>
      <c r="EO418" s="78"/>
      <c r="EP418" s="78"/>
      <c r="EQ418" s="78"/>
      <c r="ER418" s="78"/>
      <c r="ES418" s="78"/>
      <c r="ET418" s="78"/>
      <c r="EU418" s="78"/>
      <c r="EV418" s="78"/>
      <c r="EW418" s="78"/>
      <c r="EX418" s="78"/>
      <c r="EY418" s="78"/>
      <c r="EZ418" s="78"/>
      <c r="FA418" s="78"/>
      <c r="FB418" s="78"/>
      <c r="FC418" s="78"/>
      <c r="FD418" s="78"/>
      <c r="FE418" s="78"/>
      <c r="FF418" s="78"/>
      <c r="FG418" s="78"/>
      <c r="FH418" s="78"/>
      <c r="FI418" s="78"/>
      <c r="FJ418" s="78"/>
      <c r="FK418" s="78"/>
      <c r="FL418" s="78"/>
      <c r="FM418" s="78"/>
      <c r="FN418" s="78"/>
      <c r="FO418" s="78"/>
      <c r="FP418" s="78"/>
      <c r="FQ418" s="78"/>
      <c r="FR418" s="78"/>
      <c r="FS418" s="78"/>
      <c r="FT418" s="78"/>
      <c r="FU418" s="78"/>
      <c r="FV418" s="78"/>
      <c r="FW418" s="78"/>
      <c r="FX418" s="78"/>
      <c r="FY418" s="78"/>
      <c r="FZ418" s="78"/>
    </row>
    <row r="419" spans="8:182" x14ac:dyDescent="0.2">
      <c r="H419" s="78"/>
      <c r="I419" s="78"/>
      <c r="J419" s="78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  <c r="AC419" s="78"/>
      <c r="AD419" s="78"/>
      <c r="AE419" s="78"/>
      <c r="AF419" s="78"/>
      <c r="AG419" s="78"/>
      <c r="AH419" s="78"/>
      <c r="AI419" s="78"/>
      <c r="AJ419" s="78"/>
      <c r="AK419" s="78"/>
      <c r="AL419" s="78"/>
      <c r="AM419" s="78"/>
      <c r="AN419" s="78"/>
      <c r="AO419" s="78"/>
      <c r="AP419" s="78"/>
      <c r="AQ419" s="78"/>
      <c r="AR419" s="78"/>
      <c r="AS419" s="78"/>
      <c r="AT419" s="78"/>
      <c r="AU419" s="78"/>
      <c r="AV419" s="78"/>
      <c r="AW419" s="78"/>
      <c r="AX419" s="78"/>
      <c r="AY419" s="78"/>
      <c r="AZ419" s="78"/>
      <c r="BA419" s="78"/>
      <c r="BB419" s="78"/>
      <c r="BC419" s="78"/>
      <c r="BD419" s="78"/>
      <c r="BE419" s="78"/>
      <c r="BF419" s="78"/>
      <c r="BG419" s="78"/>
      <c r="BH419" s="78"/>
      <c r="BI419" s="78"/>
      <c r="BJ419" s="78"/>
      <c r="BK419" s="78"/>
      <c r="BL419" s="78"/>
      <c r="BM419" s="78"/>
      <c r="BN419" s="78"/>
      <c r="BO419" s="78"/>
      <c r="BP419" s="78"/>
      <c r="BQ419" s="78"/>
      <c r="BR419" s="78"/>
      <c r="BS419" s="78"/>
      <c r="BT419" s="78"/>
      <c r="BU419" s="78"/>
      <c r="BV419" s="78"/>
      <c r="BW419" s="78"/>
      <c r="BX419" s="78"/>
      <c r="BY419" s="78"/>
      <c r="BZ419" s="78"/>
      <c r="CA419" s="78"/>
      <c r="CB419" s="78"/>
      <c r="CC419" s="78"/>
      <c r="CD419" s="78"/>
      <c r="CE419" s="78"/>
      <c r="CF419" s="78"/>
      <c r="CG419" s="78"/>
      <c r="CH419" s="78"/>
      <c r="CI419" s="78"/>
      <c r="CJ419" s="78"/>
      <c r="CK419" s="78"/>
      <c r="CL419" s="78"/>
      <c r="CM419" s="78"/>
      <c r="CN419" s="78"/>
      <c r="CO419" s="78"/>
      <c r="CP419" s="78"/>
      <c r="CQ419" s="78"/>
      <c r="CR419" s="78"/>
      <c r="CS419" s="78"/>
      <c r="CT419" s="78"/>
      <c r="CU419" s="78"/>
      <c r="CV419" s="78"/>
      <c r="CW419" s="78"/>
      <c r="CX419" s="78"/>
      <c r="CY419" s="78"/>
      <c r="CZ419" s="78"/>
      <c r="DA419" s="78"/>
      <c r="DB419" s="78"/>
      <c r="DC419" s="78"/>
      <c r="DD419" s="78"/>
      <c r="DE419" s="78"/>
      <c r="DF419" s="78"/>
      <c r="DG419" s="78"/>
      <c r="DH419" s="78"/>
      <c r="DI419" s="78"/>
      <c r="DJ419" s="78"/>
      <c r="DK419" s="78"/>
      <c r="DL419" s="78"/>
      <c r="DM419" s="78"/>
      <c r="DN419" s="78"/>
      <c r="DO419" s="78"/>
      <c r="DP419" s="78"/>
      <c r="DQ419" s="78"/>
      <c r="DR419" s="78"/>
      <c r="DS419" s="78"/>
      <c r="DT419" s="78"/>
      <c r="DU419" s="78"/>
      <c r="DV419" s="78"/>
      <c r="DW419" s="78"/>
      <c r="DX419" s="78"/>
      <c r="DY419" s="78"/>
      <c r="DZ419" s="78"/>
      <c r="EA419" s="78"/>
      <c r="EB419" s="78"/>
      <c r="EC419" s="78"/>
      <c r="ED419" s="78"/>
      <c r="EE419" s="78"/>
      <c r="EF419" s="78"/>
      <c r="EG419" s="78"/>
      <c r="EH419" s="78"/>
      <c r="EI419" s="78"/>
      <c r="EJ419" s="78"/>
      <c r="EK419" s="78"/>
      <c r="EL419" s="78"/>
      <c r="EM419" s="78"/>
      <c r="EN419" s="78"/>
      <c r="EO419" s="78"/>
      <c r="EP419" s="78"/>
      <c r="EQ419" s="78"/>
      <c r="ER419" s="78"/>
      <c r="ES419" s="78"/>
      <c r="ET419" s="78"/>
      <c r="EU419" s="78"/>
      <c r="EV419" s="78"/>
      <c r="EW419" s="78"/>
      <c r="EX419" s="78"/>
      <c r="EY419" s="78"/>
      <c r="EZ419" s="78"/>
      <c r="FA419" s="78"/>
      <c r="FB419" s="78"/>
      <c r="FC419" s="78"/>
      <c r="FD419" s="78"/>
      <c r="FE419" s="78"/>
      <c r="FF419" s="78"/>
      <c r="FG419" s="78"/>
      <c r="FH419" s="78"/>
      <c r="FI419" s="78"/>
      <c r="FJ419" s="78"/>
      <c r="FK419" s="78"/>
      <c r="FL419" s="78"/>
      <c r="FM419" s="78"/>
      <c r="FN419" s="78"/>
      <c r="FO419" s="78"/>
      <c r="FP419" s="78"/>
      <c r="FQ419" s="78"/>
      <c r="FR419" s="78"/>
      <c r="FS419" s="78"/>
      <c r="FT419" s="78"/>
      <c r="FU419" s="78"/>
      <c r="FV419" s="78"/>
      <c r="FW419" s="78"/>
      <c r="FX419" s="78"/>
      <c r="FY419" s="78"/>
      <c r="FZ419" s="78"/>
    </row>
    <row r="420" spans="8:182" x14ac:dyDescent="0.2">
      <c r="H420" s="78"/>
      <c r="I420" s="78"/>
      <c r="J420" s="78"/>
      <c r="K420" s="78"/>
      <c r="L420" s="78"/>
      <c r="M420" s="78"/>
      <c r="N420" s="78"/>
      <c r="O420" s="78"/>
      <c r="P420" s="78"/>
      <c r="Q420" s="78"/>
      <c r="R420" s="78"/>
      <c r="S420" s="78"/>
      <c r="T420" s="78"/>
      <c r="U420" s="78"/>
      <c r="V420" s="78"/>
      <c r="W420" s="78"/>
      <c r="X420" s="78"/>
      <c r="Y420" s="78"/>
      <c r="Z420" s="78"/>
      <c r="AA420" s="78"/>
      <c r="AB420" s="78"/>
      <c r="AC420" s="78"/>
      <c r="AD420" s="78"/>
      <c r="AE420" s="78"/>
      <c r="AF420" s="78"/>
      <c r="AG420" s="78"/>
      <c r="AH420" s="78"/>
      <c r="AI420" s="78"/>
      <c r="AJ420" s="78"/>
      <c r="AK420" s="78"/>
      <c r="AL420" s="78"/>
      <c r="AM420" s="78"/>
      <c r="AN420" s="78"/>
      <c r="AO420" s="78"/>
      <c r="AP420" s="78"/>
      <c r="AQ420" s="78"/>
      <c r="AR420" s="78"/>
      <c r="AS420" s="78"/>
      <c r="AT420" s="78"/>
      <c r="AU420" s="78"/>
      <c r="AV420" s="78"/>
      <c r="AW420" s="78"/>
      <c r="AX420" s="78"/>
      <c r="AY420" s="78"/>
      <c r="AZ420" s="78"/>
      <c r="BA420" s="78"/>
      <c r="BB420" s="78"/>
      <c r="BC420" s="78"/>
      <c r="BD420" s="78"/>
      <c r="BE420" s="78"/>
      <c r="BF420" s="78"/>
      <c r="BG420" s="78"/>
      <c r="BH420" s="78"/>
      <c r="BI420" s="78"/>
      <c r="BJ420" s="78"/>
      <c r="BK420" s="78"/>
      <c r="BL420" s="78"/>
      <c r="BM420" s="78"/>
      <c r="BN420" s="78"/>
      <c r="BO420" s="78"/>
      <c r="BP420" s="78"/>
      <c r="BQ420" s="78"/>
      <c r="BR420" s="78"/>
      <c r="BS420" s="78"/>
      <c r="BT420" s="78"/>
      <c r="BU420" s="78"/>
      <c r="BV420" s="78"/>
      <c r="BW420" s="78"/>
      <c r="BX420" s="78"/>
      <c r="BY420" s="78"/>
      <c r="BZ420" s="78"/>
      <c r="CA420" s="78"/>
      <c r="CB420" s="78"/>
      <c r="CC420" s="78"/>
      <c r="CD420" s="78"/>
      <c r="CE420" s="78"/>
      <c r="CF420" s="78"/>
      <c r="CG420" s="78"/>
      <c r="CH420" s="78"/>
      <c r="CI420" s="78"/>
      <c r="CJ420" s="78"/>
      <c r="CK420" s="78"/>
      <c r="CL420" s="78"/>
      <c r="CM420" s="78"/>
      <c r="CN420" s="78"/>
      <c r="CO420" s="78"/>
      <c r="CP420" s="78"/>
      <c r="CQ420" s="78"/>
      <c r="CR420" s="78"/>
      <c r="CS420" s="78"/>
      <c r="CT420" s="78"/>
      <c r="CU420" s="78"/>
      <c r="CV420" s="78"/>
      <c r="CW420" s="78"/>
      <c r="CX420" s="78"/>
      <c r="CY420" s="78"/>
      <c r="CZ420" s="78"/>
      <c r="DA420" s="78"/>
      <c r="DB420" s="78"/>
      <c r="DC420" s="78"/>
      <c r="DD420" s="78"/>
      <c r="DE420" s="78"/>
      <c r="DF420" s="78"/>
      <c r="DG420" s="78"/>
      <c r="DH420" s="78"/>
      <c r="DI420" s="78"/>
      <c r="DJ420" s="78"/>
      <c r="DK420" s="78"/>
      <c r="DL420" s="78"/>
      <c r="DM420" s="78"/>
      <c r="DN420" s="78"/>
      <c r="DO420" s="78"/>
      <c r="DP420" s="78"/>
      <c r="DQ420" s="78"/>
      <c r="DR420" s="78"/>
      <c r="DS420" s="78"/>
      <c r="DT420" s="78"/>
      <c r="DU420" s="78"/>
      <c r="DV420" s="78"/>
      <c r="DW420" s="78"/>
      <c r="DX420" s="78"/>
      <c r="DY420" s="78"/>
      <c r="DZ420" s="78"/>
      <c r="EA420" s="78"/>
      <c r="EB420" s="78"/>
      <c r="EC420" s="78"/>
      <c r="ED420" s="78"/>
      <c r="EE420" s="78"/>
      <c r="EF420" s="78"/>
      <c r="EG420" s="78"/>
      <c r="EH420" s="78"/>
      <c r="EI420" s="78"/>
      <c r="EJ420" s="78"/>
      <c r="EK420" s="78"/>
      <c r="EL420" s="78"/>
      <c r="EM420" s="78"/>
      <c r="EN420" s="78"/>
      <c r="EO420" s="78"/>
      <c r="EP420" s="78"/>
      <c r="EQ420" s="78"/>
      <c r="ER420" s="78"/>
      <c r="ES420" s="78"/>
      <c r="ET420" s="78"/>
      <c r="EU420" s="78"/>
      <c r="EV420" s="78"/>
      <c r="EW420" s="78"/>
      <c r="EX420" s="78"/>
      <c r="EY420" s="78"/>
      <c r="EZ420" s="78"/>
      <c r="FA420" s="78"/>
      <c r="FB420" s="78"/>
      <c r="FC420" s="78"/>
      <c r="FD420" s="78"/>
      <c r="FE420" s="78"/>
      <c r="FF420" s="78"/>
      <c r="FG420" s="78"/>
      <c r="FH420" s="78"/>
      <c r="FI420" s="78"/>
      <c r="FJ420" s="78"/>
      <c r="FK420" s="78"/>
      <c r="FL420" s="78"/>
      <c r="FM420" s="78"/>
      <c r="FN420" s="78"/>
      <c r="FO420" s="78"/>
      <c r="FP420" s="78"/>
      <c r="FQ420" s="78"/>
      <c r="FR420" s="78"/>
      <c r="FS420" s="78"/>
      <c r="FT420" s="78"/>
      <c r="FU420" s="78"/>
      <c r="FV420" s="78"/>
      <c r="FW420" s="78"/>
      <c r="FX420" s="78"/>
      <c r="FY420" s="78"/>
      <c r="FZ420" s="78"/>
    </row>
    <row r="421" spans="8:182" x14ac:dyDescent="0.2">
      <c r="H421" s="78"/>
      <c r="I421" s="78"/>
      <c r="J421" s="78"/>
      <c r="K421" s="78"/>
      <c r="L421" s="78"/>
      <c r="M421" s="78"/>
      <c r="N421" s="78"/>
      <c r="O421" s="78"/>
      <c r="P421" s="78"/>
      <c r="Q421" s="78"/>
      <c r="R421" s="78"/>
      <c r="S421" s="78"/>
      <c r="T421" s="78"/>
      <c r="U421" s="78"/>
      <c r="V421" s="78"/>
      <c r="W421" s="78"/>
      <c r="X421" s="78"/>
      <c r="Y421" s="78"/>
      <c r="Z421" s="78"/>
      <c r="AA421" s="78"/>
      <c r="AB421" s="78"/>
      <c r="AC421" s="78"/>
      <c r="AD421" s="78"/>
      <c r="AE421" s="78"/>
      <c r="AF421" s="78"/>
      <c r="AG421" s="78"/>
      <c r="AH421" s="78"/>
      <c r="AI421" s="78"/>
      <c r="AJ421" s="78"/>
      <c r="AK421" s="78"/>
      <c r="AL421" s="78"/>
      <c r="AM421" s="78"/>
      <c r="AN421" s="78"/>
      <c r="AO421" s="78"/>
      <c r="AP421" s="78"/>
      <c r="AQ421" s="78"/>
      <c r="AR421" s="78"/>
      <c r="AS421" s="78"/>
      <c r="AT421" s="78"/>
      <c r="AU421" s="78"/>
      <c r="AV421" s="78"/>
      <c r="AW421" s="78"/>
      <c r="AX421" s="78"/>
      <c r="AY421" s="78"/>
      <c r="AZ421" s="78"/>
      <c r="BA421" s="78"/>
      <c r="BB421" s="78"/>
      <c r="BC421" s="78"/>
      <c r="BD421" s="78"/>
      <c r="BE421" s="78"/>
      <c r="BF421" s="78"/>
      <c r="BG421" s="78"/>
      <c r="BH421" s="78"/>
      <c r="BI421" s="78"/>
      <c r="BJ421" s="78"/>
      <c r="BK421" s="78"/>
      <c r="BL421" s="78"/>
      <c r="BM421" s="78"/>
      <c r="BN421" s="78"/>
      <c r="BO421" s="78"/>
      <c r="BP421" s="78"/>
      <c r="BQ421" s="78"/>
      <c r="BR421" s="78"/>
      <c r="BS421" s="78"/>
      <c r="BT421" s="78"/>
      <c r="BU421" s="78"/>
      <c r="BV421" s="78"/>
      <c r="BW421" s="78"/>
      <c r="BX421" s="78"/>
      <c r="BY421" s="78"/>
      <c r="BZ421" s="78"/>
      <c r="CA421" s="78"/>
      <c r="CB421" s="78"/>
      <c r="CC421" s="78"/>
      <c r="CD421" s="78"/>
      <c r="CE421" s="78"/>
      <c r="CF421" s="78"/>
      <c r="CG421" s="78"/>
      <c r="CH421" s="78"/>
      <c r="CI421" s="78"/>
      <c r="CJ421" s="78"/>
      <c r="CK421" s="78"/>
      <c r="CL421" s="78"/>
      <c r="CM421" s="78"/>
      <c r="CN421" s="78"/>
      <c r="CO421" s="78"/>
      <c r="CP421" s="78"/>
      <c r="CQ421" s="78"/>
      <c r="CR421" s="78"/>
      <c r="CS421" s="78"/>
      <c r="CT421" s="78"/>
      <c r="CU421" s="78"/>
      <c r="CV421" s="78"/>
      <c r="CW421" s="78"/>
      <c r="CX421" s="78"/>
      <c r="CY421" s="78"/>
      <c r="CZ421" s="78"/>
      <c r="DA421" s="78"/>
      <c r="DB421" s="78"/>
      <c r="DC421" s="78"/>
      <c r="DD421" s="78"/>
      <c r="DE421" s="78"/>
      <c r="DF421" s="78"/>
      <c r="DG421" s="78"/>
      <c r="DH421" s="78"/>
      <c r="DI421" s="78"/>
      <c r="DJ421" s="78"/>
      <c r="DK421" s="78"/>
      <c r="DL421" s="78"/>
      <c r="DM421" s="78"/>
      <c r="DN421" s="78"/>
      <c r="DO421" s="78"/>
      <c r="DP421" s="78"/>
      <c r="DQ421" s="78"/>
      <c r="DR421" s="78"/>
      <c r="DS421" s="78"/>
      <c r="DT421" s="78"/>
      <c r="DU421" s="78"/>
      <c r="DV421" s="78"/>
      <c r="DW421" s="78"/>
      <c r="DX421" s="78"/>
      <c r="DY421" s="78"/>
      <c r="DZ421" s="78"/>
      <c r="EA421" s="78"/>
      <c r="EB421" s="78"/>
      <c r="EC421" s="78"/>
      <c r="ED421" s="78"/>
      <c r="EE421" s="78"/>
      <c r="EF421" s="78"/>
      <c r="EG421" s="78"/>
      <c r="EH421" s="78"/>
      <c r="EI421" s="78"/>
      <c r="EJ421" s="78"/>
      <c r="EK421" s="78"/>
      <c r="EL421" s="78"/>
      <c r="EM421" s="78"/>
      <c r="EN421" s="78"/>
      <c r="EO421" s="78"/>
      <c r="EP421" s="78"/>
      <c r="EQ421" s="78"/>
      <c r="ER421" s="78"/>
      <c r="ES421" s="78"/>
      <c r="ET421" s="78"/>
      <c r="EU421" s="78"/>
      <c r="EV421" s="78"/>
      <c r="EW421" s="78"/>
      <c r="EX421" s="78"/>
      <c r="EY421" s="78"/>
      <c r="EZ421" s="78"/>
      <c r="FA421" s="78"/>
      <c r="FB421" s="78"/>
      <c r="FC421" s="78"/>
      <c r="FD421" s="78"/>
      <c r="FE421" s="78"/>
      <c r="FF421" s="78"/>
      <c r="FG421" s="78"/>
      <c r="FH421" s="78"/>
      <c r="FI421" s="78"/>
      <c r="FJ421" s="78"/>
      <c r="FK421" s="78"/>
      <c r="FL421" s="78"/>
      <c r="FM421" s="78"/>
      <c r="FN421" s="78"/>
      <c r="FO421" s="78"/>
      <c r="FP421" s="78"/>
      <c r="FQ421" s="78"/>
      <c r="FR421" s="78"/>
      <c r="FS421" s="78"/>
      <c r="FT421" s="78"/>
      <c r="FU421" s="78"/>
      <c r="FV421" s="78"/>
      <c r="FW421" s="78"/>
      <c r="FX421" s="78"/>
      <c r="FY421" s="78"/>
      <c r="FZ421" s="78"/>
    </row>
    <row r="422" spans="8:182" x14ac:dyDescent="0.2">
      <c r="H422" s="78"/>
      <c r="I422" s="78"/>
      <c r="J422" s="78"/>
      <c r="K422" s="78"/>
      <c r="L422" s="78"/>
      <c r="M422" s="78"/>
      <c r="N422" s="78"/>
      <c r="O422" s="78"/>
      <c r="P422" s="78"/>
      <c r="Q422" s="78"/>
      <c r="R422" s="78"/>
      <c r="S422" s="78"/>
      <c r="T422" s="78"/>
      <c r="U422" s="78"/>
      <c r="V422" s="78"/>
      <c r="W422" s="78"/>
      <c r="X422" s="78"/>
      <c r="Y422" s="78"/>
      <c r="Z422" s="78"/>
      <c r="AA422" s="78"/>
      <c r="AB422" s="78"/>
      <c r="AC422" s="78"/>
      <c r="AD422" s="78"/>
      <c r="AE422" s="78"/>
      <c r="AF422" s="78"/>
      <c r="AG422" s="78"/>
      <c r="AH422" s="78"/>
      <c r="AI422" s="78"/>
      <c r="AJ422" s="78"/>
      <c r="AK422" s="78"/>
      <c r="AL422" s="78"/>
      <c r="AM422" s="78"/>
      <c r="AN422" s="78"/>
      <c r="AO422" s="78"/>
      <c r="AP422" s="78"/>
      <c r="AQ422" s="78"/>
      <c r="AR422" s="78"/>
      <c r="AS422" s="78"/>
      <c r="AT422" s="78"/>
      <c r="AU422" s="78"/>
      <c r="AV422" s="78"/>
      <c r="AW422" s="78"/>
      <c r="AX422" s="78"/>
      <c r="AY422" s="78"/>
      <c r="AZ422" s="78"/>
      <c r="BA422" s="78"/>
      <c r="BB422" s="78"/>
      <c r="BC422" s="78"/>
      <c r="BD422" s="78"/>
      <c r="BE422" s="78"/>
      <c r="BF422" s="78"/>
      <c r="BG422" s="78"/>
      <c r="BH422" s="78"/>
      <c r="BI422" s="78"/>
      <c r="BJ422" s="78"/>
      <c r="BK422" s="78"/>
      <c r="BL422" s="78"/>
      <c r="BM422" s="78"/>
      <c r="BN422" s="78"/>
      <c r="BO422" s="78"/>
      <c r="BP422" s="78"/>
      <c r="BQ422" s="78"/>
      <c r="BR422" s="78"/>
      <c r="BS422" s="78"/>
      <c r="BT422" s="78"/>
      <c r="BU422" s="78"/>
      <c r="BV422" s="78"/>
      <c r="BW422" s="78"/>
      <c r="BX422" s="78"/>
      <c r="BY422" s="78"/>
      <c r="BZ422" s="78"/>
      <c r="CA422" s="78"/>
      <c r="CB422" s="78"/>
      <c r="CC422" s="78"/>
      <c r="CD422" s="78"/>
      <c r="CE422" s="78"/>
      <c r="CF422" s="78"/>
      <c r="CG422" s="78"/>
      <c r="CH422" s="78"/>
      <c r="CI422" s="78"/>
      <c r="CJ422" s="78"/>
      <c r="CK422" s="78"/>
      <c r="CL422" s="78"/>
      <c r="CM422" s="78"/>
      <c r="CN422" s="78"/>
      <c r="CO422" s="78"/>
      <c r="CP422" s="78"/>
      <c r="CQ422" s="78"/>
      <c r="CR422" s="78"/>
      <c r="CS422" s="78"/>
      <c r="CT422" s="78"/>
      <c r="CU422" s="78"/>
      <c r="CV422" s="78"/>
      <c r="CW422" s="78"/>
      <c r="CX422" s="78"/>
      <c r="CY422" s="78"/>
      <c r="CZ422" s="78"/>
      <c r="DA422" s="78"/>
      <c r="DB422" s="78"/>
      <c r="DC422" s="78"/>
      <c r="DD422" s="78"/>
      <c r="DE422" s="78"/>
      <c r="DF422" s="78"/>
      <c r="DG422" s="78"/>
      <c r="DH422" s="78"/>
      <c r="DI422" s="78"/>
      <c r="DJ422" s="78"/>
      <c r="DK422" s="78"/>
      <c r="DL422" s="78"/>
      <c r="DM422" s="78"/>
      <c r="DN422" s="78"/>
      <c r="DO422" s="78"/>
      <c r="DP422" s="78"/>
      <c r="DQ422" s="78"/>
      <c r="DR422" s="78"/>
      <c r="DS422" s="78"/>
      <c r="DT422" s="78"/>
      <c r="DU422" s="78"/>
      <c r="DV422" s="78"/>
      <c r="DW422" s="78"/>
      <c r="DX422" s="78"/>
      <c r="DY422" s="78"/>
      <c r="DZ422" s="78"/>
      <c r="EA422" s="78"/>
      <c r="EB422" s="78"/>
      <c r="EC422" s="78"/>
      <c r="ED422" s="78"/>
      <c r="EE422" s="78"/>
      <c r="EF422" s="78"/>
      <c r="EG422" s="78"/>
      <c r="EH422" s="78"/>
      <c r="EI422" s="78"/>
      <c r="EJ422" s="78"/>
      <c r="EK422" s="78"/>
      <c r="EL422" s="78"/>
      <c r="EM422" s="78"/>
      <c r="EN422" s="78"/>
      <c r="EO422" s="78"/>
      <c r="EP422" s="78"/>
      <c r="EQ422" s="78"/>
      <c r="ER422" s="78"/>
      <c r="ES422" s="78"/>
      <c r="ET422" s="78"/>
      <c r="EU422" s="78"/>
      <c r="EV422" s="78"/>
      <c r="EW422" s="78"/>
      <c r="EX422" s="78"/>
      <c r="EY422" s="78"/>
      <c r="EZ422" s="78"/>
      <c r="FA422" s="78"/>
      <c r="FB422" s="78"/>
      <c r="FC422" s="78"/>
      <c r="FD422" s="78"/>
      <c r="FE422" s="78"/>
      <c r="FF422" s="78"/>
      <c r="FG422" s="78"/>
      <c r="FH422" s="78"/>
      <c r="FI422" s="78"/>
      <c r="FJ422" s="78"/>
      <c r="FK422" s="78"/>
      <c r="FL422" s="78"/>
      <c r="FM422" s="78"/>
      <c r="FN422" s="78"/>
      <c r="FO422" s="78"/>
      <c r="FP422" s="78"/>
      <c r="FQ422" s="78"/>
      <c r="FR422" s="78"/>
      <c r="FS422" s="78"/>
      <c r="FT422" s="78"/>
      <c r="FU422" s="78"/>
      <c r="FV422" s="78"/>
      <c r="FW422" s="78"/>
      <c r="FX422" s="78"/>
      <c r="FY422" s="78"/>
      <c r="FZ422" s="78"/>
    </row>
    <row r="423" spans="8:182" x14ac:dyDescent="0.2">
      <c r="H423" s="78"/>
      <c r="I423" s="78"/>
      <c r="J423" s="78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  <c r="AA423" s="78"/>
      <c r="AB423" s="78"/>
      <c r="AC423" s="78"/>
      <c r="AD423" s="78"/>
      <c r="AE423" s="78"/>
      <c r="AF423" s="78"/>
      <c r="AG423" s="78"/>
      <c r="AH423" s="78"/>
      <c r="AI423" s="78"/>
      <c r="AJ423" s="78"/>
      <c r="AK423" s="78"/>
      <c r="AL423" s="78"/>
      <c r="AM423" s="78"/>
      <c r="AN423" s="78"/>
      <c r="AO423" s="78"/>
      <c r="AP423" s="78"/>
      <c r="AQ423" s="78"/>
      <c r="AR423" s="78"/>
      <c r="AS423" s="78"/>
      <c r="AT423" s="78"/>
      <c r="AU423" s="78"/>
      <c r="AV423" s="78"/>
      <c r="AW423" s="78"/>
      <c r="AX423" s="78"/>
      <c r="AY423" s="78"/>
      <c r="AZ423" s="78"/>
      <c r="BA423" s="78"/>
      <c r="BB423" s="78"/>
      <c r="BC423" s="78"/>
      <c r="BD423" s="78"/>
      <c r="BE423" s="78"/>
      <c r="BF423" s="78"/>
      <c r="BG423" s="78"/>
      <c r="BH423" s="78"/>
      <c r="BI423" s="78"/>
      <c r="BJ423" s="78"/>
      <c r="BK423" s="78"/>
      <c r="BL423" s="78"/>
      <c r="BM423" s="78"/>
      <c r="BN423" s="78"/>
      <c r="BO423" s="78"/>
      <c r="BP423" s="78"/>
      <c r="BQ423" s="78"/>
      <c r="BR423" s="78"/>
      <c r="BS423" s="78"/>
      <c r="BT423" s="78"/>
      <c r="BU423" s="78"/>
      <c r="BV423" s="78"/>
      <c r="BW423" s="78"/>
      <c r="BX423" s="78"/>
      <c r="BY423" s="78"/>
      <c r="BZ423" s="78"/>
      <c r="CA423" s="78"/>
      <c r="CB423" s="78"/>
      <c r="CC423" s="78"/>
      <c r="CD423" s="78"/>
      <c r="CE423" s="78"/>
      <c r="CF423" s="78"/>
      <c r="CG423" s="78"/>
      <c r="CH423" s="78"/>
      <c r="CI423" s="78"/>
      <c r="CJ423" s="78"/>
      <c r="CK423" s="78"/>
      <c r="CL423" s="78"/>
      <c r="CM423" s="78"/>
      <c r="CN423" s="78"/>
      <c r="CO423" s="78"/>
      <c r="CP423" s="78"/>
      <c r="CQ423" s="78"/>
      <c r="CR423" s="78"/>
      <c r="CS423" s="78"/>
      <c r="CT423" s="78"/>
      <c r="CU423" s="78"/>
      <c r="CV423" s="78"/>
      <c r="CW423" s="78"/>
      <c r="CX423" s="78"/>
      <c r="CY423" s="78"/>
      <c r="CZ423" s="78"/>
      <c r="DA423" s="78"/>
      <c r="DB423" s="78"/>
      <c r="DC423" s="78"/>
      <c r="DD423" s="78"/>
      <c r="DE423" s="78"/>
      <c r="DF423" s="78"/>
      <c r="DG423" s="78"/>
      <c r="DH423" s="78"/>
      <c r="DI423" s="78"/>
      <c r="DJ423" s="78"/>
      <c r="DK423" s="78"/>
      <c r="DL423" s="78"/>
      <c r="DM423" s="78"/>
      <c r="DN423" s="78"/>
      <c r="DO423" s="78"/>
      <c r="DP423" s="78"/>
      <c r="DQ423" s="78"/>
      <c r="DR423" s="78"/>
      <c r="DS423" s="78"/>
      <c r="DT423" s="78"/>
      <c r="DU423" s="78"/>
      <c r="DV423" s="78"/>
      <c r="DW423" s="78"/>
      <c r="DX423" s="78"/>
      <c r="DY423" s="78"/>
      <c r="DZ423" s="78"/>
      <c r="EA423" s="78"/>
      <c r="EB423" s="78"/>
      <c r="EC423" s="78"/>
      <c r="ED423" s="78"/>
      <c r="EE423" s="78"/>
      <c r="EF423" s="78"/>
      <c r="EG423" s="78"/>
      <c r="EH423" s="78"/>
      <c r="EI423" s="78"/>
      <c r="EJ423" s="78"/>
      <c r="EK423" s="78"/>
      <c r="EL423" s="78"/>
      <c r="EM423" s="78"/>
      <c r="EN423" s="78"/>
      <c r="EO423" s="78"/>
      <c r="EP423" s="78"/>
      <c r="EQ423" s="78"/>
      <c r="ER423" s="78"/>
      <c r="ES423" s="78"/>
      <c r="ET423" s="78"/>
      <c r="EU423" s="78"/>
      <c r="EV423" s="78"/>
      <c r="EW423" s="78"/>
      <c r="EX423" s="78"/>
      <c r="EY423" s="78"/>
      <c r="EZ423" s="78"/>
      <c r="FA423" s="78"/>
      <c r="FB423" s="78"/>
      <c r="FC423" s="78"/>
      <c r="FD423" s="78"/>
      <c r="FE423" s="78"/>
      <c r="FF423" s="78"/>
      <c r="FG423" s="78"/>
      <c r="FH423" s="78"/>
      <c r="FI423" s="78"/>
      <c r="FJ423" s="78"/>
      <c r="FK423" s="78"/>
      <c r="FL423" s="78"/>
      <c r="FM423" s="78"/>
      <c r="FN423" s="78"/>
      <c r="FO423" s="78"/>
      <c r="FP423" s="78"/>
      <c r="FQ423" s="78"/>
      <c r="FR423" s="78"/>
      <c r="FS423" s="78"/>
      <c r="FT423" s="78"/>
      <c r="FU423" s="78"/>
      <c r="FV423" s="78"/>
      <c r="FW423" s="78"/>
      <c r="FX423" s="78"/>
      <c r="FY423" s="78"/>
      <c r="FZ423" s="78"/>
    </row>
    <row r="424" spans="8:182" x14ac:dyDescent="0.2">
      <c r="H424" s="78"/>
      <c r="I424" s="78"/>
      <c r="J424" s="78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  <c r="AA424" s="78"/>
      <c r="AB424" s="78"/>
      <c r="AC424" s="78"/>
      <c r="AD424" s="78"/>
      <c r="AE424" s="78"/>
      <c r="AF424" s="78"/>
      <c r="AG424" s="78"/>
      <c r="AH424" s="78"/>
      <c r="AI424" s="78"/>
      <c r="AJ424" s="78"/>
      <c r="AK424" s="78"/>
      <c r="AL424" s="78"/>
      <c r="AM424" s="78"/>
      <c r="AN424" s="78"/>
      <c r="AO424" s="78"/>
      <c r="AP424" s="78"/>
      <c r="AQ424" s="78"/>
      <c r="AR424" s="78"/>
      <c r="AS424" s="78"/>
      <c r="AT424" s="78"/>
      <c r="AU424" s="78"/>
      <c r="AV424" s="78"/>
      <c r="AW424" s="78"/>
      <c r="AX424" s="78"/>
      <c r="AY424" s="78"/>
      <c r="AZ424" s="78"/>
      <c r="BA424" s="78"/>
      <c r="BB424" s="78"/>
      <c r="BC424" s="78"/>
      <c r="BD424" s="78"/>
      <c r="BE424" s="78"/>
      <c r="BF424" s="78"/>
      <c r="BG424" s="78"/>
      <c r="BH424" s="78"/>
      <c r="BI424" s="78"/>
      <c r="BJ424" s="78"/>
      <c r="BK424" s="78"/>
      <c r="BL424" s="78"/>
      <c r="BM424" s="78"/>
      <c r="BN424" s="78"/>
      <c r="BO424" s="78"/>
      <c r="BP424" s="78"/>
      <c r="BQ424" s="78"/>
      <c r="BR424" s="78"/>
      <c r="BS424" s="78"/>
      <c r="BT424" s="78"/>
      <c r="BU424" s="78"/>
      <c r="BV424" s="78"/>
      <c r="BW424" s="78"/>
      <c r="BX424" s="78"/>
      <c r="BY424" s="78"/>
      <c r="BZ424" s="78"/>
      <c r="CA424" s="78"/>
      <c r="CB424" s="78"/>
      <c r="CC424" s="78"/>
      <c r="CD424" s="78"/>
      <c r="CE424" s="78"/>
      <c r="CF424" s="78"/>
      <c r="CG424" s="78"/>
      <c r="CH424" s="78"/>
      <c r="CI424" s="78"/>
      <c r="CJ424" s="78"/>
      <c r="CK424" s="78"/>
      <c r="CL424" s="78"/>
      <c r="CM424" s="78"/>
      <c r="CN424" s="78"/>
      <c r="CO424" s="78"/>
      <c r="CP424" s="78"/>
      <c r="CQ424" s="78"/>
      <c r="CR424" s="78"/>
      <c r="CS424" s="78"/>
      <c r="CT424" s="78"/>
      <c r="CU424" s="78"/>
      <c r="CV424" s="78"/>
      <c r="CW424" s="78"/>
      <c r="CX424" s="78"/>
      <c r="CY424" s="78"/>
      <c r="CZ424" s="78"/>
      <c r="DA424" s="78"/>
      <c r="DB424" s="78"/>
      <c r="DC424" s="78"/>
      <c r="DD424" s="78"/>
      <c r="DE424" s="78"/>
      <c r="DF424" s="78"/>
      <c r="DG424" s="78"/>
      <c r="DH424" s="78"/>
      <c r="DI424" s="78"/>
      <c r="DJ424" s="78"/>
      <c r="DK424" s="78"/>
      <c r="DL424" s="78"/>
      <c r="DM424" s="78"/>
      <c r="DN424" s="78"/>
      <c r="DO424" s="78"/>
      <c r="DP424" s="78"/>
      <c r="DQ424" s="78"/>
      <c r="DR424" s="78"/>
      <c r="DS424" s="78"/>
      <c r="DT424" s="78"/>
      <c r="DU424" s="78"/>
      <c r="DV424" s="78"/>
      <c r="DW424" s="78"/>
      <c r="DX424" s="78"/>
      <c r="DY424" s="78"/>
      <c r="DZ424" s="78"/>
      <c r="EA424" s="78"/>
      <c r="EB424" s="78"/>
      <c r="EC424" s="78"/>
      <c r="ED424" s="78"/>
      <c r="EE424" s="78"/>
      <c r="EF424" s="78"/>
      <c r="EG424" s="78"/>
      <c r="EH424" s="78"/>
      <c r="EI424" s="78"/>
      <c r="EJ424" s="78"/>
      <c r="EK424" s="78"/>
      <c r="EL424" s="78"/>
      <c r="EM424" s="78"/>
      <c r="EN424" s="78"/>
      <c r="EO424" s="78"/>
      <c r="EP424" s="78"/>
      <c r="EQ424" s="78"/>
      <c r="ER424" s="78"/>
      <c r="ES424" s="78"/>
      <c r="ET424" s="78"/>
      <c r="EU424" s="78"/>
      <c r="EV424" s="78"/>
      <c r="EW424" s="78"/>
      <c r="EX424" s="78"/>
      <c r="EY424" s="78"/>
      <c r="EZ424" s="78"/>
      <c r="FA424" s="78"/>
      <c r="FB424" s="78"/>
      <c r="FC424" s="78"/>
      <c r="FD424" s="78"/>
      <c r="FE424" s="78"/>
      <c r="FF424" s="78"/>
      <c r="FG424" s="78"/>
      <c r="FH424" s="78"/>
      <c r="FI424" s="78"/>
      <c r="FJ424" s="78"/>
      <c r="FK424" s="78"/>
      <c r="FL424" s="78"/>
      <c r="FM424" s="78"/>
      <c r="FN424" s="78"/>
      <c r="FO424" s="78"/>
      <c r="FP424" s="78"/>
      <c r="FQ424" s="78"/>
      <c r="FR424" s="78"/>
      <c r="FS424" s="78"/>
      <c r="FT424" s="78"/>
      <c r="FU424" s="78"/>
      <c r="FV424" s="78"/>
      <c r="FW424" s="78"/>
      <c r="FX424" s="78"/>
      <c r="FY424" s="78"/>
      <c r="FZ424" s="78"/>
    </row>
    <row r="425" spans="8:182" x14ac:dyDescent="0.2">
      <c r="H425" s="78"/>
      <c r="I425" s="78"/>
      <c r="J425" s="78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  <c r="AA425" s="78"/>
      <c r="AB425" s="78"/>
      <c r="AC425" s="78"/>
      <c r="AD425" s="78"/>
      <c r="AE425" s="78"/>
      <c r="AF425" s="78"/>
      <c r="AG425" s="78"/>
      <c r="AH425" s="78"/>
      <c r="AI425" s="78"/>
      <c r="AJ425" s="78"/>
      <c r="AK425" s="78"/>
      <c r="AL425" s="78"/>
      <c r="AM425" s="78"/>
      <c r="AN425" s="78"/>
      <c r="AO425" s="78"/>
      <c r="AP425" s="78"/>
      <c r="AQ425" s="78"/>
      <c r="AR425" s="78"/>
      <c r="AS425" s="78"/>
      <c r="AT425" s="78"/>
      <c r="AU425" s="78"/>
      <c r="AV425" s="78"/>
      <c r="AW425" s="78"/>
      <c r="AX425" s="78"/>
      <c r="AY425" s="78"/>
      <c r="AZ425" s="78"/>
      <c r="BA425" s="78"/>
      <c r="BB425" s="78"/>
      <c r="BC425" s="78"/>
      <c r="BD425" s="78"/>
      <c r="BE425" s="78"/>
      <c r="BF425" s="78"/>
      <c r="BG425" s="78"/>
      <c r="BH425" s="78"/>
      <c r="BI425" s="78"/>
      <c r="BJ425" s="78"/>
      <c r="BK425" s="78"/>
      <c r="BL425" s="78"/>
      <c r="BM425" s="78"/>
      <c r="BN425" s="78"/>
      <c r="BO425" s="78"/>
      <c r="BP425" s="78"/>
      <c r="BQ425" s="78"/>
      <c r="BR425" s="78"/>
      <c r="BS425" s="78"/>
      <c r="BT425" s="78"/>
      <c r="BU425" s="78"/>
      <c r="BV425" s="78"/>
      <c r="BW425" s="78"/>
      <c r="BX425" s="78"/>
      <c r="BY425" s="78"/>
      <c r="BZ425" s="78"/>
      <c r="CA425" s="78"/>
      <c r="CB425" s="78"/>
      <c r="CC425" s="78"/>
      <c r="CD425" s="78"/>
      <c r="CE425" s="78"/>
      <c r="CF425" s="78"/>
      <c r="CG425" s="78"/>
      <c r="CH425" s="78"/>
      <c r="CI425" s="78"/>
      <c r="CJ425" s="78"/>
      <c r="CK425" s="78"/>
      <c r="CL425" s="78"/>
      <c r="CM425" s="78"/>
      <c r="CN425" s="78"/>
      <c r="CO425" s="78"/>
      <c r="CP425" s="78"/>
      <c r="CQ425" s="78"/>
      <c r="CR425" s="78"/>
      <c r="CS425" s="78"/>
      <c r="CT425" s="78"/>
      <c r="CU425" s="78"/>
      <c r="CV425" s="78"/>
      <c r="CW425" s="78"/>
      <c r="CX425" s="78"/>
      <c r="CY425" s="78"/>
      <c r="CZ425" s="78"/>
      <c r="DA425" s="78"/>
      <c r="DB425" s="78"/>
      <c r="DC425" s="78"/>
      <c r="DD425" s="78"/>
      <c r="DE425" s="78"/>
      <c r="DF425" s="78"/>
      <c r="DG425" s="78"/>
      <c r="DH425" s="78"/>
      <c r="DI425" s="78"/>
      <c r="DJ425" s="78"/>
      <c r="DK425" s="78"/>
      <c r="DL425" s="78"/>
      <c r="DM425" s="78"/>
      <c r="DN425" s="78"/>
      <c r="DO425" s="78"/>
      <c r="DP425" s="78"/>
      <c r="DQ425" s="78"/>
      <c r="DR425" s="78"/>
      <c r="DS425" s="78"/>
      <c r="DT425" s="78"/>
      <c r="DU425" s="78"/>
      <c r="DV425" s="78"/>
      <c r="DW425" s="78"/>
      <c r="DX425" s="78"/>
      <c r="DY425" s="78"/>
      <c r="DZ425" s="78"/>
      <c r="EA425" s="78"/>
      <c r="EB425" s="78"/>
      <c r="EC425" s="78"/>
      <c r="ED425" s="78"/>
      <c r="EE425" s="78"/>
      <c r="EF425" s="78"/>
      <c r="EG425" s="78"/>
      <c r="EH425" s="78"/>
      <c r="EI425" s="78"/>
      <c r="EJ425" s="78"/>
      <c r="EK425" s="78"/>
      <c r="EL425" s="78"/>
      <c r="EM425" s="78"/>
      <c r="EN425" s="78"/>
      <c r="EO425" s="78"/>
      <c r="EP425" s="78"/>
      <c r="EQ425" s="78"/>
      <c r="ER425" s="78"/>
      <c r="ES425" s="78"/>
      <c r="ET425" s="78"/>
      <c r="EU425" s="78"/>
      <c r="EV425" s="78"/>
      <c r="EW425" s="78"/>
      <c r="EX425" s="78"/>
      <c r="EY425" s="78"/>
      <c r="EZ425" s="78"/>
      <c r="FA425" s="78"/>
      <c r="FB425" s="78"/>
      <c r="FC425" s="78"/>
      <c r="FD425" s="78"/>
      <c r="FE425" s="78"/>
      <c r="FF425" s="78"/>
      <c r="FG425" s="78"/>
      <c r="FH425" s="78"/>
      <c r="FI425" s="78"/>
      <c r="FJ425" s="78"/>
      <c r="FK425" s="78"/>
      <c r="FL425" s="78"/>
      <c r="FM425" s="78"/>
      <c r="FN425" s="78"/>
      <c r="FO425" s="78"/>
      <c r="FP425" s="78"/>
      <c r="FQ425" s="78"/>
      <c r="FR425" s="78"/>
      <c r="FS425" s="78"/>
      <c r="FT425" s="78"/>
      <c r="FU425" s="78"/>
      <c r="FV425" s="78"/>
      <c r="FW425" s="78"/>
      <c r="FX425" s="78"/>
      <c r="FY425" s="78"/>
      <c r="FZ425" s="78"/>
    </row>
    <row r="426" spans="8:182" x14ac:dyDescent="0.2">
      <c r="H426" s="78"/>
      <c r="I426" s="78"/>
      <c r="J426" s="78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  <c r="AA426" s="78"/>
      <c r="AB426" s="78"/>
      <c r="AC426" s="78"/>
      <c r="AD426" s="78"/>
      <c r="AE426" s="78"/>
      <c r="AF426" s="78"/>
      <c r="AG426" s="78"/>
      <c r="AH426" s="78"/>
      <c r="AI426" s="78"/>
      <c r="AJ426" s="78"/>
      <c r="AK426" s="78"/>
      <c r="AL426" s="78"/>
      <c r="AM426" s="78"/>
      <c r="AN426" s="78"/>
      <c r="AO426" s="78"/>
      <c r="AP426" s="78"/>
      <c r="AQ426" s="78"/>
      <c r="AR426" s="78"/>
      <c r="AS426" s="78"/>
      <c r="AT426" s="78"/>
      <c r="AU426" s="78"/>
      <c r="AV426" s="78"/>
      <c r="AW426" s="78"/>
      <c r="AX426" s="78"/>
      <c r="AY426" s="78"/>
      <c r="AZ426" s="78"/>
      <c r="BA426" s="78"/>
      <c r="BB426" s="78"/>
      <c r="BC426" s="78"/>
      <c r="BD426" s="78"/>
      <c r="BE426" s="78"/>
      <c r="BF426" s="78"/>
      <c r="BG426" s="78"/>
      <c r="BH426" s="78"/>
      <c r="BI426" s="78"/>
      <c r="BJ426" s="78"/>
      <c r="BK426" s="78"/>
      <c r="BL426" s="78"/>
      <c r="BM426" s="78"/>
      <c r="BN426" s="78"/>
      <c r="BO426" s="78"/>
      <c r="BP426" s="78"/>
      <c r="BQ426" s="78"/>
      <c r="BR426" s="78"/>
      <c r="BS426" s="78"/>
      <c r="BT426" s="78"/>
      <c r="BU426" s="78"/>
      <c r="BV426" s="78"/>
      <c r="BW426" s="78"/>
      <c r="BX426" s="78"/>
      <c r="BY426" s="78"/>
      <c r="BZ426" s="78"/>
      <c r="CA426" s="78"/>
      <c r="CB426" s="78"/>
      <c r="CC426" s="78"/>
      <c r="CD426" s="78"/>
      <c r="CE426" s="78"/>
      <c r="CF426" s="78"/>
      <c r="CG426" s="78"/>
      <c r="CH426" s="78"/>
      <c r="CI426" s="78"/>
      <c r="CJ426" s="78"/>
      <c r="CK426" s="78"/>
      <c r="CL426" s="78"/>
      <c r="CM426" s="78"/>
      <c r="CN426" s="78"/>
      <c r="CO426" s="78"/>
      <c r="CP426" s="78"/>
      <c r="CQ426" s="78"/>
      <c r="CR426" s="78"/>
      <c r="CS426" s="78"/>
      <c r="CT426" s="78"/>
      <c r="CU426" s="78"/>
      <c r="CV426" s="78"/>
      <c r="CW426" s="78"/>
      <c r="CX426" s="78"/>
      <c r="CY426" s="78"/>
      <c r="CZ426" s="78"/>
      <c r="DA426" s="78"/>
      <c r="DB426" s="78"/>
      <c r="DC426" s="78"/>
      <c r="DD426" s="78"/>
      <c r="DE426" s="78"/>
      <c r="DF426" s="78"/>
      <c r="DG426" s="78"/>
      <c r="DH426" s="78"/>
      <c r="DI426" s="78"/>
      <c r="DJ426" s="78"/>
      <c r="DK426" s="78"/>
      <c r="DL426" s="78"/>
      <c r="DM426" s="78"/>
      <c r="DN426" s="78"/>
      <c r="DO426" s="78"/>
      <c r="DP426" s="78"/>
      <c r="DQ426" s="78"/>
      <c r="DR426" s="78"/>
      <c r="DS426" s="78"/>
      <c r="DT426" s="78"/>
      <c r="DU426" s="78"/>
      <c r="DV426" s="78"/>
      <c r="DW426" s="78"/>
      <c r="DX426" s="78"/>
      <c r="DY426" s="78"/>
      <c r="DZ426" s="78"/>
      <c r="EA426" s="78"/>
      <c r="EB426" s="78"/>
      <c r="EC426" s="78"/>
      <c r="ED426" s="78"/>
      <c r="EE426" s="78"/>
      <c r="EF426" s="78"/>
      <c r="EG426" s="78"/>
      <c r="EH426" s="78"/>
      <c r="EI426" s="78"/>
      <c r="EJ426" s="78"/>
      <c r="EK426" s="78"/>
      <c r="EL426" s="78"/>
      <c r="EM426" s="78"/>
      <c r="EN426" s="78"/>
      <c r="EO426" s="78"/>
      <c r="EP426" s="78"/>
      <c r="EQ426" s="78"/>
      <c r="ER426" s="78"/>
      <c r="ES426" s="78"/>
      <c r="ET426" s="78"/>
      <c r="EU426" s="78"/>
      <c r="EV426" s="78"/>
      <c r="EW426" s="78"/>
      <c r="EX426" s="78"/>
      <c r="EY426" s="78"/>
      <c r="EZ426" s="78"/>
      <c r="FA426" s="78"/>
      <c r="FB426" s="78"/>
      <c r="FC426" s="78"/>
      <c r="FD426" s="78"/>
      <c r="FE426" s="78"/>
      <c r="FF426" s="78"/>
      <c r="FG426" s="78"/>
      <c r="FH426" s="78"/>
      <c r="FI426" s="78"/>
      <c r="FJ426" s="78"/>
      <c r="FK426" s="78"/>
      <c r="FL426" s="78"/>
      <c r="FM426" s="78"/>
      <c r="FN426" s="78"/>
      <c r="FO426" s="78"/>
      <c r="FP426" s="78"/>
      <c r="FQ426" s="78"/>
      <c r="FR426" s="78"/>
      <c r="FS426" s="78"/>
      <c r="FT426" s="78"/>
      <c r="FU426" s="78"/>
      <c r="FV426" s="78"/>
      <c r="FW426" s="78"/>
      <c r="FX426" s="78"/>
      <c r="FY426" s="78"/>
      <c r="FZ426" s="78"/>
    </row>
    <row r="427" spans="8:182" x14ac:dyDescent="0.2">
      <c r="H427" s="78"/>
      <c r="I427" s="78"/>
      <c r="J427" s="78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  <c r="AA427" s="78"/>
      <c r="AB427" s="78"/>
      <c r="AC427" s="78"/>
      <c r="AD427" s="78"/>
      <c r="AE427" s="78"/>
      <c r="AF427" s="78"/>
      <c r="AG427" s="78"/>
      <c r="AH427" s="78"/>
      <c r="AI427" s="78"/>
      <c r="AJ427" s="78"/>
      <c r="AK427" s="78"/>
      <c r="AL427" s="78"/>
      <c r="AM427" s="78"/>
      <c r="AN427" s="78"/>
      <c r="AO427" s="78"/>
      <c r="AP427" s="78"/>
      <c r="AQ427" s="78"/>
      <c r="AR427" s="78"/>
      <c r="AS427" s="78"/>
      <c r="AT427" s="78"/>
      <c r="AU427" s="78"/>
      <c r="AV427" s="78"/>
      <c r="AW427" s="78"/>
      <c r="AX427" s="78"/>
      <c r="AY427" s="78"/>
      <c r="AZ427" s="78"/>
      <c r="BA427" s="78"/>
      <c r="BB427" s="78"/>
      <c r="BC427" s="78"/>
      <c r="BD427" s="78"/>
      <c r="BE427" s="78"/>
      <c r="BF427" s="78"/>
      <c r="BG427" s="78"/>
      <c r="BH427" s="78"/>
      <c r="BI427" s="78"/>
      <c r="BJ427" s="78"/>
      <c r="BK427" s="78"/>
      <c r="BL427" s="78"/>
      <c r="BM427" s="78"/>
      <c r="BN427" s="78"/>
      <c r="BO427" s="78"/>
      <c r="BP427" s="78"/>
      <c r="BQ427" s="78"/>
      <c r="BR427" s="78"/>
      <c r="BS427" s="78"/>
      <c r="BT427" s="78"/>
      <c r="BU427" s="78"/>
      <c r="BV427" s="78"/>
      <c r="BW427" s="78"/>
      <c r="BX427" s="78"/>
      <c r="BY427" s="78"/>
      <c r="BZ427" s="78"/>
      <c r="CA427" s="78"/>
      <c r="CB427" s="78"/>
      <c r="CC427" s="78"/>
      <c r="CD427" s="78"/>
      <c r="CE427" s="78"/>
      <c r="CF427" s="78"/>
      <c r="CG427" s="78"/>
      <c r="CH427" s="78"/>
      <c r="CI427" s="78"/>
      <c r="CJ427" s="78"/>
      <c r="CK427" s="78"/>
      <c r="CL427" s="78"/>
      <c r="CM427" s="78"/>
      <c r="CN427" s="78"/>
      <c r="CO427" s="78"/>
      <c r="CP427" s="78"/>
      <c r="CQ427" s="78"/>
      <c r="CR427" s="78"/>
      <c r="CS427" s="78"/>
      <c r="CT427" s="78"/>
      <c r="CU427" s="78"/>
      <c r="CV427" s="78"/>
      <c r="CW427" s="78"/>
      <c r="CX427" s="78"/>
      <c r="CY427" s="78"/>
      <c r="CZ427" s="78"/>
      <c r="DA427" s="78"/>
      <c r="DB427" s="78"/>
      <c r="DC427" s="78"/>
      <c r="DD427" s="78"/>
      <c r="DE427" s="78"/>
      <c r="DF427" s="78"/>
      <c r="DG427" s="78"/>
      <c r="DH427" s="78"/>
      <c r="DI427" s="78"/>
      <c r="DJ427" s="78"/>
      <c r="DK427" s="78"/>
      <c r="DL427" s="78"/>
      <c r="DM427" s="78"/>
      <c r="DN427" s="78"/>
      <c r="DO427" s="78"/>
      <c r="DP427" s="78"/>
      <c r="DQ427" s="78"/>
      <c r="DR427" s="78"/>
      <c r="DS427" s="78"/>
      <c r="DT427" s="78"/>
      <c r="DU427" s="78"/>
      <c r="DV427" s="78"/>
      <c r="DW427" s="78"/>
      <c r="DX427" s="78"/>
      <c r="DY427" s="78"/>
      <c r="DZ427" s="78"/>
      <c r="EA427" s="78"/>
      <c r="EB427" s="78"/>
      <c r="EC427" s="78"/>
      <c r="ED427" s="78"/>
      <c r="EE427" s="78"/>
      <c r="EF427" s="78"/>
      <c r="EG427" s="78"/>
      <c r="EH427" s="78"/>
      <c r="EI427" s="78"/>
      <c r="EJ427" s="78"/>
      <c r="EK427" s="78"/>
      <c r="EL427" s="78"/>
      <c r="EM427" s="78"/>
      <c r="EN427" s="78"/>
      <c r="EO427" s="78"/>
      <c r="EP427" s="78"/>
      <c r="EQ427" s="78"/>
      <c r="ER427" s="78"/>
      <c r="ES427" s="78"/>
      <c r="ET427" s="78"/>
      <c r="EU427" s="78"/>
      <c r="EV427" s="78"/>
      <c r="EW427" s="78"/>
      <c r="EX427" s="78"/>
      <c r="EY427" s="78"/>
      <c r="EZ427" s="78"/>
      <c r="FA427" s="78"/>
      <c r="FB427" s="78"/>
      <c r="FC427" s="78"/>
      <c r="FD427" s="78"/>
      <c r="FE427" s="78"/>
      <c r="FF427" s="78"/>
      <c r="FG427" s="78"/>
      <c r="FH427" s="78"/>
      <c r="FI427" s="78"/>
      <c r="FJ427" s="78"/>
      <c r="FK427" s="78"/>
      <c r="FL427" s="78"/>
      <c r="FM427" s="78"/>
      <c r="FN427" s="78"/>
      <c r="FO427" s="78"/>
      <c r="FP427" s="78"/>
      <c r="FQ427" s="78"/>
      <c r="FR427" s="78"/>
      <c r="FS427" s="78"/>
      <c r="FT427" s="78"/>
      <c r="FU427" s="78"/>
      <c r="FV427" s="78"/>
      <c r="FW427" s="78"/>
      <c r="FX427" s="78"/>
      <c r="FY427" s="78"/>
      <c r="FZ427" s="78"/>
    </row>
    <row r="428" spans="8:182" x14ac:dyDescent="0.2">
      <c r="H428" s="78"/>
      <c r="I428" s="78"/>
      <c r="J428" s="78"/>
      <c r="K428" s="78"/>
      <c r="L428" s="78"/>
      <c r="M428" s="78"/>
      <c r="N428" s="78"/>
      <c r="O428" s="78"/>
      <c r="P428" s="78"/>
      <c r="Q428" s="78"/>
      <c r="R428" s="78"/>
      <c r="S428" s="78"/>
      <c r="T428" s="78"/>
      <c r="U428" s="78"/>
      <c r="V428" s="78"/>
      <c r="W428" s="78"/>
      <c r="X428" s="78"/>
      <c r="Y428" s="78"/>
      <c r="Z428" s="78"/>
      <c r="AA428" s="78"/>
      <c r="AB428" s="78"/>
      <c r="AC428" s="78"/>
      <c r="AD428" s="78"/>
      <c r="AE428" s="78"/>
      <c r="AF428" s="78"/>
      <c r="AG428" s="78"/>
      <c r="AH428" s="78"/>
      <c r="AI428" s="78"/>
      <c r="AJ428" s="78"/>
      <c r="AK428" s="78"/>
      <c r="AL428" s="78"/>
      <c r="AM428" s="78"/>
      <c r="AN428" s="78"/>
      <c r="AO428" s="78"/>
      <c r="AP428" s="78"/>
      <c r="AQ428" s="78"/>
      <c r="AR428" s="78"/>
      <c r="AS428" s="78"/>
      <c r="AT428" s="78"/>
      <c r="AU428" s="78"/>
      <c r="AV428" s="78"/>
      <c r="AW428" s="78"/>
      <c r="AX428" s="78"/>
      <c r="AY428" s="78"/>
      <c r="AZ428" s="78"/>
      <c r="BA428" s="78"/>
      <c r="BB428" s="78"/>
      <c r="BC428" s="78"/>
      <c r="BD428" s="78"/>
      <c r="BE428" s="78"/>
      <c r="BF428" s="78"/>
      <c r="BG428" s="78"/>
      <c r="BH428" s="78"/>
      <c r="BI428" s="78"/>
      <c r="BJ428" s="78"/>
      <c r="BK428" s="78"/>
      <c r="BL428" s="78"/>
      <c r="BM428" s="78"/>
      <c r="BN428" s="78"/>
      <c r="BO428" s="78"/>
      <c r="BP428" s="78"/>
      <c r="BQ428" s="78"/>
      <c r="BR428" s="78"/>
      <c r="BS428" s="78"/>
      <c r="BT428" s="78"/>
      <c r="BU428" s="78"/>
      <c r="BV428" s="78"/>
      <c r="BW428" s="78"/>
      <c r="BX428" s="78"/>
      <c r="BY428" s="78"/>
      <c r="BZ428" s="78"/>
      <c r="CA428" s="78"/>
      <c r="CB428" s="78"/>
      <c r="CC428" s="78"/>
      <c r="CD428" s="78"/>
      <c r="CE428" s="78"/>
      <c r="CF428" s="78"/>
      <c r="CG428" s="78"/>
      <c r="CH428" s="78"/>
      <c r="CI428" s="78"/>
      <c r="CJ428" s="78"/>
      <c r="CK428" s="78"/>
      <c r="CL428" s="78"/>
      <c r="CM428" s="78"/>
      <c r="CN428" s="78"/>
      <c r="CO428" s="78"/>
      <c r="CP428" s="78"/>
      <c r="CQ428" s="78"/>
      <c r="CR428" s="78"/>
      <c r="CS428" s="78"/>
      <c r="CT428" s="78"/>
      <c r="CU428" s="78"/>
      <c r="CV428" s="78"/>
      <c r="CW428" s="78"/>
      <c r="CX428" s="78"/>
      <c r="CY428" s="78"/>
      <c r="CZ428" s="78"/>
      <c r="DA428" s="78"/>
      <c r="DB428" s="78"/>
      <c r="DC428" s="78"/>
      <c r="DD428" s="78"/>
      <c r="DE428" s="78"/>
      <c r="DF428" s="78"/>
      <c r="DG428" s="78"/>
      <c r="DH428" s="78"/>
      <c r="DI428" s="78"/>
      <c r="DJ428" s="78"/>
      <c r="DK428" s="78"/>
      <c r="DL428" s="78"/>
      <c r="DM428" s="78"/>
      <c r="DN428" s="78"/>
      <c r="DO428" s="78"/>
      <c r="DP428" s="78"/>
      <c r="DQ428" s="78"/>
      <c r="DR428" s="78"/>
      <c r="DS428" s="78"/>
      <c r="DT428" s="78"/>
      <c r="DU428" s="78"/>
      <c r="DV428" s="78"/>
      <c r="DW428" s="78"/>
      <c r="DX428" s="78"/>
      <c r="DY428" s="78"/>
      <c r="DZ428" s="78"/>
      <c r="EA428" s="78"/>
      <c r="EB428" s="78"/>
      <c r="EC428" s="78"/>
      <c r="ED428" s="78"/>
      <c r="EE428" s="78"/>
      <c r="EF428" s="78"/>
      <c r="EG428" s="78"/>
      <c r="EH428" s="78"/>
      <c r="EI428" s="78"/>
      <c r="EJ428" s="78"/>
      <c r="EK428" s="78"/>
      <c r="EL428" s="78"/>
      <c r="EM428" s="78"/>
      <c r="EN428" s="78"/>
      <c r="EO428" s="78"/>
      <c r="EP428" s="78"/>
      <c r="EQ428" s="78"/>
      <c r="ER428" s="78"/>
      <c r="ES428" s="78"/>
      <c r="ET428" s="78"/>
      <c r="EU428" s="78"/>
      <c r="EV428" s="78"/>
      <c r="EW428" s="78"/>
      <c r="EX428" s="78"/>
      <c r="EY428" s="78"/>
      <c r="EZ428" s="78"/>
      <c r="FA428" s="78"/>
      <c r="FB428" s="78"/>
      <c r="FC428" s="78"/>
      <c r="FD428" s="78"/>
      <c r="FE428" s="78"/>
      <c r="FF428" s="78"/>
      <c r="FG428" s="78"/>
      <c r="FH428" s="78"/>
      <c r="FI428" s="78"/>
      <c r="FJ428" s="78"/>
      <c r="FK428" s="78"/>
      <c r="FL428" s="78"/>
      <c r="FM428" s="78"/>
      <c r="FN428" s="78"/>
      <c r="FO428" s="78"/>
      <c r="FP428" s="78"/>
      <c r="FQ428" s="78"/>
      <c r="FR428" s="78"/>
      <c r="FS428" s="78"/>
      <c r="FT428" s="78"/>
      <c r="FU428" s="78"/>
      <c r="FV428" s="78"/>
      <c r="FW428" s="78"/>
      <c r="FX428" s="78"/>
      <c r="FY428" s="78"/>
      <c r="FZ428" s="78"/>
    </row>
    <row r="429" spans="8:182" x14ac:dyDescent="0.2">
      <c r="H429" s="78"/>
      <c r="I429" s="78"/>
      <c r="J429" s="78"/>
      <c r="K429" s="78"/>
      <c r="L429" s="78"/>
      <c r="M429" s="78"/>
      <c r="N429" s="78"/>
      <c r="O429" s="78"/>
      <c r="P429" s="78"/>
      <c r="Q429" s="78"/>
      <c r="R429" s="78"/>
      <c r="S429" s="78"/>
      <c r="T429" s="78"/>
      <c r="U429" s="78"/>
      <c r="V429" s="78"/>
      <c r="W429" s="78"/>
      <c r="X429" s="78"/>
      <c r="Y429" s="78"/>
      <c r="Z429" s="78"/>
      <c r="AA429" s="78"/>
      <c r="AB429" s="78"/>
      <c r="AC429" s="78"/>
      <c r="AD429" s="78"/>
      <c r="AE429" s="78"/>
      <c r="AF429" s="78"/>
      <c r="AG429" s="78"/>
      <c r="AH429" s="78"/>
      <c r="AI429" s="78"/>
      <c r="AJ429" s="78"/>
      <c r="AK429" s="78"/>
      <c r="AL429" s="78"/>
      <c r="AM429" s="78"/>
      <c r="AN429" s="78"/>
      <c r="AO429" s="78"/>
      <c r="AP429" s="78"/>
      <c r="AQ429" s="78"/>
      <c r="AR429" s="78"/>
      <c r="AS429" s="78"/>
      <c r="AT429" s="78"/>
      <c r="AU429" s="78"/>
      <c r="AV429" s="78"/>
      <c r="AW429" s="78"/>
      <c r="AX429" s="78"/>
      <c r="AY429" s="78"/>
      <c r="AZ429" s="78"/>
      <c r="BA429" s="78"/>
      <c r="BB429" s="78"/>
      <c r="BC429" s="78"/>
      <c r="BD429" s="78"/>
      <c r="BE429" s="78"/>
      <c r="BF429" s="78"/>
      <c r="BG429" s="78"/>
      <c r="BH429" s="78"/>
      <c r="BI429" s="78"/>
      <c r="BJ429" s="78"/>
      <c r="BK429" s="78"/>
      <c r="BL429" s="78"/>
      <c r="BM429" s="78"/>
      <c r="BN429" s="78"/>
      <c r="BO429" s="78"/>
      <c r="BP429" s="78"/>
      <c r="BQ429" s="78"/>
      <c r="BR429" s="78"/>
      <c r="BS429" s="78"/>
      <c r="BT429" s="78"/>
      <c r="BU429" s="78"/>
      <c r="BV429" s="78"/>
      <c r="BW429" s="78"/>
      <c r="BX429" s="78"/>
      <c r="BY429" s="78"/>
      <c r="BZ429" s="78"/>
      <c r="CA429" s="78"/>
      <c r="CB429" s="78"/>
      <c r="CC429" s="78"/>
      <c r="CD429" s="78"/>
      <c r="CE429" s="78"/>
      <c r="CF429" s="78"/>
      <c r="CG429" s="78"/>
      <c r="CH429" s="78"/>
      <c r="CI429" s="78"/>
      <c r="CJ429" s="78"/>
      <c r="CK429" s="78"/>
      <c r="CL429" s="78"/>
      <c r="CM429" s="78"/>
      <c r="CN429" s="78"/>
      <c r="CO429" s="78"/>
      <c r="CP429" s="78"/>
      <c r="CQ429" s="78"/>
      <c r="CR429" s="78"/>
      <c r="CS429" s="78"/>
      <c r="CT429" s="78"/>
      <c r="CU429" s="78"/>
      <c r="CV429" s="78"/>
      <c r="CW429" s="78"/>
      <c r="CX429" s="78"/>
      <c r="CY429" s="78"/>
      <c r="CZ429" s="78"/>
      <c r="DA429" s="78"/>
      <c r="DB429" s="78"/>
      <c r="DC429" s="78"/>
      <c r="DD429" s="78"/>
      <c r="DE429" s="78"/>
      <c r="DF429" s="78"/>
      <c r="DG429" s="78"/>
      <c r="DH429" s="78"/>
      <c r="DI429" s="78"/>
      <c r="DJ429" s="78"/>
      <c r="DK429" s="78"/>
      <c r="DL429" s="78"/>
      <c r="DM429" s="78"/>
      <c r="DN429" s="78"/>
      <c r="DO429" s="78"/>
      <c r="DP429" s="78"/>
      <c r="DQ429" s="78"/>
      <c r="DR429" s="78"/>
      <c r="DS429" s="78"/>
      <c r="DT429" s="78"/>
      <c r="DU429" s="78"/>
      <c r="DV429" s="78"/>
      <c r="DW429" s="78"/>
      <c r="DX429" s="78"/>
      <c r="DY429" s="78"/>
      <c r="DZ429" s="78"/>
      <c r="EA429" s="78"/>
      <c r="EB429" s="78"/>
      <c r="EC429" s="78"/>
      <c r="ED429" s="78"/>
      <c r="EE429" s="78"/>
      <c r="EF429" s="78"/>
      <c r="EG429" s="78"/>
      <c r="EH429" s="78"/>
      <c r="EI429" s="78"/>
      <c r="EJ429" s="78"/>
      <c r="EK429" s="78"/>
      <c r="EL429" s="78"/>
      <c r="EM429" s="78"/>
      <c r="EN429" s="78"/>
      <c r="EO429" s="78"/>
      <c r="EP429" s="78"/>
      <c r="EQ429" s="78"/>
      <c r="ER429" s="78"/>
      <c r="ES429" s="78"/>
      <c r="ET429" s="78"/>
      <c r="EU429" s="78"/>
      <c r="EV429" s="78"/>
      <c r="EW429" s="78"/>
      <c r="EX429" s="78"/>
      <c r="EY429" s="78"/>
      <c r="EZ429" s="78"/>
      <c r="FA429" s="78"/>
      <c r="FB429" s="78"/>
      <c r="FC429" s="78"/>
      <c r="FD429" s="78"/>
      <c r="FE429" s="78"/>
      <c r="FF429" s="78"/>
      <c r="FG429" s="78"/>
      <c r="FH429" s="78"/>
      <c r="FI429" s="78"/>
      <c r="FJ429" s="78"/>
      <c r="FK429" s="78"/>
      <c r="FL429" s="78"/>
      <c r="FM429" s="78"/>
      <c r="FN429" s="78"/>
      <c r="FO429" s="78"/>
      <c r="FP429" s="78"/>
      <c r="FQ429" s="78"/>
      <c r="FR429" s="78"/>
      <c r="FS429" s="78"/>
      <c r="FT429" s="78"/>
      <c r="FU429" s="78"/>
      <c r="FV429" s="78"/>
      <c r="FW429" s="78"/>
      <c r="FX429" s="78"/>
      <c r="FY429" s="78"/>
      <c r="FZ429" s="78"/>
    </row>
    <row r="430" spans="8:182" x14ac:dyDescent="0.2">
      <c r="H430" s="78"/>
      <c r="I430" s="78"/>
      <c r="J430" s="78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  <c r="AA430" s="78"/>
      <c r="AB430" s="78"/>
      <c r="AC430" s="78"/>
      <c r="AD430" s="78"/>
      <c r="AE430" s="78"/>
      <c r="AF430" s="78"/>
      <c r="AG430" s="78"/>
      <c r="AH430" s="78"/>
      <c r="AI430" s="78"/>
      <c r="AJ430" s="78"/>
      <c r="AK430" s="78"/>
      <c r="AL430" s="78"/>
      <c r="AM430" s="78"/>
      <c r="AN430" s="78"/>
      <c r="AO430" s="78"/>
      <c r="AP430" s="78"/>
      <c r="AQ430" s="78"/>
      <c r="AR430" s="78"/>
      <c r="AS430" s="78"/>
      <c r="AT430" s="78"/>
      <c r="AU430" s="78"/>
      <c r="AV430" s="78"/>
      <c r="AW430" s="78"/>
      <c r="AX430" s="78"/>
      <c r="AY430" s="78"/>
      <c r="AZ430" s="78"/>
      <c r="BA430" s="78"/>
      <c r="BB430" s="78"/>
      <c r="BC430" s="78"/>
      <c r="BD430" s="78"/>
      <c r="BE430" s="78"/>
      <c r="BF430" s="78"/>
      <c r="BG430" s="78"/>
      <c r="BH430" s="78"/>
      <c r="BI430" s="78"/>
      <c r="BJ430" s="78"/>
      <c r="BK430" s="78"/>
      <c r="BL430" s="78"/>
      <c r="BM430" s="78"/>
      <c r="BN430" s="78"/>
      <c r="BO430" s="78"/>
      <c r="BP430" s="78"/>
      <c r="BQ430" s="78"/>
      <c r="BR430" s="78"/>
      <c r="BS430" s="78"/>
      <c r="BT430" s="78"/>
      <c r="BU430" s="78"/>
      <c r="BV430" s="78"/>
      <c r="BW430" s="78"/>
      <c r="BX430" s="78"/>
      <c r="BY430" s="78"/>
      <c r="BZ430" s="78"/>
      <c r="CA430" s="78"/>
      <c r="CB430" s="78"/>
      <c r="CC430" s="78"/>
      <c r="CD430" s="78"/>
      <c r="CE430" s="78"/>
      <c r="CF430" s="78"/>
      <c r="CG430" s="78"/>
      <c r="CH430" s="78"/>
      <c r="CI430" s="78"/>
      <c r="CJ430" s="78"/>
      <c r="CK430" s="78"/>
      <c r="CL430" s="78"/>
      <c r="CM430" s="78"/>
      <c r="CN430" s="78"/>
      <c r="CO430" s="78"/>
      <c r="CP430" s="78"/>
      <c r="CQ430" s="78"/>
      <c r="CR430" s="78"/>
      <c r="CS430" s="78"/>
      <c r="CT430" s="78"/>
      <c r="CU430" s="78"/>
      <c r="CV430" s="78"/>
      <c r="CW430" s="78"/>
      <c r="CX430" s="78"/>
      <c r="CY430" s="78"/>
      <c r="CZ430" s="78"/>
      <c r="DA430" s="78"/>
      <c r="DB430" s="78"/>
      <c r="DC430" s="78"/>
      <c r="DD430" s="78"/>
      <c r="DE430" s="78"/>
      <c r="DF430" s="78"/>
      <c r="DG430" s="78"/>
      <c r="DH430" s="78"/>
      <c r="DI430" s="78"/>
      <c r="DJ430" s="78"/>
      <c r="DK430" s="78"/>
      <c r="DL430" s="78"/>
      <c r="DM430" s="78"/>
      <c r="DN430" s="78"/>
      <c r="DO430" s="78"/>
      <c r="DP430" s="78"/>
      <c r="DQ430" s="78"/>
      <c r="DR430" s="78"/>
      <c r="DS430" s="78"/>
      <c r="DT430" s="78"/>
      <c r="DU430" s="78"/>
      <c r="DV430" s="78"/>
      <c r="DW430" s="78"/>
      <c r="DX430" s="78"/>
      <c r="DY430" s="78"/>
      <c r="DZ430" s="78"/>
      <c r="EA430" s="78"/>
      <c r="EB430" s="78"/>
      <c r="EC430" s="78"/>
      <c r="ED430" s="78"/>
      <c r="EE430" s="78"/>
      <c r="EF430" s="78"/>
      <c r="EG430" s="78"/>
      <c r="EH430" s="78"/>
      <c r="EI430" s="78"/>
      <c r="EJ430" s="78"/>
      <c r="EK430" s="78"/>
      <c r="EL430" s="78"/>
      <c r="EM430" s="78"/>
      <c r="EN430" s="78"/>
      <c r="EO430" s="78"/>
      <c r="EP430" s="78"/>
      <c r="EQ430" s="78"/>
      <c r="ER430" s="78"/>
      <c r="ES430" s="78"/>
      <c r="ET430" s="78"/>
      <c r="EU430" s="78"/>
      <c r="EV430" s="78"/>
      <c r="EW430" s="78"/>
      <c r="EX430" s="78"/>
      <c r="EY430" s="78"/>
      <c r="EZ430" s="78"/>
      <c r="FA430" s="78"/>
      <c r="FB430" s="78"/>
      <c r="FC430" s="78"/>
      <c r="FD430" s="78"/>
      <c r="FE430" s="78"/>
      <c r="FF430" s="78"/>
      <c r="FG430" s="78"/>
      <c r="FH430" s="78"/>
      <c r="FI430" s="78"/>
      <c r="FJ430" s="78"/>
      <c r="FK430" s="78"/>
      <c r="FL430" s="78"/>
      <c r="FM430" s="78"/>
      <c r="FN430" s="78"/>
      <c r="FO430" s="78"/>
      <c r="FP430" s="78"/>
      <c r="FQ430" s="78"/>
      <c r="FR430" s="78"/>
      <c r="FS430" s="78"/>
      <c r="FT430" s="78"/>
      <c r="FU430" s="78"/>
      <c r="FV430" s="78"/>
      <c r="FW430" s="78"/>
      <c r="FX430" s="78"/>
      <c r="FY430" s="78"/>
      <c r="FZ430" s="78"/>
    </row>
    <row r="431" spans="8:182" x14ac:dyDescent="0.2">
      <c r="H431" s="78"/>
      <c r="I431" s="78"/>
      <c r="J431" s="78"/>
      <c r="K431" s="78"/>
      <c r="L431" s="78"/>
      <c r="M431" s="78"/>
      <c r="N431" s="78"/>
      <c r="O431" s="78"/>
      <c r="P431" s="78"/>
      <c r="Q431" s="78"/>
      <c r="R431" s="78"/>
      <c r="S431" s="78"/>
      <c r="T431" s="78"/>
      <c r="U431" s="78"/>
      <c r="V431" s="78"/>
      <c r="W431" s="78"/>
      <c r="X431" s="78"/>
      <c r="Y431" s="78"/>
      <c r="Z431" s="78"/>
      <c r="AA431" s="78"/>
      <c r="AB431" s="78"/>
      <c r="AC431" s="78"/>
      <c r="AD431" s="78"/>
      <c r="AE431" s="78"/>
      <c r="AF431" s="78"/>
      <c r="AG431" s="78"/>
      <c r="AH431" s="78"/>
      <c r="AI431" s="78"/>
      <c r="AJ431" s="78"/>
      <c r="AK431" s="78"/>
      <c r="AL431" s="78"/>
      <c r="AM431" s="78"/>
      <c r="AN431" s="78"/>
      <c r="AO431" s="78"/>
      <c r="AP431" s="78"/>
      <c r="AQ431" s="78"/>
      <c r="AR431" s="78"/>
      <c r="AS431" s="78"/>
      <c r="AT431" s="78"/>
      <c r="AU431" s="78"/>
      <c r="AV431" s="78"/>
      <c r="AW431" s="78"/>
      <c r="AX431" s="78"/>
      <c r="AY431" s="78"/>
      <c r="AZ431" s="78"/>
      <c r="BA431" s="78"/>
      <c r="BB431" s="78"/>
      <c r="BC431" s="78"/>
      <c r="BD431" s="78"/>
      <c r="BE431" s="78"/>
      <c r="BF431" s="78"/>
      <c r="BG431" s="78"/>
      <c r="BH431" s="78"/>
      <c r="BI431" s="78"/>
      <c r="BJ431" s="78"/>
      <c r="BK431" s="78"/>
      <c r="BL431" s="78"/>
      <c r="BM431" s="78"/>
      <c r="BN431" s="78"/>
      <c r="BO431" s="78"/>
      <c r="BP431" s="78"/>
      <c r="BQ431" s="78"/>
      <c r="BR431" s="78"/>
      <c r="BS431" s="78"/>
      <c r="BT431" s="78"/>
      <c r="BU431" s="78"/>
      <c r="BV431" s="78"/>
      <c r="BW431" s="78"/>
      <c r="BX431" s="78"/>
      <c r="BY431" s="78"/>
      <c r="BZ431" s="78"/>
      <c r="CA431" s="78"/>
      <c r="CB431" s="78"/>
      <c r="CC431" s="78"/>
      <c r="CD431" s="78"/>
      <c r="CE431" s="78"/>
      <c r="CF431" s="78"/>
      <c r="CG431" s="78"/>
      <c r="CH431" s="78"/>
      <c r="CI431" s="78"/>
      <c r="CJ431" s="78"/>
      <c r="CK431" s="78"/>
      <c r="CL431" s="78"/>
      <c r="CM431" s="78"/>
      <c r="CN431" s="78"/>
      <c r="CO431" s="78"/>
      <c r="CP431" s="78"/>
      <c r="CQ431" s="78"/>
      <c r="CR431" s="78"/>
      <c r="CS431" s="78"/>
      <c r="CT431" s="78"/>
      <c r="CU431" s="78"/>
      <c r="CV431" s="78"/>
      <c r="CW431" s="78"/>
      <c r="CX431" s="78"/>
      <c r="CY431" s="78"/>
      <c r="CZ431" s="78"/>
      <c r="DA431" s="78"/>
      <c r="DB431" s="78"/>
      <c r="DC431" s="78"/>
      <c r="DD431" s="78"/>
      <c r="DE431" s="78"/>
      <c r="DF431" s="78"/>
      <c r="DG431" s="78"/>
      <c r="DH431" s="78"/>
      <c r="DI431" s="78"/>
      <c r="DJ431" s="78"/>
      <c r="DK431" s="78"/>
      <c r="DL431" s="78"/>
      <c r="DM431" s="78"/>
      <c r="DN431" s="78"/>
      <c r="DO431" s="78"/>
      <c r="DP431" s="78"/>
      <c r="DQ431" s="78"/>
      <c r="DR431" s="78"/>
      <c r="DS431" s="78"/>
      <c r="DT431" s="78"/>
      <c r="DU431" s="78"/>
      <c r="DV431" s="78"/>
      <c r="DW431" s="78"/>
      <c r="DX431" s="78"/>
      <c r="DY431" s="78"/>
      <c r="DZ431" s="78"/>
      <c r="EA431" s="78"/>
      <c r="EB431" s="78"/>
      <c r="EC431" s="78"/>
      <c r="ED431" s="78"/>
      <c r="EE431" s="78"/>
      <c r="EF431" s="78"/>
      <c r="EG431" s="78"/>
      <c r="EH431" s="78"/>
      <c r="EI431" s="78"/>
      <c r="EJ431" s="78"/>
      <c r="EK431" s="78"/>
      <c r="EL431" s="78"/>
      <c r="EM431" s="78"/>
      <c r="EN431" s="78"/>
      <c r="EO431" s="78"/>
      <c r="EP431" s="78"/>
      <c r="EQ431" s="78"/>
      <c r="ER431" s="78"/>
      <c r="ES431" s="78"/>
      <c r="ET431" s="78"/>
      <c r="EU431" s="78"/>
      <c r="EV431" s="78"/>
      <c r="EW431" s="78"/>
      <c r="EX431" s="78"/>
      <c r="EY431" s="78"/>
      <c r="EZ431" s="78"/>
      <c r="FA431" s="78"/>
      <c r="FB431" s="78"/>
      <c r="FC431" s="78"/>
      <c r="FD431" s="78"/>
      <c r="FE431" s="78"/>
      <c r="FF431" s="78"/>
      <c r="FG431" s="78"/>
      <c r="FH431" s="78"/>
      <c r="FI431" s="78"/>
      <c r="FJ431" s="78"/>
      <c r="FK431" s="78"/>
      <c r="FL431" s="78"/>
      <c r="FM431" s="78"/>
      <c r="FN431" s="78"/>
      <c r="FO431" s="78"/>
      <c r="FP431" s="78"/>
      <c r="FQ431" s="78"/>
      <c r="FR431" s="78"/>
      <c r="FS431" s="78"/>
      <c r="FT431" s="78"/>
      <c r="FU431" s="78"/>
      <c r="FV431" s="78"/>
      <c r="FW431" s="78"/>
      <c r="FX431" s="78"/>
      <c r="FY431" s="78"/>
      <c r="FZ431" s="78"/>
    </row>
    <row r="432" spans="8:182" x14ac:dyDescent="0.2">
      <c r="H432" s="78"/>
      <c r="I432" s="78"/>
      <c r="J432" s="78"/>
      <c r="K432" s="78"/>
      <c r="L432" s="78"/>
      <c r="M432" s="78"/>
      <c r="N432" s="78"/>
      <c r="O432" s="78"/>
      <c r="P432" s="78"/>
      <c r="Q432" s="78"/>
      <c r="R432" s="78"/>
      <c r="S432" s="78"/>
      <c r="T432" s="78"/>
      <c r="U432" s="78"/>
      <c r="V432" s="78"/>
      <c r="W432" s="78"/>
      <c r="X432" s="78"/>
      <c r="Y432" s="78"/>
      <c r="Z432" s="78"/>
      <c r="AA432" s="78"/>
      <c r="AB432" s="78"/>
      <c r="AC432" s="78"/>
      <c r="AD432" s="78"/>
      <c r="AE432" s="78"/>
      <c r="AF432" s="78"/>
      <c r="AG432" s="78"/>
      <c r="AH432" s="78"/>
      <c r="AI432" s="78"/>
      <c r="AJ432" s="78"/>
      <c r="AK432" s="78"/>
      <c r="AL432" s="78"/>
      <c r="AM432" s="78"/>
      <c r="AN432" s="78"/>
      <c r="AO432" s="78"/>
      <c r="AP432" s="78"/>
      <c r="AQ432" s="78"/>
      <c r="AR432" s="78"/>
      <c r="AS432" s="78"/>
      <c r="AT432" s="78"/>
      <c r="AU432" s="78"/>
      <c r="AV432" s="78"/>
      <c r="AW432" s="78"/>
      <c r="AX432" s="78"/>
      <c r="AY432" s="78"/>
      <c r="AZ432" s="78"/>
      <c r="BA432" s="78"/>
      <c r="BB432" s="78"/>
      <c r="BC432" s="78"/>
      <c r="BD432" s="78"/>
      <c r="BE432" s="78"/>
      <c r="BF432" s="78"/>
      <c r="BG432" s="78"/>
      <c r="BH432" s="78"/>
      <c r="BI432" s="78"/>
      <c r="BJ432" s="78"/>
      <c r="BK432" s="78"/>
      <c r="BL432" s="78"/>
      <c r="BM432" s="78"/>
      <c r="BN432" s="78"/>
      <c r="BO432" s="78"/>
      <c r="BP432" s="78"/>
      <c r="BQ432" s="78"/>
      <c r="BR432" s="78"/>
      <c r="BS432" s="78"/>
      <c r="BT432" s="78"/>
      <c r="BU432" s="78"/>
      <c r="BV432" s="78"/>
      <c r="BW432" s="78"/>
      <c r="BX432" s="78"/>
      <c r="BY432" s="78"/>
      <c r="BZ432" s="78"/>
      <c r="CA432" s="78"/>
      <c r="CB432" s="78"/>
      <c r="CC432" s="78"/>
      <c r="CD432" s="78"/>
      <c r="CE432" s="78"/>
      <c r="CF432" s="78"/>
      <c r="CG432" s="78"/>
      <c r="CH432" s="78"/>
      <c r="CI432" s="78"/>
      <c r="CJ432" s="78"/>
      <c r="CK432" s="78"/>
      <c r="CL432" s="78"/>
      <c r="CM432" s="78"/>
      <c r="CN432" s="78"/>
      <c r="CO432" s="78"/>
      <c r="CP432" s="78"/>
      <c r="CQ432" s="78"/>
      <c r="CR432" s="78"/>
      <c r="CS432" s="78"/>
      <c r="CT432" s="78"/>
      <c r="CU432" s="78"/>
      <c r="CV432" s="78"/>
      <c r="CW432" s="78"/>
      <c r="CX432" s="78"/>
      <c r="CY432" s="78"/>
      <c r="CZ432" s="78"/>
      <c r="DA432" s="78"/>
      <c r="DB432" s="78"/>
      <c r="DC432" s="78"/>
      <c r="DD432" s="78"/>
      <c r="DE432" s="78"/>
      <c r="DF432" s="78"/>
      <c r="DG432" s="78"/>
      <c r="DH432" s="78"/>
      <c r="DI432" s="78"/>
      <c r="DJ432" s="78"/>
      <c r="DK432" s="78"/>
      <c r="DL432" s="78"/>
      <c r="DM432" s="78"/>
      <c r="DN432" s="78"/>
      <c r="DO432" s="78"/>
      <c r="DP432" s="78"/>
      <c r="DQ432" s="78"/>
      <c r="DR432" s="78"/>
      <c r="DS432" s="78"/>
      <c r="DT432" s="78"/>
      <c r="DU432" s="78"/>
      <c r="DV432" s="78"/>
      <c r="DW432" s="78"/>
      <c r="DX432" s="78"/>
      <c r="DY432" s="78"/>
      <c r="DZ432" s="78"/>
      <c r="EA432" s="78"/>
      <c r="EB432" s="78"/>
      <c r="EC432" s="78"/>
      <c r="ED432" s="78"/>
      <c r="EE432" s="78"/>
      <c r="EF432" s="78"/>
      <c r="EG432" s="78"/>
      <c r="EH432" s="78"/>
      <c r="EI432" s="78"/>
      <c r="EJ432" s="78"/>
      <c r="EK432" s="78"/>
      <c r="EL432" s="78"/>
      <c r="EM432" s="78"/>
      <c r="EN432" s="78"/>
      <c r="EO432" s="78"/>
      <c r="EP432" s="78"/>
      <c r="EQ432" s="78"/>
      <c r="ER432" s="78"/>
      <c r="ES432" s="78"/>
      <c r="ET432" s="78"/>
      <c r="EU432" s="78"/>
      <c r="EV432" s="78"/>
      <c r="EW432" s="78"/>
      <c r="EX432" s="78"/>
      <c r="EY432" s="78"/>
      <c r="EZ432" s="78"/>
      <c r="FA432" s="78"/>
      <c r="FB432" s="78"/>
      <c r="FC432" s="78"/>
      <c r="FD432" s="78"/>
      <c r="FE432" s="78"/>
      <c r="FF432" s="78"/>
      <c r="FG432" s="78"/>
      <c r="FH432" s="78"/>
      <c r="FI432" s="78"/>
      <c r="FJ432" s="78"/>
      <c r="FK432" s="78"/>
      <c r="FL432" s="78"/>
      <c r="FM432" s="78"/>
      <c r="FN432" s="78"/>
      <c r="FO432" s="78"/>
      <c r="FP432" s="78"/>
      <c r="FQ432" s="78"/>
      <c r="FR432" s="78"/>
      <c r="FS432" s="78"/>
      <c r="FT432" s="78"/>
      <c r="FU432" s="78"/>
      <c r="FV432" s="78"/>
      <c r="FW432" s="78"/>
      <c r="FX432" s="78"/>
      <c r="FY432" s="78"/>
      <c r="FZ432" s="78"/>
    </row>
    <row r="433" spans="8:182" x14ac:dyDescent="0.2">
      <c r="H433" s="78"/>
      <c r="I433" s="78"/>
      <c r="J433" s="78"/>
      <c r="K433" s="78"/>
      <c r="L433" s="78"/>
      <c r="M433" s="78"/>
      <c r="N433" s="78"/>
      <c r="O433" s="78"/>
      <c r="P433" s="78"/>
      <c r="Q433" s="78"/>
      <c r="R433" s="78"/>
      <c r="S433" s="78"/>
      <c r="T433" s="78"/>
      <c r="U433" s="78"/>
      <c r="V433" s="78"/>
      <c r="W433" s="78"/>
      <c r="X433" s="78"/>
      <c r="Y433" s="78"/>
      <c r="Z433" s="78"/>
      <c r="AA433" s="78"/>
      <c r="AB433" s="78"/>
      <c r="AC433" s="78"/>
      <c r="AD433" s="78"/>
      <c r="AE433" s="78"/>
      <c r="AF433" s="78"/>
      <c r="AG433" s="78"/>
      <c r="AH433" s="78"/>
      <c r="AI433" s="78"/>
      <c r="AJ433" s="78"/>
      <c r="AK433" s="78"/>
      <c r="AL433" s="78"/>
      <c r="AM433" s="78"/>
      <c r="AN433" s="78"/>
      <c r="AO433" s="78"/>
      <c r="AP433" s="78"/>
      <c r="AQ433" s="78"/>
      <c r="AR433" s="78"/>
      <c r="AS433" s="78"/>
      <c r="AT433" s="78"/>
      <c r="AU433" s="78"/>
      <c r="AV433" s="78"/>
      <c r="AW433" s="78"/>
      <c r="AX433" s="78"/>
      <c r="AY433" s="78"/>
      <c r="AZ433" s="78"/>
      <c r="BA433" s="78"/>
      <c r="BB433" s="78"/>
      <c r="BC433" s="78"/>
      <c r="BD433" s="78"/>
      <c r="BE433" s="78"/>
      <c r="BF433" s="78"/>
      <c r="BG433" s="78"/>
      <c r="BH433" s="78"/>
      <c r="BI433" s="78"/>
      <c r="BJ433" s="78"/>
      <c r="BK433" s="78"/>
      <c r="BL433" s="78"/>
      <c r="BM433" s="78"/>
      <c r="BN433" s="78"/>
      <c r="BO433" s="78"/>
      <c r="BP433" s="78"/>
      <c r="BQ433" s="78"/>
      <c r="BR433" s="78"/>
      <c r="BS433" s="78"/>
      <c r="BT433" s="78"/>
      <c r="BU433" s="78"/>
      <c r="BV433" s="78"/>
      <c r="BW433" s="78"/>
      <c r="BX433" s="78"/>
      <c r="BY433" s="78"/>
      <c r="BZ433" s="78"/>
      <c r="CA433" s="78"/>
      <c r="CB433" s="78"/>
      <c r="CC433" s="78"/>
      <c r="CD433" s="78"/>
      <c r="CE433" s="78"/>
      <c r="CF433" s="78"/>
      <c r="CG433" s="78"/>
      <c r="CH433" s="78"/>
      <c r="CI433" s="78"/>
      <c r="CJ433" s="78"/>
      <c r="CK433" s="78"/>
      <c r="CL433" s="78"/>
      <c r="CM433" s="78"/>
      <c r="CN433" s="78"/>
      <c r="CO433" s="78"/>
      <c r="CP433" s="78"/>
      <c r="CQ433" s="78"/>
      <c r="CR433" s="78"/>
      <c r="CS433" s="78"/>
      <c r="CT433" s="78"/>
      <c r="CU433" s="78"/>
      <c r="CV433" s="78"/>
      <c r="CW433" s="78"/>
      <c r="CX433" s="78"/>
      <c r="CY433" s="78"/>
      <c r="CZ433" s="78"/>
      <c r="DA433" s="78"/>
      <c r="DB433" s="78"/>
      <c r="DC433" s="78"/>
      <c r="DD433" s="78"/>
      <c r="DE433" s="78"/>
      <c r="DF433" s="78"/>
      <c r="DG433" s="78"/>
      <c r="DH433" s="78"/>
      <c r="DI433" s="78"/>
      <c r="DJ433" s="78"/>
      <c r="DK433" s="78"/>
      <c r="DL433" s="78"/>
      <c r="DM433" s="78"/>
      <c r="DN433" s="78"/>
      <c r="DO433" s="78"/>
      <c r="DP433" s="78"/>
      <c r="DQ433" s="78"/>
      <c r="DR433" s="78"/>
      <c r="DS433" s="78"/>
      <c r="DT433" s="78"/>
      <c r="DU433" s="78"/>
      <c r="DV433" s="78"/>
      <c r="DW433" s="78"/>
      <c r="DX433" s="78"/>
      <c r="DY433" s="78"/>
      <c r="DZ433" s="78"/>
      <c r="EA433" s="78"/>
      <c r="EB433" s="78"/>
      <c r="EC433" s="78"/>
      <c r="ED433" s="78"/>
      <c r="EE433" s="78"/>
      <c r="EF433" s="78"/>
      <c r="EG433" s="78"/>
      <c r="EH433" s="78"/>
      <c r="EI433" s="78"/>
      <c r="EJ433" s="78"/>
      <c r="EK433" s="78"/>
      <c r="EL433" s="78"/>
      <c r="EM433" s="78"/>
      <c r="EN433" s="78"/>
      <c r="EO433" s="78"/>
      <c r="EP433" s="78"/>
      <c r="EQ433" s="78"/>
      <c r="ER433" s="78"/>
      <c r="ES433" s="78"/>
      <c r="ET433" s="78"/>
      <c r="EU433" s="78"/>
      <c r="EV433" s="78"/>
      <c r="EW433" s="78"/>
      <c r="EX433" s="78"/>
      <c r="EY433" s="78"/>
      <c r="EZ433" s="78"/>
      <c r="FA433" s="78"/>
      <c r="FB433" s="78"/>
      <c r="FC433" s="78"/>
      <c r="FD433" s="78"/>
      <c r="FE433" s="78"/>
      <c r="FF433" s="78"/>
      <c r="FG433" s="78"/>
      <c r="FH433" s="78"/>
      <c r="FI433" s="78"/>
      <c r="FJ433" s="78"/>
      <c r="FK433" s="78"/>
      <c r="FL433" s="78"/>
      <c r="FM433" s="78"/>
      <c r="FN433" s="78"/>
      <c r="FO433" s="78"/>
      <c r="FP433" s="78"/>
      <c r="FQ433" s="78"/>
      <c r="FR433" s="78"/>
      <c r="FS433" s="78"/>
      <c r="FT433" s="78"/>
      <c r="FU433" s="78"/>
      <c r="FV433" s="78"/>
      <c r="FW433" s="78"/>
      <c r="FX433" s="78"/>
      <c r="FY433" s="78"/>
      <c r="FZ433" s="78"/>
    </row>
    <row r="434" spans="8:182" x14ac:dyDescent="0.2">
      <c r="H434" s="78"/>
      <c r="I434" s="78"/>
      <c r="J434" s="78"/>
      <c r="K434" s="78"/>
      <c r="L434" s="78"/>
      <c r="M434" s="78"/>
      <c r="N434" s="78"/>
      <c r="O434" s="78"/>
      <c r="P434" s="78"/>
      <c r="Q434" s="78"/>
      <c r="R434" s="78"/>
      <c r="S434" s="78"/>
      <c r="T434" s="78"/>
      <c r="U434" s="78"/>
      <c r="V434" s="78"/>
      <c r="W434" s="78"/>
      <c r="X434" s="78"/>
      <c r="Y434" s="78"/>
      <c r="Z434" s="78"/>
      <c r="AA434" s="78"/>
      <c r="AB434" s="78"/>
      <c r="AC434" s="78"/>
      <c r="AD434" s="78"/>
      <c r="AE434" s="78"/>
      <c r="AF434" s="78"/>
      <c r="AG434" s="78"/>
      <c r="AH434" s="78"/>
      <c r="AI434" s="78"/>
      <c r="AJ434" s="78"/>
      <c r="AK434" s="78"/>
      <c r="AL434" s="78"/>
      <c r="AM434" s="78"/>
      <c r="AN434" s="78"/>
      <c r="AO434" s="78"/>
      <c r="AP434" s="78"/>
      <c r="AQ434" s="78"/>
      <c r="AR434" s="78"/>
      <c r="AS434" s="78"/>
      <c r="AT434" s="78"/>
      <c r="AU434" s="78"/>
      <c r="AV434" s="78"/>
      <c r="AW434" s="78"/>
      <c r="AX434" s="78"/>
      <c r="AY434" s="78"/>
      <c r="AZ434" s="78"/>
      <c r="BA434" s="78"/>
      <c r="BB434" s="78"/>
      <c r="BC434" s="78"/>
      <c r="BD434" s="78"/>
      <c r="BE434" s="78"/>
      <c r="BF434" s="78"/>
      <c r="BG434" s="78"/>
      <c r="BH434" s="78"/>
      <c r="BI434" s="78"/>
      <c r="BJ434" s="78"/>
      <c r="BK434" s="78"/>
      <c r="BL434" s="78"/>
      <c r="BM434" s="78"/>
      <c r="BN434" s="78"/>
      <c r="BO434" s="78"/>
      <c r="BP434" s="78"/>
      <c r="BQ434" s="78"/>
      <c r="BR434" s="78"/>
      <c r="BS434" s="78"/>
      <c r="BT434" s="78"/>
      <c r="BU434" s="78"/>
      <c r="BV434" s="78"/>
      <c r="BW434" s="78"/>
      <c r="BX434" s="78"/>
      <c r="BY434" s="78"/>
      <c r="BZ434" s="78"/>
      <c r="CA434" s="78"/>
      <c r="CB434" s="78"/>
      <c r="CC434" s="78"/>
      <c r="CD434" s="78"/>
      <c r="CE434" s="78"/>
      <c r="CF434" s="78"/>
      <c r="CG434" s="78"/>
      <c r="CH434" s="78"/>
      <c r="CI434" s="78"/>
      <c r="CJ434" s="78"/>
      <c r="CK434" s="78"/>
      <c r="CL434" s="78"/>
      <c r="CM434" s="78"/>
      <c r="CN434" s="78"/>
      <c r="CO434" s="78"/>
      <c r="CP434" s="78"/>
      <c r="CQ434" s="78"/>
      <c r="CR434" s="78"/>
      <c r="CS434" s="78"/>
      <c r="CT434" s="78"/>
      <c r="CU434" s="78"/>
      <c r="CV434" s="78"/>
      <c r="CW434" s="78"/>
      <c r="CX434" s="78"/>
      <c r="CY434" s="78"/>
      <c r="CZ434" s="78"/>
      <c r="DA434" s="78"/>
      <c r="DB434" s="78"/>
      <c r="DC434" s="78"/>
      <c r="DD434" s="78"/>
      <c r="DE434" s="78"/>
      <c r="DF434" s="78"/>
      <c r="DG434" s="78"/>
      <c r="DH434" s="78"/>
      <c r="DI434" s="78"/>
      <c r="DJ434" s="78"/>
      <c r="DK434" s="78"/>
      <c r="DL434" s="78"/>
      <c r="DM434" s="78"/>
      <c r="DN434" s="78"/>
      <c r="DO434" s="78"/>
      <c r="DP434" s="78"/>
      <c r="DQ434" s="78"/>
      <c r="DR434" s="78"/>
      <c r="DS434" s="78"/>
      <c r="DT434" s="78"/>
      <c r="DU434" s="78"/>
      <c r="DV434" s="78"/>
      <c r="DW434" s="78"/>
      <c r="DX434" s="78"/>
      <c r="DY434" s="78"/>
      <c r="DZ434" s="78"/>
      <c r="EA434" s="78"/>
      <c r="EB434" s="78"/>
      <c r="EC434" s="78"/>
      <c r="ED434" s="78"/>
      <c r="EE434" s="78"/>
      <c r="EF434" s="78"/>
      <c r="EG434" s="78"/>
      <c r="EH434" s="78"/>
      <c r="EI434" s="78"/>
      <c r="EJ434" s="78"/>
      <c r="EK434" s="78"/>
      <c r="EL434" s="78"/>
      <c r="EM434" s="78"/>
      <c r="EN434" s="78"/>
      <c r="EO434" s="78"/>
      <c r="EP434" s="78"/>
      <c r="EQ434" s="78"/>
      <c r="ER434" s="78"/>
      <c r="ES434" s="78"/>
      <c r="ET434" s="78"/>
      <c r="EU434" s="78"/>
      <c r="EV434" s="78"/>
      <c r="EW434" s="78"/>
      <c r="EX434" s="78"/>
      <c r="EY434" s="78"/>
      <c r="EZ434" s="78"/>
      <c r="FA434" s="78"/>
      <c r="FB434" s="78"/>
      <c r="FC434" s="78"/>
      <c r="FD434" s="78"/>
      <c r="FE434" s="78"/>
      <c r="FF434" s="78"/>
      <c r="FG434" s="78"/>
      <c r="FH434" s="78"/>
      <c r="FI434" s="78"/>
      <c r="FJ434" s="78"/>
      <c r="FK434" s="78"/>
      <c r="FL434" s="78"/>
      <c r="FM434" s="78"/>
      <c r="FN434" s="78"/>
      <c r="FO434" s="78"/>
      <c r="FP434" s="78"/>
      <c r="FQ434" s="78"/>
      <c r="FR434" s="78"/>
      <c r="FS434" s="78"/>
      <c r="FT434" s="78"/>
      <c r="FU434" s="78"/>
      <c r="FV434" s="78"/>
      <c r="FW434" s="78"/>
      <c r="FX434" s="78"/>
      <c r="FY434" s="78"/>
      <c r="FZ434" s="78"/>
    </row>
    <row r="435" spans="8:182" x14ac:dyDescent="0.2">
      <c r="H435" s="78"/>
      <c r="I435" s="78"/>
      <c r="J435" s="78"/>
      <c r="K435" s="78"/>
      <c r="L435" s="78"/>
      <c r="M435" s="78"/>
      <c r="N435" s="78"/>
      <c r="O435" s="78"/>
      <c r="P435" s="78"/>
      <c r="Q435" s="78"/>
      <c r="R435" s="78"/>
      <c r="S435" s="78"/>
      <c r="T435" s="78"/>
      <c r="U435" s="78"/>
      <c r="V435" s="78"/>
      <c r="W435" s="78"/>
      <c r="X435" s="78"/>
      <c r="Y435" s="78"/>
      <c r="Z435" s="78"/>
      <c r="AA435" s="78"/>
      <c r="AB435" s="78"/>
      <c r="AC435" s="78"/>
      <c r="AD435" s="78"/>
      <c r="AE435" s="78"/>
      <c r="AF435" s="78"/>
      <c r="AG435" s="78"/>
      <c r="AH435" s="78"/>
      <c r="AI435" s="78"/>
      <c r="AJ435" s="78"/>
      <c r="AK435" s="78"/>
      <c r="AL435" s="78"/>
      <c r="AM435" s="78"/>
      <c r="AN435" s="78"/>
      <c r="AO435" s="78"/>
      <c r="AP435" s="78"/>
      <c r="AQ435" s="78"/>
      <c r="AR435" s="78"/>
      <c r="AS435" s="78"/>
      <c r="AT435" s="78"/>
      <c r="AU435" s="78"/>
      <c r="AV435" s="78"/>
      <c r="AW435" s="78"/>
      <c r="AX435" s="78"/>
      <c r="AY435" s="78"/>
      <c r="AZ435" s="78"/>
      <c r="BA435" s="78"/>
      <c r="BB435" s="78"/>
      <c r="BC435" s="78"/>
      <c r="BD435" s="78"/>
      <c r="BE435" s="78"/>
      <c r="BF435" s="78"/>
      <c r="BG435" s="78"/>
      <c r="BH435" s="78"/>
      <c r="BI435" s="78"/>
      <c r="BJ435" s="78"/>
      <c r="BK435" s="78"/>
      <c r="BL435" s="78"/>
      <c r="BM435" s="78"/>
      <c r="BN435" s="78"/>
      <c r="BO435" s="78"/>
      <c r="BP435" s="78"/>
      <c r="BQ435" s="78"/>
      <c r="BR435" s="78"/>
      <c r="BS435" s="78"/>
      <c r="BT435" s="78"/>
      <c r="BU435" s="78"/>
      <c r="BV435" s="78"/>
      <c r="BW435" s="78"/>
      <c r="BX435" s="78"/>
      <c r="BY435" s="78"/>
      <c r="BZ435" s="78"/>
      <c r="CA435" s="78"/>
      <c r="CB435" s="78"/>
      <c r="CC435" s="78"/>
      <c r="CD435" s="78"/>
      <c r="CE435" s="78"/>
      <c r="CF435" s="78"/>
      <c r="CG435" s="78"/>
      <c r="CH435" s="78"/>
      <c r="CI435" s="78"/>
      <c r="CJ435" s="78"/>
      <c r="CK435" s="78"/>
      <c r="CL435" s="78"/>
      <c r="CM435" s="78"/>
      <c r="CN435" s="78"/>
      <c r="CO435" s="78"/>
      <c r="CP435" s="78"/>
      <c r="CQ435" s="78"/>
      <c r="CR435" s="78"/>
      <c r="CS435" s="78"/>
      <c r="CT435" s="78"/>
      <c r="CU435" s="78"/>
      <c r="CV435" s="78"/>
      <c r="CW435" s="78"/>
      <c r="CX435" s="78"/>
      <c r="CY435" s="78"/>
      <c r="CZ435" s="78"/>
      <c r="DA435" s="78"/>
      <c r="DB435" s="78"/>
      <c r="DC435" s="78"/>
      <c r="DD435" s="78"/>
      <c r="DE435" s="78"/>
      <c r="DF435" s="78"/>
      <c r="DG435" s="78"/>
      <c r="DH435" s="78"/>
      <c r="DI435" s="78"/>
      <c r="DJ435" s="78"/>
      <c r="DK435" s="78"/>
      <c r="DL435" s="78"/>
      <c r="DM435" s="78"/>
      <c r="DN435" s="78"/>
      <c r="DO435" s="78"/>
      <c r="DP435" s="78"/>
      <c r="DQ435" s="78"/>
      <c r="DR435" s="78"/>
      <c r="DS435" s="78"/>
      <c r="DT435" s="78"/>
      <c r="DU435" s="78"/>
      <c r="DV435" s="78"/>
      <c r="DW435" s="78"/>
      <c r="DX435" s="78"/>
      <c r="DY435" s="78"/>
      <c r="DZ435" s="78"/>
      <c r="EA435" s="78"/>
      <c r="EB435" s="78"/>
      <c r="EC435" s="78"/>
      <c r="ED435" s="78"/>
      <c r="EE435" s="78"/>
      <c r="EF435" s="78"/>
      <c r="EG435" s="78"/>
      <c r="EH435" s="78"/>
      <c r="EI435" s="78"/>
      <c r="EJ435" s="78"/>
      <c r="EK435" s="78"/>
      <c r="EL435" s="78"/>
      <c r="EM435" s="78"/>
      <c r="EN435" s="78"/>
      <c r="EO435" s="78"/>
      <c r="EP435" s="78"/>
      <c r="EQ435" s="78"/>
      <c r="ER435" s="78"/>
      <c r="ES435" s="78"/>
      <c r="ET435" s="78"/>
      <c r="EU435" s="78"/>
      <c r="EV435" s="78"/>
      <c r="EW435" s="78"/>
      <c r="EX435" s="78"/>
      <c r="EY435" s="78"/>
      <c r="EZ435" s="78"/>
      <c r="FA435" s="78"/>
      <c r="FB435" s="78"/>
      <c r="FC435" s="78"/>
      <c r="FD435" s="78"/>
      <c r="FE435" s="78"/>
      <c r="FF435" s="78"/>
      <c r="FG435" s="78"/>
      <c r="FH435" s="78"/>
      <c r="FI435" s="78"/>
      <c r="FJ435" s="78"/>
      <c r="FK435" s="78"/>
      <c r="FL435" s="78"/>
      <c r="FM435" s="78"/>
      <c r="FN435" s="78"/>
      <c r="FO435" s="78"/>
      <c r="FP435" s="78"/>
      <c r="FQ435" s="78"/>
      <c r="FR435" s="78"/>
      <c r="FS435" s="78"/>
      <c r="FT435" s="78"/>
      <c r="FU435" s="78"/>
      <c r="FV435" s="78"/>
      <c r="FW435" s="78"/>
      <c r="FX435" s="78"/>
      <c r="FY435" s="78"/>
      <c r="FZ435" s="78"/>
    </row>
    <row r="436" spans="8:182" x14ac:dyDescent="0.2">
      <c r="H436" s="78"/>
      <c r="I436" s="78"/>
      <c r="J436" s="78"/>
      <c r="K436" s="78"/>
      <c r="L436" s="78"/>
      <c r="M436" s="78"/>
      <c r="N436" s="78"/>
      <c r="O436" s="78"/>
      <c r="P436" s="78"/>
      <c r="Q436" s="78"/>
      <c r="R436" s="78"/>
      <c r="S436" s="78"/>
      <c r="T436" s="78"/>
      <c r="U436" s="78"/>
      <c r="V436" s="78"/>
      <c r="W436" s="78"/>
      <c r="X436" s="78"/>
      <c r="Y436" s="78"/>
      <c r="Z436" s="78"/>
      <c r="AA436" s="78"/>
      <c r="AB436" s="78"/>
      <c r="AC436" s="78"/>
      <c r="AD436" s="78"/>
      <c r="AE436" s="78"/>
      <c r="AF436" s="78"/>
      <c r="AG436" s="78"/>
      <c r="AH436" s="78"/>
      <c r="AI436" s="78"/>
      <c r="AJ436" s="78"/>
      <c r="AK436" s="78"/>
      <c r="AL436" s="78"/>
      <c r="AM436" s="78"/>
      <c r="AN436" s="78"/>
      <c r="AO436" s="78"/>
      <c r="AP436" s="78"/>
      <c r="AQ436" s="78"/>
      <c r="AR436" s="78"/>
      <c r="AS436" s="78"/>
      <c r="AT436" s="78"/>
      <c r="AU436" s="78"/>
      <c r="AV436" s="78"/>
      <c r="AW436" s="78"/>
      <c r="AX436" s="78"/>
      <c r="AY436" s="78"/>
      <c r="AZ436" s="78"/>
      <c r="BA436" s="78"/>
      <c r="BB436" s="78"/>
      <c r="BC436" s="78"/>
      <c r="BD436" s="78"/>
      <c r="BE436" s="78"/>
      <c r="BF436" s="78"/>
      <c r="BG436" s="78"/>
      <c r="BH436" s="78"/>
      <c r="BI436" s="78"/>
      <c r="BJ436" s="78"/>
      <c r="BK436" s="78"/>
      <c r="BL436" s="78"/>
      <c r="BM436" s="78"/>
      <c r="BN436" s="78"/>
      <c r="BO436" s="78"/>
      <c r="BP436" s="78"/>
      <c r="BQ436" s="78"/>
      <c r="BR436" s="78"/>
      <c r="BS436" s="78"/>
      <c r="BT436" s="78"/>
      <c r="BU436" s="78"/>
      <c r="BV436" s="78"/>
      <c r="BW436" s="78"/>
      <c r="BX436" s="78"/>
      <c r="BY436" s="78"/>
      <c r="BZ436" s="78"/>
      <c r="CA436" s="78"/>
      <c r="CB436" s="78"/>
      <c r="CC436" s="78"/>
      <c r="CD436" s="78"/>
      <c r="CE436" s="78"/>
      <c r="CF436" s="78"/>
      <c r="CG436" s="78"/>
      <c r="CH436" s="78"/>
      <c r="CI436" s="78"/>
      <c r="CJ436" s="78"/>
      <c r="CK436" s="78"/>
      <c r="CL436" s="78"/>
      <c r="CM436" s="78"/>
      <c r="CN436" s="78"/>
      <c r="CO436" s="78"/>
      <c r="CP436" s="78"/>
      <c r="CQ436" s="78"/>
      <c r="CR436" s="78"/>
      <c r="CS436" s="78"/>
      <c r="CT436" s="78"/>
      <c r="CU436" s="78"/>
      <c r="CV436" s="78"/>
      <c r="CW436" s="78"/>
      <c r="CX436" s="78"/>
      <c r="CY436" s="78"/>
      <c r="CZ436" s="78"/>
      <c r="DA436" s="78"/>
      <c r="DB436" s="78"/>
      <c r="DC436" s="78"/>
      <c r="DD436" s="78"/>
      <c r="DE436" s="78"/>
      <c r="DF436" s="78"/>
      <c r="DG436" s="78"/>
      <c r="DH436" s="78"/>
      <c r="DI436" s="78"/>
      <c r="DJ436" s="78"/>
      <c r="DK436" s="78"/>
      <c r="DL436" s="78"/>
      <c r="DM436" s="78"/>
      <c r="DN436" s="78"/>
      <c r="DO436" s="78"/>
      <c r="DP436" s="78"/>
      <c r="DQ436" s="78"/>
      <c r="DR436" s="78"/>
      <c r="DS436" s="78"/>
      <c r="DT436" s="78"/>
      <c r="DU436" s="78"/>
      <c r="DV436" s="78"/>
      <c r="DW436" s="78"/>
      <c r="DX436" s="78"/>
      <c r="DY436" s="78"/>
      <c r="DZ436" s="78"/>
      <c r="EA436" s="78"/>
      <c r="EB436" s="78"/>
      <c r="EC436" s="78"/>
      <c r="ED436" s="78"/>
      <c r="EE436" s="78"/>
      <c r="EF436" s="78"/>
      <c r="EG436" s="78"/>
      <c r="EH436" s="78"/>
      <c r="EI436" s="78"/>
      <c r="EJ436" s="78"/>
      <c r="EK436" s="78"/>
      <c r="EL436" s="78"/>
      <c r="EM436" s="78"/>
      <c r="EN436" s="78"/>
      <c r="EO436" s="78"/>
      <c r="EP436" s="78"/>
      <c r="EQ436" s="78"/>
      <c r="ER436" s="78"/>
      <c r="ES436" s="78"/>
      <c r="ET436" s="78"/>
      <c r="EU436" s="78"/>
      <c r="EV436" s="78"/>
      <c r="EW436" s="78"/>
      <c r="EX436" s="78"/>
      <c r="EY436" s="78"/>
      <c r="EZ436" s="78"/>
      <c r="FA436" s="78"/>
      <c r="FB436" s="78"/>
      <c r="FC436" s="78"/>
      <c r="FD436" s="78"/>
      <c r="FE436" s="78"/>
      <c r="FF436" s="78"/>
      <c r="FG436" s="78"/>
      <c r="FH436" s="78"/>
      <c r="FI436" s="78"/>
      <c r="FJ436" s="78"/>
      <c r="FK436" s="78"/>
      <c r="FL436" s="78"/>
      <c r="FM436" s="78"/>
      <c r="FN436" s="78"/>
      <c r="FO436" s="78"/>
      <c r="FP436" s="78"/>
      <c r="FQ436" s="78"/>
      <c r="FR436" s="78"/>
      <c r="FS436" s="78"/>
      <c r="FT436" s="78"/>
      <c r="FU436" s="78"/>
      <c r="FV436" s="78"/>
      <c r="FW436" s="78"/>
      <c r="FX436" s="78"/>
      <c r="FY436" s="78"/>
      <c r="FZ436" s="78"/>
    </row>
    <row r="437" spans="8:182" x14ac:dyDescent="0.2">
      <c r="H437" s="78"/>
      <c r="I437" s="78"/>
      <c r="J437" s="78"/>
      <c r="K437" s="78"/>
      <c r="L437" s="78"/>
      <c r="M437" s="78"/>
      <c r="N437" s="78"/>
      <c r="O437" s="78"/>
      <c r="P437" s="78"/>
      <c r="Q437" s="78"/>
      <c r="R437" s="78"/>
      <c r="S437" s="78"/>
      <c r="T437" s="78"/>
      <c r="U437" s="78"/>
      <c r="V437" s="78"/>
      <c r="W437" s="78"/>
      <c r="X437" s="78"/>
      <c r="Y437" s="78"/>
      <c r="Z437" s="78"/>
      <c r="AA437" s="78"/>
      <c r="AB437" s="78"/>
      <c r="AC437" s="78"/>
      <c r="AD437" s="78"/>
      <c r="AE437" s="78"/>
      <c r="AF437" s="78"/>
      <c r="AG437" s="78"/>
      <c r="AH437" s="78"/>
      <c r="AI437" s="78"/>
      <c r="AJ437" s="78"/>
      <c r="AK437" s="78"/>
      <c r="AL437" s="78"/>
      <c r="AM437" s="78"/>
      <c r="AN437" s="78"/>
      <c r="AO437" s="78"/>
      <c r="AP437" s="78"/>
      <c r="AQ437" s="78"/>
      <c r="AR437" s="78"/>
      <c r="AS437" s="78"/>
      <c r="AT437" s="78"/>
      <c r="AU437" s="78"/>
      <c r="AV437" s="78"/>
      <c r="AW437" s="78"/>
      <c r="AX437" s="78"/>
      <c r="AY437" s="78"/>
      <c r="AZ437" s="78"/>
      <c r="BA437" s="78"/>
      <c r="BB437" s="78"/>
      <c r="BC437" s="78"/>
      <c r="BD437" s="78"/>
      <c r="BE437" s="78"/>
      <c r="BF437" s="78"/>
      <c r="BG437" s="78"/>
      <c r="BH437" s="78"/>
      <c r="BI437" s="78"/>
      <c r="BJ437" s="78"/>
      <c r="BK437" s="78"/>
      <c r="BL437" s="78"/>
      <c r="BM437" s="78"/>
      <c r="BN437" s="78"/>
      <c r="BO437" s="78"/>
      <c r="BP437" s="78"/>
      <c r="BQ437" s="78"/>
      <c r="BR437" s="78"/>
      <c r="BS437" s="78"/>
      <c r="BT437" s="78"/>
      <c r="BU437" s="78"/>
      <c r="BV437" s="78"/>
      <c r="BW437" s="78"/>
      <c r="BX437" s="78"/>
      <c r="BY437" s="78"/>
      <c r="BZ437" s="78"/>
      <c r="CA437" s="78"/>
      <c r="CB437" s="78"/>
      <c r="CC437" s="78"/>
      <c r="CD437" s="78"/>
      <c r="CE437" s="78"/>
      <c r="CF437" s="78"/>
      <c r="CG437" s="78"/>
      <c r="CH437" s="78"/>
      <c r="CI437" s="78"/>
      <c r="CJ437" s="78"/>
      <c r="CK437" s="78"/>
      <c r="CL437" s="78"/>
      <c r="CM437" s="78"/>
      <c r="CN437" s="78"/>
      <c r="CO437" s="78"/>
      <c r="CP437" s="78"/>
      <c r="CQ437" s="78"/>
      <c r="CR437" s="78"/>
      <c r="CS437" s="78"/>
      <c r="CT437" s="78"/>
      <c r="CU437" s="78"/>
      <c r="CV437" s="78"/>
      <c r="CW437" s="78"/>
      <c r="CX437" s="78"/>
      <c r="CY437" s="78"/>
      <c r="CZ437" s="78"/>
      <c r="DA437" s="78"/>
      <c r="DB437" s="78"/>
      <c r="DC437" s="78"/>
      <c r="DD437" s="78"/>
      <c r="DE437" s="78"/>
      <c r="DF437" s="78"/>
      <c r="DG437" s="78"/>
      <c r="DH437" s="78"/>
      <c r="DI437" s="78"/>
      <c r="DJ437" s="78"/>
      <c r="DK437" s="78"/>
      <c r="DL437" s="78"/>
      <c r="DM437" s="78"/>
      <c r="DN437" s="78"/>
      <c r="DO437" s="78"/>
      <c r="DP437" s="78"/>
      <c r="DQ437" s="78"/>
      <c r="DR437" s="78"/>
      <c r="DS437" s="78"/>
      <c r="DT437" s="78"/>
      <c r="DU437" s="78"/>
      <c r="DV437" s="78"/>
      <c r="DW437" s="78"/>
      <c r="DX437" s="78"/>
      <c r="DY437" s="78"/>
      <c r="DZ437" s="78"/>
      <c r="EA437" s="78"/>
      <c r="EB437" s="78"/>
      <c r="EC437" s="78"/>
      <c r="ED437" s="78"/>
      <c r="EE437" s="78"/>
      <c r="EF437" s="78"/>
      <c r="EG437" s="78"/>
      <c r="EH437" s="78"/>
      <c r="EI437" s="78"/>
      <c r="EJ437" s="78"/>
      <c r="EK437" s="78"/>
      <c r="EL437" s="78"/>
      <c r="EM437" s="78"/>
      <c r="EN437" s="78"/>
      <c r="EO437" s="78"/>
      <c r="EP437" s="78"/>
      <c r="EQ437" s="78"/>
      <c r="ER437" s="78"/>
      <c r="ES437" s="78"/>
      <c r="ET437" s="78"/>
      <c r="EU437" s="78"/>
      <c r="EV437" s="78"/>
      <c r="EW437" s="78"/>
      <c r="EX437" s="78"/>
      <c r="EY437" s="78"/>
      <c r="EZ437" s="78"/>
      <c r="FA437" s="78"/>
      <c r="FB437" s="78"/>
      <c r="FC437" s="78"/>
      <c r="FD437" s="78"/>
      <c r="FE437" s="78"/>
      <c r="FF437" s="78"/>
      <c r="FG437" s="78"/>
      <c r="FH437" s="78"/>
      <c r="FI437" s="78"/>
      <c r="FJ437" s="78"/>
      <c r="FK437" s="78"/>
      <c r="FL437" s="78"/>
      <c r="FM437" s="78"/>
      <c r="FN437" s="78"/>
      <c r="FO437" s="78"/>
      <c r="FP437" s="78"/>
      <c r="FQ437" s="78"/>
      <c r="FR437" s="78"/>
      <c r="FS437" s="78"/>
      <c r="FT437" s="78"/>
      <c r="FU437" s="78"/>
      <c r="FV437" s="78"/>
      <c r="FW437" s="78"/>
      <c r="FX437" s="78"/>
      <c r="FY437" s="78"/>
      <c r="FZ437" s="78"/>
    </row>
    <row r="438" spans="8:182" x14ac:dyDescent="0.2"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  <c r="AK438" s="78"/>
      <c r="AL438" s="78"/>
      <c r="AM438" s="78"/>
      <c r="AN438" s="78"/>
      <c r="AO438" s="78"/>
      <c r="AP438" s="78"/>
      <c r="AQ438" s="78"/>
      <c r="AR438" s="78"/>
      <c r="AS438" s="78"/>
      <c r="AT438" s="78"/>
      <c r="AU438" s="78"/>
      <c r="AV438" s="78"/>
      <c r="AW438" s="78"/>
      <c r="AX438" s="78"/>
      <c r="AY438" s="78"/>
      <c r="AZ438" s="78"/>
      <c r="BA438" s="78"/>
      <c r="BB438" s="78"/>
      <c r="BC438" s="78"/>
      <c r="BD438" s="78"/>
      <c r="BE438" s="78"/>
      <c r="BF438" s="78"/>
      <c r="BG438" s="78"/>
      <c r="BH438" s="78"/>
      <c r="BI438" s="78"/>
      <c r="BJ438" s="78"/>
      <c r="BK438" s="78"/>
      <c r="BL438" s="78"/>
      <c r="BM438" s="78"/>
      <c r="BN438" s="78"/>
      <c r="BO438" s="78"/>
      <c r="BP438" s="78"/>
      <c r="BQ438" s="78"/>
      <c r="BR438" s="78"/>
      <c r="BS438" s="78"/>
      <c r="BT438" s="78"/>
      <c r="BU438" s="78"/>
      <c r="BV438" s="78"/>
      <c r="BW438" s="78"/>
      <c r="BX438" s="78"/>
      <c r="BY438" s="78"/>
      <c r="BZ438" s="78"/>
      <c r="CA438" s="78"/>
      <c r="CB438" s="78"/>
      <c r="CC438" s="78"/>
      <c r="CD438" s="78"/>
      <c r="CE438" s="78"/>
      <c r="CF438" s="78"/>
      <c r="CG438" s="78"/>
      <c r="CH438" s="78"/>
      <c r="CI438" s="78"/>
      <c r="CJ438" s="78"/>
      <c r="CK438" s="78"/>
      <c r="CL438" s="78"/>
      <c r="CM438" s="78"/>
      <c r="CN438" s="78"/>
      <c r="CO438" s="78"/>
      <c r="CP438" s="78"/>
      <c r="CQ438" s="78"/>
      <c r="CR438" s="78"/>
      <c r="CS438" s="78"/>
      <c r="CT438" s="78"/>
      <c r="CU438" s="78"/>
      <c r="CV438" s="78"/>
      <c r="CW438" s="78"/>
      <c r="CX438" s="78"/>
      <c r="CY438" s="78"/>
      <c r="CZ438" s="78"/>
      <c r="DA438" s="78"/>
      <c r="DB438" s="78"/>
      <c r="DC438" s="78"/>
      <c r="DD438" s="78"/>
      <c r="DE438" s="78"/>
      <c r="DF438" s="78"/>
      <c r="DG438" s="78"/>
      <c r="DH438" s="78"/>
      <c r="DI438" s="78"/>
      <c r="DJ438" s="78"/>
      <c r="DK438" s="78"/>
      <c r="DL438" s="78"/>
      <c r="DM438" s="78"/>
      <c r="DN438" s="78"/>
      <c r="DO438" s="78"/>
      <c r="DP438" s="78"/>
      <c r="DQ438" s="78"/>
      <c r="DR438" s="78"/>
      <c r="DS438" s="78"/>
      <c r="DT438" s="78"/>
      <c r="DU438" s="78"/>
      <c r="DV438" s="78"/>
      <c r="DW438" s="78"/>
      <c r="DX438" s="78"/>
      <c r="DY438" s="78"/>
      <c r="DZ438" s="78"/>
      <c r="EA438" s="78"/>
      <c r="EB438" s="78"/>
      <c r="EC438" s="78"/>
      <c r="ED438" s="78"/>
      <c r="EE438" s="78"/>
      <c r="EF438" s="78"/>
      <c r="EG438" s="78"/>
      <c r="EH438" s="78"/>
      <c r="EI438" s="78"/>
      <c r="EJ438" s="78"/>
      <c r="EK438" s="78"/>
      <c r="EL438" s="78"/>
      <c r="EM438" s="78"/>
      <c r="EN438" s="78"/>
      <c r="EO438" s="78"/>
      <c r="EP438" s="78"/>
      <c r="EQ438" s="78"/>
      <c r="ER438" s="78"/>
      <c r="ES438" s="78"/>
      <c r="ET438" s="78"/>
      <c r="EU438" s="78"/>
      <c r="EV438" s="78"/>
      <c r="EW438" s="78"/>
      <c r="EX438" s="78"/>
      <c r="EY438" s="78"/>
      <c r="EZ438" s="78"/>
      <c r="FA438" s="78"/>
      <c r="FB438" s="78"/>
      <c r="FC438" s="78"/>
      <c r="FD438" s="78"/>
      <c r="FE438" s="78"/>
      <c r="FF438" s="78"/>
      <c r="FG438" s="78"/>
      <c r="FH438" s="78"/>
      <c r="FI438" s="78"/>
      <c r="FJ438" s="78"/>
      <c r="FK438" s="78"/>
      <c r="FL438" s="78"/>
      <c r="FM438" s="78"/>
      <c r="FN438" s="78"/>
      <c r="FO438" s="78"/>
      <c r="FP438" s="78"/>
      <c r="FQ438" s="78"/>
      <c r="FR438" s="78"/>
      <c r="FS438" s="78"/>
      <c r="FT438" s="78"/>
      <c r="FU438" s="78"/>
      <c r="FV438" s="78"/>
      <c r="FW438" s="78"/>
      <c r="FX438" s="78"/>
      <c r="FY438" s="78"/>
      <c r="FZ438" s="78"/>
    </row>
    <row r="439" spans="8:182" x14ac:dyDescent="0.2">
      <c r="H439" s="78"/>
      <c r="I439" s="78"/>
      <c r="J439" s="78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  <c r="AK439" s="78"/>
      <c r="AL439" s="78"/>
      <c r="AM439" s="78"/>
      <c r="AN439" s="78"/>
      <c r="AO439" s="78"/>
      <c r="AP439" s="78"/>
      <c r="AQ439" s="78"/>
      <c r="AR439" s="78"/>
      <c r="AS439" s="78"/>
      <c r="AT439" s="78"/>
      <c r="AU439" s="78"/>
      <c r="AV439" s="78"/>
      <c r="AW439" s="78"/>
      <c r="AX439" s="78"/>
      <c r="AY439" s="78"/>
      <c r="AZ439" s="78"/>
      <c r="BA439" s="78"/>
      <c r="BB439" s="78"/>
      <c r="BC439" s="78"/>
      <c r="BD439" s="78"/>
      <c r="BE439" s="78"/>
      <c r="BF439" s="78"/>
      <c r="BG439" s="78"/>
      <c r="BH439" s="78"/>
      <c r="BI439" s="78"/>
      <c r="BJ439" s="78"/>
      <c r="BK439" s="78"/>
      <c r="BL439" s="78"/>
      <c r="BM439" s="78"/>
      <c r="BN439" s="78"/>
      <c r="BO439" s="78"/>
      <c r="BP439" s="78"/>
      <c r="BQ439" s="78"/>
      <c r="BR439" s="78"/>
      <c r="BS439" s="78"/>
      <c r="BT439" s="78"/>
      <c r="BU439" s="78"/>
      <c r="BV439" s="78"/>
      <c r="BW439" s="78"/>
      <c r="BX439" s="78"/>
      <c r="BY439" s="78"/>
      <c r="BZ439" s="78"/>
      <c r="CA439" s="78"/>
      <c r="CB439" s="78"/>
      <c r="CC439" s="78"/>
      <c r="CD439" s="78"/>
      <c r="CE439" s="78"/>
      <c r="CF439" s="78"/>
      <c r="CG439" s="78"/>
      <c r="CH439" s="78"/>
      <c r="CI439" s="78"/>
      <c r="CJ439" s="78"/>
      <c r="CK439" s="78"/>
      <c r="CL439" s="78"/>
      <c r="CM439" s="78"/>
      <c r="CN439" s="78"/>
      <c r="CO439" s="78"/>
      <c r="CP439" s="78"/>
      <c r="CQ439" s="78"/>
      <c r="CR439" s="78"/>
      <c r="CS439" s="78"/>
      <c r="CT439" s="78"/>
      <c r="CU439" s="78"/>
      <c r="CV439" s="78"/>
      <c r="CW439" s="78"/>
      <c r="CX439" s="78"/>
      <c r="CY439" s="78"/>
      <c r="CZ439" s="78"/>
      <c r="DA439" s="78"/>
      <c r="DB439" s="78"/>
      <c r="DC439" s="78"/>
      <c r="DD439" s="78"/>
      <c r="DE439" s="78"/>
      <c r="DF439" s="78"/>
      <c r="DG439" s="78"/>
      <c r="DH439" s="78"/>
      <c r="DI439" s="78"/>
      <c r="DJ439" s="78"/>
      <c r="DK439" s="78"/>
      <c r="DL439" s="78"/>
      <c r="DM439" s="78"/>
      <c r="DN439" s="78"/>
      <c r="DO439" s="78"/>
      <c r="DP439" s="78"/>
      <c r="DQ439" s="78"/>
      <c r="DR439" s="78"/>
      <c r="DS439" s="78"/>
      <c r="DT439" s="78"/>
      <c r="DU439" s="78"/>
      <c r="DV439" s="78"/>
      <c r="DW439" s="78"/>
      <c r="DX439" s="78"/>
      <c r="DY439" s="78"/>
      <c r="DZ439" s="78"/>
      <c r="EA439" s="78"/>
      <c r="EB439" s="78"/>
      <c r="EC439" s="78"/>
      <c r="ED439" s="78"/>
      <c r="EE439" s="78"/>
      <c r="EF439" s="78"/>
      <c r="EG439" s="78"/>
      <c r="EH439" s="78"/>
      <c r="EI439" s="78"/>
      <c r="EJ439" s="78"/>
      <c r="EK439" s="78"/>
      <c r="EL439" s="78"/>
      <c r="EM439" s="78"/>
      <c r="EN439" s="78"/>
      <c r="EO439" s="78"/>
      <c r="EP439" s="78"/>
      <c r="EQ439" s="78"/>
      <c r="ER439" s="78"/>
      <c r="ES439" s="78"/>
      <c r="ET439" s="78"/>
      <c r="EU439" s="78"/>
      <c r="EV439" s="78"/>
      <c r="EW439" s="78"/>
      <c r="EX439" s="78"/>
      <c r="EY439" s="78"/>
      <c r="EZ439" s="78"/>
      <c r="FA439" s="78"/>
      <c r="FB439" s="78"/>
      <c r="FC439" s="78"/>
      <c r="FD439" s="78"/>
      <c r="FE439" s="78"/>
      <c r="FF439" s="78"/>
      <c r="FG439" s="78"/>
      <c r="FH439" s="78"/>
      <c r="FI439" s="78"/>
      <c r="FJ439" s="78"/>
      <c r="FK439" s="78"/>
      <c r="FL439" s="78"/>
      <c r="FM439" s="78"/>
      <c r="FN439" s="78"/>
      <c r="FO439" s="78"/>
      <c r="FP439" s="78"/>
      <c r="FQ439" s="78"/>
      <c r="FR439" s="78"/>
      <c r="FS439" s="78"/>
      <c r="FT439" s="78"/>
      <c r="FU439" s="78"/>
      <c r="FV439" s="78"/>
      <c r="FW439" s="78"/>
      <c r="FX439" s="78"/>
      <c r="FY439" s="78"/>
      <c r="FZ439" s="78"/>
    </row>
    <row r="440" spans="8:182" x14ac:dyDescent="0.2">
      <c r="H440" s="78"/>
      <c r="I440" s="78"/>
      <c r="J440" s="78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  <c r="AK440" s="78"/>
      <c r="AL440" s="78"/>
      <c r="AM440" s="78"/>
      <c r="AN440" s="78"/>
      <c r="AO440" s="78"/>
      <c r="AP440" s="78"/>
      <c r="AQ440" s="78"/>
      <c r="AR440" s="78"/>
      <c r="AS440" s="78"/>
      <c r="AT440" s="78"/>
      <c r="AU440" s="78"/>
      <c r="AV440" s="78"/>
      <c r="AW440" s="78"/>
      <c r="AX440" s="78"/>
      <c r="AY440" s="78"/>
      <c r="AZ440" s="78"/>
      <c r="BA440" s="78"/>
      <c r="BB440" s="78"/>
      <c r="BC440" s="78"/>
      <c r="BD440" s="78"/>
      <c r="BE440" s="78"/>
      <c r="BF440" s="78"/>
      <c r="BG440" s="78"/>
      <c r="BH440" s="78"/>
      <c r="BI440" s="78"/>
      <c r="BJ440" s="78"/>
      <c r="BK440" s="78"/>
      <c r="BL440" s="78"/>
      <c r="BM440" s="78"/>
      <c r="BN440" s="78"/>
      <c r="BO440" s="78"/>
      <c r="BP440" s="78"/>
      <c r="BQ440" s="78"/>
      <c r="BR440" s="78"/>
      <c r="BS440" s="78"/>
      <c r="BT440" s="78"/>
      <c r="BU440" s="78"/>
      <c r="BV440" s="78"/>
      <c r="BW440" s="78"/>
      <c r="BX440" s="78"/>
      <c r="BY440" s="78"/>
      <c r="BZ440" s="78"/>
      <c r="CA440" s="78"/>
      <c r="CB440" s="78"/>
      <c r="CC440" s="78"/>
      <c r="CD440" s="78"/>
      <c r="CE440" s="78"/>
      <c r="CF440" s="78"/>
      <c r="CG440" s="78"/>
      <c r="CH440" s="78"/>
      <c r="CI440" s="78"/>
      <c r="CJ440" s="78"/>
      <c r="CK440" s="78"/>
      <c r="CL440" s="78"/>
      <c r="CM440" s="78"/>
      <c r="CN440" s="78"/>
      <c r="CO440" s="78"/>
      <c r="CP440" s="78"/>
      <c r="CQ440" s="78"/>
      <c r="CR440" s="78"/>
      <c r="CS440" s="78"/>
      <c r="CT440" s="78"/>
      <c r="CU440" s="78"/>
      <c r="CV440" s="78"/>
      <c r="CW440" s="78"/>
      <c r="CX440" s="78"/>
      <c r="CY440" s="78"/>
      <c r="CZ440" s="78"/>
      <c r="DA440" s="78"/>
      <c r="DB440" s="78"/>
      <c r="DC440" s="78"/>
      <c r="DD440" s="78"/>
      <c r="DE440" s="78"/>
      <c r="DF440" s="78"/>
      <c r="DG440" s="78"/>
      <c r="DH440" s="78"/>
      <c r="DI440" s="78"/>
      <c r="DJ440" s="78"/>
      <c r="DK440" s="78"/>
      <c r="DL440" s="78"/>
      <c r="DM440" s="78"/>
      <c r="DN440" s="78"/>
      <c r="DO440" s="78"/>
      <c r="DP440" s="78"/>
      <c r="DQ440" s="78"/>
      <c r="DR440" s="78"/>
      <c r="DS440" s="78"/>
      <c r="DT440" s="78"/>
      <c r="DU440" s="78"/>
      <c r="DV440" s="78"/>
      <c r="DW440" s="78"/>
      <c r="DX440" s="78"/>
      <c r="DY440" s="78"/>
      <c r="DZ440" s="78"/>
      <c r="EA440" s="78"/>
      <c r="EB440" s="78"/>
      <c r="EC440" s="78"/>
      <c r="ED440" s="78"/>
      <c r="EE440" s="78"/>
      <c r="EF440" s="78"/>
      <c r="EG440" s="78"/>
      <c r="EH440" s="78"/>
      <c r="EI440" s="78"/>
      <c r="EJ440" s="78"/>
      <c r="EK440" s="78"/>
      <c r="EL440" s="78"/>
      <c r="EM440" s="78"/>
      <c r="EN440" s="78"/>
      <c r="EO440" s="78"/>
      <c r="EP440" s="78"/>
      <c r="EQ440" s="78"/>
      <c r="ER440" s="78"/>
      <c r="ES440" s="78"/>
      <c r="ET440" s="78"/>
      <c r="EU440" s="78"/>
      <c r="EV440" s="78"/>
      <c r="EW440" s="78"/>
      <c r="EX440" s="78"/>
      <c r="EY440" s="78"/>
      <c r="EZ440" s="78"/>
      <c r="FA440" s="78"/>
      <c r="FB440" s="78"/>
      <c r="FC440" s="78"/>
      <c r="FD440" s="78"/>
      <c r="FE440" s="78"/>
      <c r="FF440" s="78"/>
      <c r="FG440" s="78"/>
      <c r="FH440" s="78"/>
      <c r="FI440" s="78"/>
      <c r="FJ440" s="78"/>
      <c r="FK440" s="78"/>
      <c r="FL440" s="78"/>
      <c r="FM440" s="78"/>
      <c r="FN440" s="78"/>
      <c r="FO440" s="78"/>
      <c r="FP440" s="78"/>
      <c r="FQ440" s="78"/>
      <c r="FR440" s="78"/>
      <c r="FS440" s="78"/>
      <c r="FT440" s="78"/>
      <c r="FU440" s="78"/>
      <c r="FV440" s="78"/>
      <c r="FW440" s="78"/>
      <c r="FX440" s="78"/>
      <c r="FY440" s="78"/>
      <c r="FZ440" s="78"/>
    </row>
    <row r="441" spans="8:182" x14ac:dyDescent="0.2">
      <c r="H441" s="78"/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78"/>
      <c r="AM441" s="78"/>
      <c r="AN441" s="78"/>
      <c r="AO441" s="78"/>
      <c r="AP441" s="78"/>
      <c r="AQ441" s="78"/>
      <c r="AR441" s="78"/>
      <c r="AS441" s="78"/>
      <c r="AT441" s="78"/>
      <c r="AU441" s="78"/>
      <c r="AV441" s="78"/>
      <c r="AW441" s="78"/>
      <c r="AX441" s="78"/>
      <c r="AY441" s="78"/>
      <c r="AZ441" s="78"/>
      <c r="BA441" s="78"/>
      <c r="BB441" s="78"/>
      <c r="BC441" s="78"/>
      <c r="BD441" s="78"/>
      <c r="BE441" s="78"/>
      <c r="BF441" s="78"/>
      <c r="BG441" s="78"/>
      <c r="BH441" s="78"/>
      <c r="BI441" s="78"/>
      <c r="BJ441" s="78"/>
      <c r="BK441" s="78"/>
      <c r="BL441" s="78"/>
      <c r="BM441" s="78"/>
      <c r="BN441" s="78"/>
      <c r="BO441" s="78"/>
      <c r="BP441" s="78"/>
      <c r="BQ441" s="78"/>
      <c r="BR441" s="78"/>
      <c r="BS441" s="78"/>
      <c r="BT441" s="78"/>
      <c r="BU441" s="78"/>
      <c r="BV441" s="78"/>
      <c r="BW441" s="78"/>
      <c r="BX441" s="78"/>
      <c r="BY441" s="78"/>
      <c r="BZ441" s="78"/>
      <c r="CA441" s="78"/>
      <c r="CB441" s="78"/>
      <c r="CC441" s="78"/>
      <c r="CD441" s="78"/>
      <c r="CE441" s="78"/>
      <c r="CF441" s="78"/>
      <c r="CG441" s="78"/>
      <c r="CH441" s="78"/>
      <c r="CI441" s="78"/>
      <c r="CJ441" s="78"/>
      <c r="CK441" s="78"/>
      <c r="CL441" s="78"/>
      <c r="CM441" s="78"/>
      <c r="CN441" s="78"/>
      <c r="CO441" s="78"/>
      <c r="CP441" s="78"/>
      <c r="CQ441" s="78"/>
      <c r="CR441" s="78"/>
      <c r="CS441" s="78"/>
      <c r="CT441" s="78"/>
      <c r="CU441" s="78"/>
      <c r="CV441" s="78"/>
      <c r="CW441" s="78"/>
      <c r="CX441" s="78"/>
      <c r="CY441" s="78"/>
      <c r="CZ441" s="78"/>
      <c r="DA441" s="78"/>
      <c r="DB441" s="78"/>
      <c r="DC441" s="78"/>
      <c r="DD441" s="78"/>
      <c r="DE441" s="78"/>
      <c r="DF441" s="78"/>
      <c r="DG441" s="78"/>
      <c r="DH441" s="78"/>
      <c r="DI441" s="78"/>
      <c r="DJ441" s="78"/>
      <c r="DK441" s="78"/>
      <c r="DL441" s="78"/>
      <c r="DM441" s="78"/>
      <c r="DN441" s="78"/>
      <c r="DO441" s="78"/>
      <c r="DP441" s="78"/>
      <c r="DQ441" s="78"/>
      <c r="DR441" s="78"/>
      <c r="DS441" s="78"/>
      <c r="DT441" s="78"/>
      <c r="DU441" s="78"/>
      <c r="DV441" s="78"/>
      <c r="DW441" s="78"/>
      <c r="DX441" s="78"/>
      <c r="DY441" s="78"/>
      <c r="DZ441" s="78"/>
      <c r="EA441" s="78"/>
      <c r="EB441" s="78"/>
      <c r="EC441" s="78"/>
      <c r="ED441" s="78"/>
      <c r="EE441" s="78"/>
      <c r="EF441" s="78"/>
      <c r="EG441" s="78"/>
      <c r="EH441" s="78"/>
      <c r="EI441" s="78"/>
      <c r="EJ441" s="78"/>
      <c r="EK441" s="78"/>
      <c r="EL441" s="78"/>
      <c r="EM441" s="78"/>
      <c r="EN441" s="78"/>
      <c r="EO441" s="78"/>
      <c r="EP441" s="78"/>
      <c r="EQ441" s="78"/>
      <c r="ER441" s="78"/>
      <c r="ES441" s="78"/>
      <c r="ET441" s="78"/>
      <c r="EU441" s="78"/>
      <c r="EV441" s="78"/>
      <c r="EW441" s="78"/>
      <c r="EX441" s="78"/>
      <c r="EY441" s="78"/>
      <c r="EZ441" s="78"/>
      <c r="FA441" s="78"/>
      <c r="FB441" s="78"/>
      <c r="FC441" s="78"/>
      <c r="FD441" s="78"/>
      <c r="FE441" s="78"/>
      <c r="FF441" s="78"/>
      <c r="FG441" s="78"/>
      <c r="FH441" s="78"/>
      <c r="FI441" s="78"/>
      <c r="FJ441" s="78"/>
      <c r="FK441" s="78"/>
      <c r="FL441" s="78"/>
      <c r="FM441" s="78"/>
      <c r="FN441" s="78"/>
      <c r="FO441" s="78"/>
      <c r="FP441" s="78"/>
      <c r="FQ441" s="78"/>
      <c r="FR441" s="78"/>
      <c r="FS441" s="78"/>
      <c r="FT441" s="78"/>
      <c r="FU441" s="78"/>
      <c r="FV441" s="78"/>
      <c r="FW441" s="78"/>
      <c r="FX441" s="78"/>
      <c r="FY441" s="78"/>
      <c r="FZ441" s="78"/>
    </row>
    <row r="442" spans="8:182" x14ac:dyDescent="0.2">
      <c r="H442" s="78"/>
      <c r="I442" s="78"/>
      <c r="J442" s="78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  <c r="AA442" s="78"/>
      <c r="AB442" s="78"/>
      <c r="AC442" s="78"/>
      <c r="AD442" s="78"/>
      <c r="AE442" s="78"/>
      <c r="AF442" s="78"/>
      <c r="AG442" s="78"/>
      <c r="AH442" s="78"/>
      <c r="AI442" s="78"/>
      <c r="AJ442" s="78"/>
      <c r="AK442" s="78"/>
      <c r="AL442" s="78"/>
      <c r="AM442" s="78"/>
      <c r="AN442" s="78"/>
      <c r="AO442" s="78"/>
      <c r="AP442" s="78"/>
      <c r="AQ442" s="78"/>
      <c r="AR442" s="78"/>
      <c r="AS442" s="78"/>
      <c r="AT442" s="78"/>
      <c r="AU442" s="78"/>
      <c r="AV442" s="78"/>
      <c r="AW442" s="78"/>
      <c r="AX442" s="78"/>
      <c r="AY442" s="78"/>
      <c r="AZ442" s="78"/>
      <c r="BA442" s="78"/>
      <c r="BB442" s="78"/>
      <c r="BC442" s="78"/>
      <c r="BD442" s="78"/>
      <c r="BE442" s="78"/>
      <c r="BF442" s="78"/>
      <c r="BG442" s="78"/>
      <c r="BH442" s="78"/>
      <c r="BI442" s="78"/>
      <c r="BJ442" s="78"/>
      <c r="BK442" s="78"/>
      <c r="BL442" s="78"/>
      <c r="BM442" s="78"/>
      <c r="BN442" s="78"/>
      <c r="BO442" s="78"/>
      <c r="BP442" s="78"/>
      <c r="BQ442" s="78"/>
      <c r="BR442" s="78"/>
      <c r="BS442" s="78"/>
      <c r="BT442" s="78"/>
      <c r="BU442" s="78"/>
      <c r="BV442" s="78"/>
      <c r="BW442" s="78"/>
      <c r="BX442" s="78"/>
      <c r="BY442" s="78"/>
      <c r="BZ442" s="78"/>
      <c r="CA442" s="78"/>
      <c r="CB442" s="78"/>
      <c r="CC442" s="78"/>
      <c r="CD442" s="78"/>
      <c r="CE442" s="78"/>
      <c r="CF442" s="78"/>
      <c r="CG442" s="78"/>
      <c r="CH442" s="78"/>
      <c r="CI442" s="78"/>
      <c r="CJ442" s="78"/>
      <c r="CK442" s="78"/>
      <c r="CL442" s="78"/>
      <c r="CM442" s="78"/>
      <c r="CN442" s="78"/>
      <c r="CO442" s="78"/>
      <c r="CP442" s="78"/>
      <c r="CQ442" s="78"/>
      <c r="CR442" s="78"/>
      <c r="CS442" s="78"/>
      <c r="CT442" s="78"/>
      <c r="CU442" s="78"/>
      <c r="CV442" s="78"/>
      <c r="CW442" s="78"/>
      <c r="CX442" s="78"/>
      <c r="CY442" s="78"/>
      <c r="CZ442" s="78"/>
      <c r="DA442" s="78"/>
      <c r="DB442" s="78"/>
      <c r="DC442" s="78"/>
      <c r="DD442" s="78"/>
      <c r="DE442" s="78"/>
      <c r="DF442" s="78"/>
      <c r="DG442" s="78"/>
      <c r="DH442" s="78"/>
      <c r="DI442" s="78"/>
      <c r="DJ442" s="78"/>
      <c r="DK442" s="78"/>
      <c r="DL442" s="78"/>
      <c r="DM442" s="78"/>
      <c r="DN442" s="78"/>
      <c r="DO442" s="78"/>
      <c r="DP442" s="78"/>
      <c r="DQ442" s="78"/>
      <c r="DR442" s="78"/>
      <c r="DS442" s="78"/>
      <c r="DT442" s="78"/>
      <c r="DU442" s="78"/>
      <c r="DV442" s="78"/>
      <c r="DW442" s="78"/>
      <c r="DX442" s="78"/>
      <c r="DY442" s="78"/>
      <c r="DZ442" s="78"/>
      <c r="EA442" s="78"/>
      <c r="EB442" s="78"/>
      <c r="EC442" s="78"/>
      <c r="ED442" s="78"/>
      <c r="EE442" s="78"/>
      <c r="EF442" s="78"/>
      <c r="EG442" s="78"/>
      <c r="EH442" s="78"/>
      <c r="EI442" s="78"/>
      <c r="EJ442" s="78"/>
      <c r="EK442" s="78"/>
      <c r="EL442" s="78"/>
      <c r="EM442" s="78"/>
      <c r="EN442" s="78"/>
      <c r="EO442" s="78"/>
      <c r="EP442" s="78"/>
      <c r="EQ442" s="78"/>
      <c r="ER442" s="78"/>
      <c r="ES442" s="78"/>
      <c r="ET442" s="78"/>
      <c r="EU442" s="78"/>
      <c r="EV442" s="78"/>
      <c r="EW442" s="78"/>
      <c r="EX442" s="78"/>
      <c r="EY442" s="78"/>
      <c r="EZ442" s="78"/>
      <c r="FA442" s="78"/>
      <c r="FB442" s="78"/>
      <c r="FC442" s="78"/>
      <c r="FD442" s="78"/>
      <c r="FE442" s="78"/>
      <c r="FF442" s="78"/>
      <c r="FG442" s="78"/>
      <c r="FH442" s="78"/>
      <c r="FI442" s="78"/>
      <c r="FJ442" s="78"/>
      <c r="FK442" s="78"/>
      <c r="FL442" s="78"/>
      <c r="FM442" s="78"/>
      <c r="FN442" s="78"/>
      <c r="FO442" s="78"/>
      <c r="FP442" s="78"/>
      <c r="FQ442" s="78"/>
      <c r="FR442" s="78"/>
      <c r="FS442" s="78"/>
      <c r="FT442" s="78"/>
      <c r="FU442" s="78"/>
      <c r="FV442" s="78"/>
      <c r="FW442" s="78"/>
      <c r="FX442" s="78"/>
      <c r="FY442" s="78"/>
      <c r="FZ442" s="78"/>
    </row>
    <row r="443" spans="8:182" x14ac:dyDescent="0.2">
      <c r="H443" s="78"/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  <c r="AK443" s="78"/>
      <c r="AL443" s="78"/>
      <c r="AM443" s="78"/>
      <c r="AN443" s="78"/>
      <c r="AO443" s="78"/>
      <c r="AP443" s="78"/>
      <c r="AQ443" s="78"/>
      <c r="AR443" s="78"/>
      <c r="AS443" s="78"/>
      <c r="AT443" s="78"/>
      <c r="AU443" s="78"/>
      <c r="AV443" s="78"/>
      <c r="AW443" s="78"/>
      <c r="AX443" s="78"/>
      <c r="AY443" s="78"/>
      <c r="AZ443" s="78"/>
      <c r="BA443" s="78"/>
      <c r="BB443" s="78"/>
      <c r="BC443" s="78"/>
      <c r="BD443" s="78"/>
      <c r="BE443" s="78"/>
      <c r="BF443" s="78"/>
      <c r="BG443" s="78"/>
      <c r="BH443" s="78"/>
      <c r="BI443" s="78"/>
      <c r="BJ443" s="78"/>
      <c r="BK443" s="78"/>
      <c r="BL443" s="78"/>
      <c r="BM443" s="78"/>
      <c r="BN443" s="78"/>
      <c r="BO443" s="78"/>
      <c r="BP443" s="78"/>
      <c r="BQ443" s="78"/>
      <c r="BR443" s="78"/>
      <c r="BS443" s="78"/>
      <c r="BT443" s="78"/>
      <c r="BU443" s="78"/>
      <c r="BV443" s="78"/>
      <c r="BW443" s="78"/>
      <c r="BX443" s="78"/>
      <c r="BY443" s="78"/>
      <c r="BZ443" s="78"/>
      <c r="CA443" s="78"/>
      <c r="CB443" s="78"/>
      <c r="CC443" s="78"/>
      <c r="CD443" s="78"/>
      <c r="CE443" s="78"/>
      <c r="CF443" s="78"/>
      <c r="CG443" s="78"/>
      <c r="CH443" s="78"/>
      <c r="CI443" s="78"/>
      <c r="CJ443" s="78"/>
      <c r="CK443" s="78"/>
      <c r="CL443" s="78"/>
      <c r="CM443" s="78"/>
      <c r="CN443" s="78"/>
      <c r="CO443" s="78"/>
      <c r="CP443" s="78"/>
      <c r="CQ443" s="78"/>
      <c r="CR443" s="78"/>
      <c r="CS443" s="78"/>
      <c r="CT443" s="78"/>
      <c r="CU443" s="78"/>
      <c r="CV443" s="78"/>
      <c r="CW443" s="78"/>
      <c r="CX443" s="78"/>
      <c r="CY443" s="78"/>
      <c r="CZ443" s="78"/>
      <c r="DA443" s="78"/>
      <c r="DB443" s="78"/>
      <c r="DC443" s="78"/>
      <c r="DD443" s="78"/>
      <c r="DE443" s="78"/>
      <c r="DF443" s="78"/>
      <c r="DG443" s="78"/>
      <c r="DH443" s="78"/>
      <c r="DI443" s="78"/>
      <c r="DJ443" s="78"/>
      <c r="DK443" s="78"/>
      <c r="DL443" s="78"/>
      <c r="DM443" s="78"/>
      <c r="DN443" s="78"/>
      <c r="DO443" s="78"/>
      <c r="DP443" s="78"/>
      <c r="DQ443" s="78"/>
      <c r="DR443" s="78"/>
      <c r="DS443" s="78"/>
      <c r="DT443" s="78"/>
      <c r="DU443" s="78"/>
      <c r="DV443" s="78"/>
      <c r="DW443" s="78"/>
      <c r="DX443" s="78"/>
      <c r="DY443" s="78"/>
      <c r="DZ443" s="78"/>
      <c r="EA443" s="78"/>
      <c r="EB443" s="78"/>
      <c r="EC443" s="78"/>
      <c r="ED443" s="78"/>
      <c r="EE443" s="78"/>
      <c r="EF443" s="78"/>
      <c r="EG443" s="78"/>
      <c r="EH443" s="78"/>
      <c r="EI443" s="78"/>
      <c r="EJ443" s="78"/>
      <c r="EK443" s="78"/>
      <c r="EL443" s="78"/>
      <c r="EM443" s="78"/>
      <c r="EN443" s="78"/>
      <c r="EO443" s="78"/>
      <c r="EP443" s="78"/>
      <c r="EQ443" s="78"/>
      <c r="ER443" s="78"/>
      <c r="ES443" s="78"/>
      <c r="ET443" s="78"/>
      <c r="EU443" s="78"/>
      <c r="EV443" s="78"/>
      <c r="EW443" s="78"/>
      <c r="EX443" s="78"/>
      <c r="EY443" s="78"/>
      <c r="EZ443" s="78"/>
      <c r="FA443" s="78"/>
      <c r="FB443" s="78"/>
      <c r="FC443" s="78"/>
      <c r="FD443" s="78"/>
      <c r="FE443" s="78"/>
      <c r="FF443" s="78"/>
      <c r="FG443" s="78"/>
      <c r="FH443" s="78"/>
      <c r="FI443" s="78"/>
      <c r="FJ443" s="78"/>
      <c r="FK443" s="78"/>
      <c r="FL443" s="78"/>
      <c r="FM443" s="78"/>
      <c r="FN443" s="78"/>
      <c r="FO443" s="78"/>
      <c r="FP443" s="78"/>
      <c r="FQ443" s="78"/>
      <c r="FR443" s="78"/>
      <c r="FS443" s="78"/>
      <c r="FT443" s="78"/>
      <c r="FU443" s="78"/>
      <c r="FV443" s="78"/>
      <c r="FW443" s="78"/>
      <c r="FX443" s="78"/>
      <c r="FY443" s="78"/>
      <c r="FZ443" s="78"/>
    </row>
    <row r="444" spans="8:182" x14ac:dyDescent="0.2">
      <c r="H444" s="78"/>
      <c r="I444" s="78"/>
      <c r="J444" s="78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  <c r="AA444" s="78"/>
      <c r="AB444" s="78"/>
      <c r="AC444" s="78"/>
      <c r="AD444" s="78"/>
      <c r="AE444" s="78"/>
      <c r="AF444" s="78"/>
      <c r="AG444" s="78"/>
      <c r="AH444" s="78"/>
      <c r="AI444" s="78"/>
      <c r="AJ444" s="78"/>
      <c r="AK444" s="78"/>
      <c r="AL444" s="78"/>
      <c r="AM444" s="78"/>
      <c r="AN444" s="78"/>
      <c r="AO444" s="78"/>
      <c r="AP444" s="78"/>
      <c r="AQ444" s="78"/>
      <c r="AR444" s="78"/>
      <c r="AS444" s="78"/>
      <c r="AT444" s="78"/>
      <c r="AU444" s="78"/>
      <c r="AV444" s="78"/>
      <c r="AW444" s="78"/>
      <c r="AX444" s="78"/>
      <c r="AY444" s="78"/>
      <c r="AZ444" s="78"/>
      <c r="BA444" s="78"/>
      <c r="BB444" s="78"/>
      <c r="BC444" s="78"/>
      <c r="BD444" s="78"/>
      <c r="BE444" s="78"/>
      <c r="BF444" s="78"/>
      <c r="BG444" s="78"/>
      <c r="BH444" s="78"/>
      <c r="BI444" s="78"/>
      <c r="BJ444" s="78"/>
      <c r="BK444" s="78"/>
      <c r="BL444" s="78"/>
      <c r="BM444" s="78"/>
      <c r="BN444" s="78"/>
      <c r="BO444" s="78"/>
      <c r="BP444" s="78"/>
      <c r="BQ444" s="78"/>
      <c r="BR444" s="78"/>
      <c r="BS444" s="78"/>
      <c r="BT444" s="78"/>
      <c r="BU444" s="78"/>
      <c r="BV444" s="78"/>
      <c r="BW444" s="78"/>
      <c r="BX444" s="78"/>
      <c r="BY444" s="78"/>
      <c r="BZ444" s="78"/>
      <c r="CA444" s="78"/>
      <c r="CB444" s="78"/>
      <c r="CC444" s="78"/>
      <c r="CD444" s="78"/>
      <c r="CE444" s="78"/>
      <c r="CF444" s="78"/>
      <c r="CG444" s="78"/>
      <c r="CH444" s="78"/>
      <c r="CI444" s="78"/>
      <c r="CJ444" s="78"/>
      <c r="CK444" s="78"/>
      <c r="CL444" s="78"/>
      <c r="CM444" s="78"/>
      <c r="CN444" s="78"/>
      <c r="CO444" s="78"/>
      <c r="CP444" s="78"/>
      <c r="CQ444" s="78"/>
      <c r="CR444" s="78"/>
      <c r="CS444" s="78"/>
      <c r="CT444" s="78"/>
      <c r="CU444" s="78"/>
      <c r="CV444" s="78"/>
      <c r="CW444" s="78"/>
      <c r="CX444" s="78"/>
      <c r="CY444" s="78"/>
      <c r="CZ444" s="78"/>
      <c r="DA444" s="78"/>
      <c r="DB444" s="78"/>
      <c r="DC444" s="78"/>
      <c r="DD444" s="78"/>
      <c r="DE444" s="78"/>
      <c r="DF444" s="78"/>
      <c r="DG444" s="78"/>
      <c r="DH444" s="78"/>
      <c r="DI444" s="78"/>
      <c r="DJ444" s="78"/>
      <c r="DK444" s="78"/>
      <c r="DL444" s="78"/>
      <c r="DM444" s="78"/>
      <c r="DN444" s="78"/>
      <c r="DO444" s="78"/>
      <c r="DP444" s="78"/>
      <c r="DQ444" s="78"/>
      <c r="DR444" s="78"/>
      <c r="DS444" s="78"/>
      <c r="DT444" s="78"/>
      <c r="DU444" s="78"/>
      <c r="DV444" s="78"/>
      <c r="DW444" s="78"/>
      <c r="DX444" s="78"/>
      <c r="DY444" s="78"/>
      <c r="DZ444" s="78"/>
      <c r="EA444" s="78"/>
      <c r="EB444" s="78"/>
      <c r="EC444" s="78"/>
      <c r="ED444" s="78"/>
      <c r="EE444" s="78"/>
      <c r="EF444" s="78"/>
      <c r="EG444" s="78"/>
      <c r="EH444" s="78"/>
      <c r="EI444" s="78"/>
      <c r="EJ444" s="78"/>
      <c r="EK444" s="78"/>
      <c r="EL444" s="78"/>
      <c r="EM444" s="78"/>
      <c r="EN444" s="78"/>
      <c r="EO444" s="78"/>
      <c r="EP444" s="78"/>
      <c r="EQ444" s="78"/>
      <c r="ER444" s="78"/>
      <c r="ES444" s="78"/>
      <c r="ET444" s="78"/>
      <c r="EU444" s="78"/>
      <c r="EV444" s="78"/>
      <c r="EW444" s="78"/>
      <c r="EX444" s="78"/>
      <c r="EY444" s="78"/>
      <c r="EZ444" s="78"/>
      <c r="FA444" s="78"/>
      <c r="FB444" s="78"/>
      <c r="FC444" s="78"/>
      <c r="FD444" s="78"/>
      <c r="FE444" s="78"/>
      <c r="FF444" s="78"/>
      <c r="FG444" s="78"/>
      <c r="FH444" s="78"/>
      <c r="FI444" s="78"/>
      <c r="FJ444" s="78"/>
      <c r="FK444" s="78"/>
      <c r="FL444" s="78"/>
      <c r="FM444" s="78"/>
      <c r="FN444" s="78"/>
      <c r="FO444" s="78"/>
      <c r="FP444" s="78"/>
      <c r="FQ444" s="78"/>
      <c r="FR444" s="78"/>
      <c r="FS444" s="78"/>
      <c r="FT444" s="78"/>
      <c r="FU444" s="78"/>
      <c r="FV444" s="78"/>
      <c r="FW444" s="78"/>
      <c r="FX444" s="78"/>
      <c r="FY444" s="78"/>
      <c r="FZ444" s="78"/>
    </row>
    <row r="445" spans="8:182" x14ac:dyDescent="0.2">
      <c r="H445" s="78"/>
      <c r="I445" s="78"/>
      <c r="J445" s="78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  <c r="AA445" s="78"/>
      <c r="AB445" s="78"/>
      <c r="AC445" s="78"/>
      <c r="AD445" s="78"/>
      <c r="AE445" s="78"/>
      <c r="AF445" s="78"/>
      <c r="AG445" s="78"/>
      <c r="AH445" s="78"/>
      <c r="AI445" s="78"/>
      <c r="AJ445" s="78"/>
      <c r="AK445" s="78"/>
      <c r="AL445" s="78"/>
      <c r="AM445" s="78"/>
      <c r="AN445" s="78"/>
      <c r="AO445" s="78"/>
      <c r="AP445" s="78"/>
      <c r="AQ445" s="78"/>
      <c r="AR445" s="78"/>
      <c r="AS445" s="78"/>
      <c r="AT445" s="78"/>
      <c r="AU445" s="78"/>
      <c r="AV445" s="78"/>
      <c r="AW445" s="78"/>
      <c r="AX445" s="78"/>
      <c r="AY445" s="78"/>
      <c r="AZ445" s="78"/>
      <c r="BA445" s="78"/>
      <c r="BB445" s="78"/>
      <c r="BC445" s="78"/>
      <c r="BD445" s="78"/>
      <c r="BE445" s="78"/>
      <c r="BF445" s="78"/>
      <c r="BG445" s="78"/>
      <c r="BH445" s="78"/>
      <c r="BI445" s="78"/>
      <c r="BJ445" s="78"/>
      <c r="BK445" s="78"/>
      <c r="BL445" s="78"/>
      <c r="BM445" s="78"/>
      <c r="BN445" s="78"/>
      <c r="BO445" s="78"/>
      <c r="BP445" s="78"/>
      <c r="BQ445" s="78"/>
      <c r="BR445" s="78"/>
      <c r="BS445" s="78"/>
      <c r="BT445" s="78"/>
      <c r="BU445" s="78"/>
      <c r="BV445" s="78"/>
      <c r="BW445" s="78"/>
      <c r="BX445" s="78"/>
      <c r="BY445" s="78"/>
      <c r="BZ445" s="78"/>
      <c r="CA445" s="78"/>
      <c r="CB445" s="78"/>
      <c r="CC445" s="78"/>
      <c r="CD445" s="78"/>
      <c r="CE445" s="78"/>
      <c r="CF445" s="78"/>
      <c r="CG445" s="78"/>
      <c r="CH445" s="78"/>
      <c r="CI445" s="78"/>
      <c r="CJ445" s="78"/>
      <c r="CK445" s="78"/>
      <c r="CL445" s="78"/>
      <c r="CM445" s="78"/>
      <c r="CN445" s="78"/>
      <c r="CO445" s="78"/>
      <c r="CP445" s="78"/>
      <c r="CQ445" s="78"/>
      <c r="CR445" s="78"/>
      <c r="CS445" s="78"/>
      <c r="CT445" s="78"/>
      <c r="CU445" s="78"/>
      <c r="CV445" s="78"/>
      <c r="CW445" s="78"/>
      <c r="CX445" s="78"/>
      <c r="CY445" s="78"/>
      <c r="CZ445" s="78"/>
      <c r="DA445" s="78"/>
      <c r="DB445" s="78"/>
      <c r="DC445" s="78"/>
      <c r="DD445" s="78"/>
      <c r="DE445" s="78"/>
      <c r="DF445" s="78"/>
      <c r="DG445" s="78"/>
      <c r="DH445" s="78"/>
      <c r="DI445" s="78"/>
      <c r="DJ445" s="78"/>
      <c r="DK445" s="78"/>
      <c r="DL445" s="78"/>
      <c r="DM445" s="78"/>
      <c r="DN445" s="78"/>
      <c r="DO445" s="78"/>
      <c r="DP445" s="78"/>
      <c r="DQ445" s="78"/>
      <c r="DR445" s="78"/>
      <c r="DS445" s="78"/>
      <c r="DT445" s="78"/>
      <c r="DU445" s="78"/>
      <c r="DV445" s="78"/>
      <c r="DW445" s="78"/>
      <c r="DX445" s="78"/>
      <c r="DY445" s="78"/>
      <c r="DZ445" s="78"/>
      <c r="EA445" s="78"/>
      <c r="EB445" s="78"/>
      <c r="EC445" s="78"/>
      <c r="ED445" s="78"/>
      <c r="EE445" s="78"/>
      <c r="EF445" s="78"/>
      <c r="EG445" s="78"/>
      <c r="EH445" s="78"/>
      <c r="EI445" s="78"/>
      <c r="EJ445" s="78"/>
      <c r="EK445" s="78"/>
      <c r="EL445" s="78"/>
      <c r="EM445" s="78"/>
      <c r="EN445" s="78"/>
      <c r="EO445" s="78"/>
      <c r="EP445" s="78"/>
      <c r="EQ445" s="78"/>
      <c r="ER445" s="78"/>
      <c r="ES445" s="78"/>
      <c r="ET445" s="78"/>
      <c r="EU445" s="78"/>
      <c r="EV445" s="78"/>
      <c r="EW445" s="78"/>
      <c r="EX445" s="78"/>
      <c r="EY445" s="78"/>
      <c r="EZ445" s="78"/>
      <c r="FA445" s="78"/>
      <c r="FB445" s="78"/>
      <c r="FC445" s="78"/>
      <c r="FD445" s="78"/>
      <c r="FE445" s="78"/>
      <c r="FF445" s="78"/>
      <c r="FG445" s="78"/>
      <c r="FH445" s="78"/>
      <c r="FI445" s="78"/>
      <c r="FJ445" s="78"/>
      <c r="FK445" s="78"/>
      <c r="FL445" s="78"/>
      <c r="FM445" s="78"/>
      <c r="FN445" s="78"/>
      <c r="FO445" s="78"/>
      <c r="FP445" s="78"/>
      <c r="FQ445" s="78"/>
      <c r="FR445" s="78"/>
      <c r="FS445" s="78"/>
      <c r="FT445" s="78"/>
      <c r="FU445" s="78"/>
      <c r="FV445" s="78"/>
      <c r="FW445" s="78"/>
      <c r="FX445" s="78"/>
      <c r="FY445" s="78"/>
      <c r="FZ445" s="78"/>
    </row>
    <row r="446" spans="8:182" x14ac:dyDescent="0.2"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78"/>
      <c r="AM446" s="78"/>
      <c r="AN446" s="78"/>
      <c r="AO446" s="78"/>
      <c r="AP446" s="78"/>
      <c r="AQ446" s="78"/>
      <c r="AR446" s="78"/>
      <c r="AS446" s="78"/>
      <c r="AT446" s="78"/>
      <c r="AU446" s="78"/>
      <c r="AV446" s="78"/>
      <c r="AW446" s="78"/>
      <c r="AX446" s="78"/>
      <c r="AY446" s="78"/>
      <c r="AZ446" s="78"/>
      <c r="BA446" s="78"/>
      <c r="BB446" s="78"/>
      <c r="BC446" s="78"/>
      <c r="BD446" s="78"/>
      <c r="BE446" s="78"/>
      <c r="BF446" s="78"/>
      <c r="BG446" s="78"/>
      <c r="BH446" s="78"/>
      <c r="BI446" s="78"/>
      <c r="BJ446" s="78"/>
      <c r="BK446" s="78"/>
      <c r="BL446" s="78"/>
      <c r="BM446" s="78"/>
      <c r="BN446" s="78"/>
      <c r="BO446" s="78"/>
      <c r="BP446" s="78"/>
      <c r="BQ446" s="78"/>
      <c r="BR446" s="78"/>
      <c r="BS446" s="78"/>
      <c r="BT446" s="78"/>
      <c r="BU446" s="78"/>
      <c r="BV446" s="78"/>
      <c r="BW446" s="78"/>
      <c r="BX446" s="78"/>
      <c r="BY446" s="78"/>
      <c r="BZ446" s="78"/>
      <c r="CA446" s="78"/>
      <c r="CB446" s="78"/>
      <c r="CC446" s="78"/>
      <c r="CD446" s="78"/>
      <c r="CE446" s="78"/>
      <c r="CF446" s="78"/>
      <c r="CG446" s="78"/>
      <c r="CH446" s="78"/>
      <c r="CI446" s="78"/>
      <c r="CJ446" s="78"/>
      <c r="CK446" s="78"/>
      <c r="CL446" s="78"/>
      <c r="CM446" s="78"/>
      <c r="CN446" s="78"/>
      <c r="CO446" s="78"/>
      <c r="CP446" s="78"/>
      <c r="CQ446" s="78"/>
      <c r="CR446" s="78"/>
      <c r="CS446" s="78"/>
      <c r="CT446" s="78"/>
      <c r="CU446" s="78"/>
      <c r="CV446" s="78"/>
      <c r="CW446" s="78"/>
      <c r="CX446" s="78"/>
      <c r="CY446" s="78"/>
      <c r="CZ446" s="78"/>
      <c r="DA446" s="78"/>
      <c r="DB446" s="78"/>
      <c r="DC446" s="78"/>
      <c r="DD446" s="78"/>
      <c r="DE446" s="78"/>
      <c r="DF446" s="78"/>
      <c r="DG446" s="78"/>
      <c r="DH446" s="78"/>
      <c r="DI446" s="78"/>
      <c r="DJ446" s="78"/>
      <c r="DK446" s="78"/>
      <c r="DL446" s="78"/>
      <c r="DM446" s="78"/>
      <c r="DN446" s="78"/>
      <c r="DO446" s="78"/>
      <c r="DP446" s="78"/>
      <c r="DQ446" s="78"/>
      <c r="DR446" s="78"/>
      <c r="DS446" s="78"/>
      <c r="DT446" s="78"/>
      <c r="DU446" s="78"/>
      <c r="DV446" s="78"/>
      <c r="DW446" s="78"/>
      <c r="DX446" s="78"/>
      <c r="DY446" s="78"/>
      <c r="DZ446" s="78"/>
      <c r="EA446" s="78"/>
      <c r="EB446" s="78"/>
      <c r="EC446" s="78"/>
      <c r="ED446" s="78"/>
      <c r="EE446" s="78"/>
      <c r="EF446" s="78"/>
      <c r="EG446" s="78"/>
      <c r="EH446" s="78"/>
      <c r="EI446" s="78"/>
      <c r="EJ446" s="78"/>
      <c r="EK446" s="78"/>
      <c r="EL446" s="78"/>
      <c r="EM446" s="78"/>
      <c r="EN446" s="78"/>
      <c r="EO446" s="78"/>
      <c r="EP446" s="78"/>
      <c r="EQ446" s="78"/>
      <c r="ER446" s="78"/>
      <c r="ES446" s="78"/>
      <c r="ET446" s="78"/>
      <c r="EU446" s="78"/>
      <c r="EV446" s="78"/>
      <c r="EW446" s="78"/>
      <c r="EX446" s="78"/>
      <c r="EY446" s="78"/>
      <c r="EZ446" s="78"/>
      <c r="FA446" s="78"/>
      <c r="FB446" s="78"/>
      <c r="FC446" s="78"/>
      <c r="FD446" s="78"/>
      <c r="FE446" s="78"/>
      <c r="FF446" s="78"/>
      <c r="FG446" s="78"/>
      <c r="FH446" s="78"/>
      <c r="FI446" s="78"/>
      <c r="FJ446" s="78"/>
      <c r="FK446" s="78"/>
      <c r="FL446" s="78"/>
      <c r="FM446" s="78"/>
      <c r="FN446" s="78"/>
      <c r="FO446" s="78"/>
      <c r="FP446" s="78"/>
      <c r="FQ446" s="78"/>
      <c r="FR446" s="78"/>
      <c r="FS446" s="78"/>
      <c r="FT446" s="78"/>
      <c r="FU446" s="78"/>
      <c r="FV446" s="78"/>
      <c r="FW446" s="78"/>
      <c r="FX446" s="78"/>
      <c r="FY446" s="78"/>
      <c r="FZ446" s="78"/>
    </row>
    <row r="447" spans="8:182" x14ac:dyDescent="0.2">
      <c r="H447" s="78"/>
      <c r="I447" s="78"/>
      <c r="J447" s="78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78"/>
      <c r="AM447" s="78"/>
      <c r="AN447" s="78"/>
      <c r="AO447" s="78"/>
      <c r="AP447" s="78"/>
      <c r="AQ447" s="78"/>
      <c r="AR447" s="78"/>
      <c r="AS447" s="78"/>
      <c r="AT447" s="78"/>
      <c r="AU447" s="78"/>
      <c r="AV447" s="78"/>
      <c r="AW447" s="78"/>
      <c r="AX447" s="78"/>
      <c r="AY447" s="78"/>
      <c r="AZ447" s="78"/>
      <c r="BA447" s="78"/>
      <c r="BB447" s="78"/>
      <c r="BC447" s="78"/>
      <c r="BD447" s="78"/>
      <c r="BE447" s="78"/>
      <c r="BF447" s="78"/>
      <c r="BG447" s="78"/>
      <c r="BH447" s="78"/>
      <c r="BI447" s="78"/>
      <c r="BJ447" s="78"/>
      <c r="BK447" s="78"/>
      <c r="BL447" s="78"/>
      <c r="BM447" s="78"/>
      <c r="BN447" s="78"/>
      <c r="BO447" s="78"/>
      <c r="BP447" s="78"/>
      <c r="BQ447" s="78"/>
      <c r="BR447" s="78"/>
      <c r="BS447" s="78"/>
      <c r="BT447" s="78"/>
      <c r="BU447" s="78"/>
      <c r="BV447" s="78"/>
      <c r="BW447" s="78"/>
      <c r="BX447" s="78"/>
      <c r="BY447" s="78"/>
      <c r="BZ447" s="78"/>
      <c r="CA447" s="78"/>
      <c r="CB447" s="78"/>
      <c r="CC447" s="78"/>
      <c r="CD447" s="78"/>
      <c r="CE447" s="78"/>
      <c r="CF447" s="78"/>
      <c r="CG447" s="78"/>
      <c r="CH447" s="78"/>
      <c r="CI447" s="78"/>
      <c r="CJ447" s="78"/>
      <c r="CK447" s="78"/>
      <c r="CL447" s="78"/>
      <c r="CM447" s="78"/>
      <c r="CN447" s="78"/>
      <c r="CO447" s="78"/>
      <c r="CP447" s="78"/>
      <c r="CQ447" s="78"/>
      <c r="CR447" s="78"/>
      <c r="CS447" s="78"/>
      <c r="CT447" s="78"/>
      <c r="CU447" s="78"/>
      <c r="CV447" s="78"/>
      <c r="CW447" s="78"/>
      <c r="CX447" s="78"/>
      <c r="CY447" s="78"/>
      <c r="CZ447" s="78"/>
      <c r="DA447" s="78"/>
      <c r="DB447" s="78"/>
      <c r="DC447" s="78"/>
      <c r="DD447" s="78"/>
      <c r="DE447" s="78"/>
      <c r="DF447" s="78"/>
      <c r="DG447" s="78"/>
      <c r="DH447" s="78"/>
      <c r="DI447" s="78"/>
      <c r="DJ447" s="78"/>
      <c r="DK447" s="78"/>
      <c r="DL447" s="78"/>
      <c r="DM447" s="78"/>
      <c r="DN447" s="78"/>
      <c r="DO447" s="78"/>
      <c r="DP447" s="78"/>
      <c r="DQ447" s="78"/>
      <c r="DR447" s="78"/>
      <c r="DS447" s="78"/>
      <c r="DT447" s="78"/>
      <c r="DU447" s="78"/>
      <c r="DV447" s="78"/>
      <c r="DW447" s="78"/>
      <c r="DX447" s="78"/>
      <c r="DY447" s="78"/>
      <c r="DZ447" s="78"/>
      <c r="EA447" s="78"/>
      <c r="EB447" s="78"/>
      <c r="EC447" s="78"/>
      <c r="ED447" s="78"/>
      <c r="EE447" s="78"/>
      <c r="EF447" s="78"/>
      <c r="EG447" s="78"/>
      <c r="EH447" s="78"/>
      <c r="EI447" s="78"/>
      <c r="EJ447" s="78"/>
      <c r="EK447" s="78"/>
      <c r="EL447" s="78"/>
      <c r="EM447" s="78"/>
      <c r="EN447" s="78"/>
      <c r="EO447" s="78"/>
      <c r="EP447" s="78"/>
      <c r="EQ447" s="78"/>
      <c r="ER447" s="78"/>
      <c r="ES447" s="78"/>
      <c r="ET447" s="78"/>
      <c r="EU447" s="78"/>
      <c r="EV447" s="78"/>
      <c r="EW447" s="78"/>
      <c r="EX447" s="78"/>
      <c r="EY447" s="78"/>
      <c r="EZ447" s="78"/>
      <c r="FA447" s="78"/>
      <c r="FB447" s="78"/>
      <c r="FC447" s="78"/>
      <c r="FD447" s="78"/>
      <c r="FE447" s="78"/>
      <c r="FF447" s="78"/>
      <c r="FG447" s="78"/>
      <c r="FH447" s="78"/>
      <c r="FI447" s="78"/>
      <c r="FJ447" s="78"/>
      <c r="FK447" s="78"/>
      <c r="FL447" s="78"/>
      <c r="FM447" s="78"/>
      <c r="FN447" s="78"/>
      <c r="FO447" s="78"/>
      <c r="FP447" s="78"/>
      <c r="FQ447" s="78"/>
      <c r="FR447" s="78"/>
      <c r="FS447" s="78"/>
      <c r="FT447" s="78"/>
      <c r="FU447" s="78"/>
      <c r="FV447" s="78"/>
      <c r="FW447" s="78"/>
      <c r="FX447" s="78"/>
      <c r="FY447" s="78"/>
      <c r="FZ447" s="78"/>
    </row>
    <row r="448" spans="8:182" x14ac:dyDescent="0.2">
      <c r="H448" s="78"/>
      <c r="I448" s="78"/>
      <c r="J448" s="78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78"/>
      <c r="AM448" s="78"/>
      <c r="AN448" s="78"/>
      <c r="AO448" s="78"/>
      <c r="AP448" s="78"/>
      <c r="AQ448" s="78"/>
      <c r="AR448" s="78"/>
      <c r="AS448" s="78"/>
      <c r="AT448" s="78"/>
      <c r="AU448" s="78"/>
      <c r="AV448" s="78"/>
      <c r="AW448" s="78"/>
      <c r="AX448" s="78"/>
      <c r="AY448" s="78"/>
      <c r="AZ448" s="78"/>
      <c r="BA448" s="78"/>
      <c r="BB448" s="78"/>
      <c r="BC448" s="78"/>
      <c r="BD448" s="78"/>
      <c r="BE448" s="78"/>
      <c r="BF448" s="78"/>
      <c r="BG448" s="78"/>
      <c r="BH448" s="78"/>
      <c r="BI448" s="78"/>
      <c r="BJ448" s="78"/>
      <c r="BK448" s="78"/>
      <c r="BL448" s="78"/>
      <c r="BM448" s="78"/>
      <c r="BN448" s="78"/>
      <c r="BO448" s="78"/>
      <c r="BP448" s="78"/>
      <c r="BQ448" s="78"/>
      <c r="BR448" s="78"/>
      <c r="BS448" s="78"/>
      <c r="BT448" s="78"/>
      <c r="BU448" s="78"/>
      <c r="BV448" s="78"/>
      <c r="BW448" s="78"/>
      <c r="BX448" s="78"/>
      <c r="BY448" s="78"/>
      <c r="BZ448" s="78"/>
      <c r="CA448" s="78"/>
      <c r="CB448" s="78"/>
      <c r="CC448" s="78"/>
      <c r="CD448" s="78"/>
      <c r="CE448" s="78"/>
      <c r="CF448" s="78"/>
      <c r="CG448" s="78"/>
      <c r="CH448" s="78"/>
      <c r="CI448" s="78"/>
      <c r="CJ448" s="78"/>
      <c r="CK448" s="78"/>
      <c r="CL448" s="78"/>
      <c r="CM448" s="78"/>
      <c r="CN448" s="78"/>
      <c r="CO448" s="78"/>
      <c r="CP448" s="78"/>
      <c r="CQ448" s="78"/>
      <c r="CR448" s="78"/>
      <c r="CS448" s="78"/>
      <c r="CT448" s="78"/>
      <c r="CU448" s="78"/>
      <c r="CV448" s="78"/>
      <c r="CW448" s="78"/>
      <c r="CX448" s="78"/>
      <c r="CY448" s="78"/>
      <c r="CZ448" s="78"/>
      <c r="DA448" s="78"/>
      <c r="DB448" s="78"/>
      <c r="DC448" s="78"/>
      <c r="DD448" s="78"/>
      <c r="DE448" s="78"/>
      <c r="DF448" s="78"/>
      <c r="DG448" s="78"/>
      <c r="DH448" s="78"/>
      <c r="DI448" s="78"/>
      <c r="DJ448" s="78"/>
      <c r="DK448" s="78"/>
      <c r="DL448" s="78"/>
      <c r="DM448" s="78"/>
      <c r="DN448" s="78"/>
      <c r="DO448" s="78"/>
      <c r="DP448" s="78"/>
      <c r="DQ448" s="78"/>
      <c r="DR448" s="78"/>
      <c r="DS448" s="78"/>
      <c r="DT448" s="78"/>
      <c r="DU448" s="78"/>
      <c r="DV448" s="78"/>
      <c r="DW448" s="78"/>
      <c r="DX448" s="78"/>
      <c r="DY448" s="78"/>
      <c r="DZ448" s="78"/>
      <c r="EA448" s="78"/>
      <c r="EB448" s="78"/>
      <c r="EC448" s="78"/>
      <c r="ED448" s="78"/>
      <c r="EE448" s="78"/>
      <c r="EF448" s="78"/>
      <c r="EG448" s="78"/>
      <c r="EH448" s="78"/>
      <c r="EI448" s="78"/>
      <c r="EJ448" s="78"/>
      <c r="EK448" s="78"/>
      <c r="EL448" s="78"/>
      <c r="EM448" s="78"/>
      <c r="EN448" s="78"/>
      <c r="EO448" s="78"/>
      <c r="EP448" s="78"/>
      <c r="EQ448" s="78"/>
      <c r="ER448" s="78"/>
      <c r="ES448" s="78"/>
      <c r="ET448" s="78"/>
      <c r="EU448" s="78"/>
      <c r="EV448" s="78"/>
      <c r="EW448" s="78"/>
      <c r="EX448" s="78"/>
      <c r="EY448" s="78"/>
      <c r="EZ448" s="78"/>
      <c r="FA448" s="78"/>
      <c r="FB448" s="78"/>
      <c r="FC448" s="78"/>
      <c r="FD448" s="78"/>
      <c r="FE448" s="78"/>
      <c r="FF448" s="78"/>
      <c r="FG448" s="78"/>
      <c r="FH448" s="78"/>
      <c r="FI448" s="78"/>
      <c r="FJ448" s="78"/>
      <c r="FK448" s="78"/>
      <c r="FL448" s="78"/>
      <c r="FM448" s="78"/>
      <c r="FN448" s="78"/>
      <c r="FO448" s="78"/>
      <c r="FP448" s="78"/>
      <c r="FQ448" s="78"/>
      <c r="FR448" s="78"/>
      <c r="FS448" s="78"/>
      <c r="FT448" s="78"/>
      <c r="FU448" s="78"/>
      <c r="FV448" s="78"/>
      <c r="FW448" s="78"/>
      <c r="FX448" s="78"/>
      <c r="FY448" s="78"/>
      <c r="FZ448" s="78"/>
    </row>
    <row r="449" spans="8:182" x14ac:dyDescent="0.2">
      <c r="H449" s="78"/>
      <c r="I449" s="78"/>
      <c r="J449" s="78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78"/>
      <c r="AM449" s="78"/>
      <c r="AN449" s="78"/>
      <c r="AO449" s="78"/>
      <c r="AP449" s="78"/>
      <c r="AQ449" s="78"/>
      <c r="AR449" s="78"/>
      <c r="AS449" s="78"/>
      <c r="AT449" s="78"/>
      <c r="AU449" s="78"/>
      <c r="AV449" s="78"/>
      <c r="AW449" s="78"/>
      <c r="AX449" s="78"/>
      <c r="AY449" s="78"/>
      <c r="AZ449" s="78"/>
      <c r="BA449" s="78"/>
      <c r="BB449" s="78"/>
      <c r="BC449" s="78"/>
      <c r="BD449" s="78"/>
      <c r="BE449" s="78"/>
      <c r="BF449" s="78"/>
      <c r="BG449" s="78"/>
      <c r="BH449" s="78"/>
      <c r="BI449" s="78"/>
      <c r="BJ449" s="78"/>
      <c r="BK449" s="78"/>
      <c r="BL449" s="78"/>
      <c r="BM449" s="78"/>
      <c r="BN449" s="78"/>
      <c r="BO449" s="78"/>
      <c r="BP449" s="78"/>
      <c r="BQ449" s="78"/>
      <c r="BR449" s="78"/>
      <c r="BS449" s="78"/>
      <c r="BT449" s="78"/>
      <c r="BU449" s="78"/>
      <c r="BV449" s="78"/>
      <c r="BW449" s="78"/>
      <c r="BX449" s="78"/>
      <c r="BY449" s="78"/>
      <c r="BZ449" s="78"/>
      <c r="CA449" s="78"/>
      <c r="CB449" s="78"/>
      <c r="CC449" s="78"/>
      <c r="CD449" s="78"/>
      <c r="CE449" s="78"/>
      <c r="CF449" s="78"/>
      <c r="CG449" s="78"/>
      <c r="CH449" s="78"/>
      <c r="CI449" s="78"/>
      <c r="CJ449" s="78"/>
      <c r="CK449" s="78"/>
      <c r="CL449" s="78"/>
      <c r="CM449" s="78"/>
      <c r="CN449" s="78"/>
      <c r="CO449" s="78"/>
      <c r="CP449" s="78"/>
      <c r="CQ449" s="78"/>
      <c r="CR449" s="78"/>
      <c r="CS449" s="78"/>
      <c r="CT449" s="78"/>
      <c r="CU449" s="78"/>
      <c r="CV449" s="78"/>
      <c r="CW449" s="78"/>
      <c r="CX449" s="78"/>
      <c r="CY449" s="78"/>
      <c r="CZ449" s="78"/>
      <c r="DA449" s="78"/>
      <c r="DB449" s="78"/>
      <c r="DC449" s="78"/>
      <c r="DD449" s="78"/>
      <c r="DE449" s="78"/>
      <c r="DF449" s="78"/>
      <c r="DG449" s="78"/>
      <c r="DH449" s="78"/>
      <c r="DI449" s="78"/>
      <c r="DJ449" s="78"/>
      <c r="DK449" s="78"/>
      <c r="DL449" s="78"/>
      <c r="DM449" s="78"/>
      <c r="DN449" s="78"/>
      <c r="DO449" s="78"/>
      <c r="DP449" s="78"/>
      <c r="DQ449" s="78"/>
      <c r="DR449" s="78"/>
      <c r="DS449" s="78"/>
      <c r="DT449" s="78"/>
      <c r="DU449" s="78"/>
      <c r="DV449" s="78"/>
      <c r="DW449" s="78"/>
      <c r="DX449" s="78"/>
      <c r="DY449" s="78"/>
      <c r="DZ449" s="78"/>
      <c r="EA449" s="78"/>
      <c r="EB449" s="78"/>
      <c r="EC449" s="78"/>
      <c r="ED449" s="78"/>
      <c r="EE449" s="78"/>
      <c r="EF449" s="78"/>
      <c r="EG449" s="78"/>
      <c r="EH449" s="78"/>
      <c r="EI449" s="78"/>
      <c r="EJ449" s="78"/>
      <c r="EK449" s="78"/>
      <c r="EL449" s="78"/>
      <c r="EM449" s="78"/>
      <c r="EN449" s="78"/>
      <c r="EO449" s="78"/>
      <c r="EP449" s="78"/>
      <c r="EQ449" s="78"/>
      <c r="ER449" s="78"/>
      <c r="ES449" s="78"/>
      <c r="ET449" s="78"/>
      <c r="EU449" s="78"/>
      <c r="EV449" s="78"/>
      <c r="EW449" s="78"/>
      <c r="EX449" s="78"/>
      <c r="EY449" s="78"/>
      <c r="EZ449" s="78"/>
      <c r="FA449" s="78"/>
      <c r="FB449" s="78"/>
      <c r="FC449" s="78"/>
      <c r="FD449" s="78"/>
      <c r="FE449" s="78"/>
      <c r="FF449" s="78"/>
      <c r="FG449" s="78"/>
      <c r="FH449" s="78"/>
      <c r="FI449" s="78"/>
      <c r="FJ449" s="78"/>
      <c r="FK449" s="78"/>
      <c r="FL449" s="78"/>
      <c r="FM449" s="78"/>
      <c r="FN449" s="78"/>
      <c r="FO449" s="78"/>
      <c r="FP449" s="78"/>
      <c r="FQ449" s="78"/>
      <c r="FR449" s="78"/>
      <c r="FS449" s="78"/>
      <c r="FT449" s="78"/>
      <c r="FU449" s="78"/>
      <c r="FV449" s="78"/>
      <c r="FW449" s="78"/>
      <c r="FX449" s="78"/>
      <c r="FY449" s="78"/>
      <c r="FZ449" s="78"/>
    </row>
    <row r="450" spans="8:182" x14ac:dyDescent="0.2">
      <c r="H450" s="78"/>
      <c r="I450" s="78"/>
      <c r="J450" s="78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78"/>
      <c r="AM450" s="78"/>
      <c r="AN450" s="78"/>
      <c r="AO450" s="78"/>
      <c r="AP450" s="78"/>
      <c r="AQ450" s="78"/>
      <c r="AR450" s="78"/>
      <c r="AS450" s="78"/>
      <c r="AT450" s="78"/>
      <c r="AU450" s="78"/>
      <c r="AV450" s="78"/>
      <c r="AW450" s="78"/>
      <c r="AX450" s="78"/>
      <c r="AY450" s="78"/>
      <c r="AZ450" s="78"/>
      <c r="BA450" s="78"/>
      <c r="BB450" s="78"/>
      <c r="BC450" s="78"/>
      <c r="BD450" s="78"/>
      <c r="BE450" s="78"/>
      <c r="BF450" s="78"/>
      <c r="BG450" s="78"/>
      <c r="BH450" s="78"/>
      <c r="BI450" s="78"/>
      <c r="BJ450" s="78"/>
      <c r="BK450" s="78"/>
      <c r="BL450" s="78"/>
      <c r="BM450" s="78"/>
      <c r="BN450" s="78"/>
      <c r="BO450" s="78"/>
      <c r="BP450" s="78"/>
      <c r="BQ450" s="78"/>
      <c r="BR450" s="78"/>
      <c r="BS450" s="78"/>
      <c r="BT450" s="78"/>
      <c r="BU450" s="78"/>
      <c r="BV450" s="78"/>
      <c r="BW450" s="78"/>
      <c r="BX450" s="78"/>
      <c r="BY450" s="78"/>
      <c r="BZ450" s="78"/>
      <c r="CA450" s="78"/>
      <c r="CB450" s="78"/>
      <c r="CC450" s="78"/>
      <c r="CD450" s="78"/>
      <c r="CE450" s="78"/>
      <c r="CF450" s="78"/>
      <c r="CG450" s="78"/>
      <c r="CH450" s="78"/>
      <c r="CI450" s="78"/>
      <c r="CJ450" s="78"/>
      <c r="CK450" s="78"/>
      <c r="CL450" s="78"/>
      <c r="CM450" s="78"/>
      <c r="CN450" s="78"/>
      <c r="CO450" s="78"/>
      <c r="CP450" s="78"/>
      <c r="CQ450" s="78"/>
      <c r="CR450" s="78"/>
      <c r="CS450" s="78"/>
      <c r="CT450" s="78"/>
      <c r="CU450" s="78"/>
      <c r="CV450" s="78"/>
      <c r="CW450" s="78"/>
      <c r="CX450" s="78"/>
      <c r="CY450" s="78"/>
      <c r="CZ450" s="78"/>
      <c r="DA450" s="78"/>
      <c r="DB450" s="78"/>
      <c r="DC450" s="78"/>
      <c r="DD450" s="78"/>
      <c r="DE450" s="78"/>
      <c r="DF450" s="78"/>
      <c r="DG450" s="78"/>
      <c r="DH450" s="78"/>
      <c r="DI450" s="78"/>
      <c r="DJ450" s="78"/>
      <c r="DK450" s="78"/>
      <c r="DL450" s="78"/>
      <c r="DM450" s="78"/>
      <c r="DN450" s="78"/>
      <c r="DO450" s="78"/>
      <c r="DP450" s="78"/>
      <c r="DQ450" s="78"/>
      <c r="DR450" s="78"/>
      <c r="DS450" s="78"/>
      <c r="DT450" s="78"/>
      <c r="DU450" s="78"/>
      <c r="DV450" s="78"/>
      <c r="DW450" s="78"/>
      <c r="DX450" s="78"/>
      <c r="DY450" s="78"/>
      <c r="DZ450" s="78"/>
      <c r="EA450" s="78"/>
      <c r="EB450" s="78"/>
      <c r="EC450" s="78"/>
      <c r="ED450" s="78"/>
      <c r="EE450" s="78"/>
      <c r="EF450" s="78"/>
      <c r="EG450" s="78"/>
      <c r="EH450" s="78"/>
      <c r="EI450" s="78"/>
      <c r="EJ450" s="78"/>
      <c r="EK450" s="78"/>
      <c r="EL450" s="78"/>
      <c r="EM450" s="78"/>
      <c r="EN450" s="78"/>
      <c r="EO450" s="78"/>
      <c r="EP450" s="78"/>
      <c r="EQ450" s="78"/>
      <c r="ER450" s="78"/>
      <c r="ES450" s="78"/>
      <c r="ET450" s="78"/>
      <c r="EU450" s="78"/>
      <c r="EV450" s="78"/>
      <c r="EW450" s="78"/>
      <c r="EX450" s="78"/>
      <c r="EY450" s="78"/>
      <c r="EZ450" s="78"/>
      <c r="FA450" s="78"/>
      <c r="FB450" s="78"/>
      <c r="FC450" s="78"/>
      <c r="FD450" s="78"/>
      <c r="FE450" s="78"/>
      <c r="FF450" s="78"/>
      <c r="FG450" s="78"/>
      <c r="FH450" s="78"/>
      <c r="FI450" s="78"/>
      <c r="FJ450" s="78"/>
      <c r="FK450" s="78"/>
      <c r="FL450" s="78"/>
      <c r="FM450" s="78"/>
      <c r="FN450" s="78"/>
      <c r="FO450" s="78"/>
      <c r="FP450" s="78"/>
      <c r="FQ450" s="78"/>
      <c r="FR450" s="78"/>
      <c r="FS450" s="78"/>
      <c r="FT450" s="78"/>
      <c r="FU450" s="78"/>
      <c r="FV450" s="78"/>
      <c r="FW450" s="78"/>
      <c r="FX450" s="78"/>
      <c r="FY450" s="78"/>
      <c r="FZ450" s="78"/>
    </row>
    <row r="451" spans="8:182" x14ac:dyDescent="0.2">
      <c r="H451" s="78"/>
      <c r="I451" s="78"/>
      <c r="J451" s="78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78"/>
      <c r="AM451" s="78"/>
      <c r="AN451" s="78"/>
      <c r="AO451" s="78"/>
      <c r="AP451" s="78"/>
      <c r="AQ451" s="78"/>
      <c r="AR451" s="78"/>
      <c r="AS451" s="78"/>
      <c r="AT451" s="78"/>
      <c r="AU451" s="78"/>
      <c r="AV451" s="78"/>
      <c r="AW451" s="78"/>
      <c r="AX451" s="78"/>
      <c r="AY451" s="78"/>
      <c r="AZ451" s="78"/>
      <c r="BA451" s="78"/>
      <c r="BB451" s="78"/>
      <c r="BC451" s="78"/>
      <c r="BD451" s="78"/>
      <c r="BE451" s="78"/>
      <c r="BF451" s="78"/>
      <c r="BG451" s="78"/>
      <c r="BH451" s="78"/>
      <c r="BI451" s="78"/>
      <c r="BJ451" s="78"/>
      <c r="BK451" s="78"/>
      <c r="BL451" s="78"/>
      <c r="BM451" s="78"/>
      <c r="BN451" s="78"/>
      <c r="BO451" s="78"/>
      <c r="BP451" s="78"/>
      <c r="BQ451" s="78"/>
      <c r="BR451" s="78"/>
      <c r="BS451" s="78"/>
      <c r="BT451" s="78"/>
      <c r="BU451" s="78"/>
      <c r="BV451" s="78"/>
      <c r="BW451" s="78"/>
      <c r="BX451" s="78"/>
      <c r="BY451" s="78"/>
      <c r="BZ451" s="78"/>
      <c r="CA451" s="78"/>
      <c r="CB451" s="78"/>
      <c r="CC451" s="78"/>
      <c r="CD451" s="78"/>
      <c r="CE451" s="78"/>
      <c r="CF451" s="78"/>
      <c r="CG451" s="78"/>
      <c r="CH451" s="78"/>
      <c r="CI451" s="78"/>
      <c r="CJ451" s="78"/>
      <c r="CK451" s="78"/>
      <c r="CL451" s="78"/>
      <c r="CM451" s="78"/>
      <c r="CN451" s="78"/>
      <c r="CO451" s="78"/>
      <c r="CP451" s="78"/>
      <c r="CQ451" s="78"/>
      <c r="CR451" s="78"/>
      <c r="CS451" s="78"/>
      <c r="CT451" s="78"/>
      <c r="CU451" s="78"/>
      <c r="CV451" s="78"/>
      <c r="CW451" s="78"/>
      <c r="CX451" s="78"/>
      <c r="CY451" s="78"/>
      <c r="CZ451" s="78"/>
      <c r="DA451" s="78"/>
      <c r="DB451" s="78"/>
      <c r="DC451" s="78"/>
      <c r="DD451" s="78"/>
      <c r="DE451" s="78"/>
      <c r="DF451" s="78"/>
      <c r="DG451" s="78"/>
      <c r="DH451" s="78"/>
      <c r="DI451" s="78"/>
      <c r="DJ451" s="78"/>
      <c r="DK451" s="78"/>
      <c r="DL451" s="78"/>
      <c r="DM451" s="78"/>
      <c r="DN451" s="78"/>
      <c r="DO451" s="78"/>
      <c r="DP451" s="78"/>
      <c r="DQ451" s="78"/>
      <c r="DR451" s="78"/>
      <c r="DS451" s="78"/>
      <c r="DT451" s="78"/>
      <c r="DU451" s="78"/>
      <c r="DV451" s="78"/>
      <c r="DW451" s="78"/>
      <c r="DX451" s="78"/>
      <c r="DY451" s="78"/>
      <c r="DZ451" s="78"/>
      <c r="EA451" s="78"/>
      <c r="EB451" s="78"/>
      <c r="EC451" s="78"/>
      <c r="ED451" s="78"/>
      <c r="EE451" s="78"/>
      <c r="EF451" s="78"/>
      <c r="EG451" s="78"/>
      <c r="EH451" s="78"/>
      <c r="EI451" s="78"/>
      <c r="EJ451" s="78"/>
      <c r="EK451" s="78"/>
      <c r="EL451" s="78"/>
      <c r="EM451" s="78"/>
      <c r="EN451" s="78"/>
      <c r="EO451" s="78"/>
      <c r="EP451" s="78"/>
      <c r="EQ451" s="78"/>
      <c r="ER451" s="78"/>
      <c r="ES451" s="78"/>
      <c r="ET451" s="78"/>
      <c r="EU451" s="78"/>
      <c r="EV451" s="78"/>
      <c r="EW451" s="78"/>
      <c r="EX451" s="78"/>
      <c r="EY451" s="78"/>
      <c r="EZ451" s="78"/>
      <c r="FA451" s="78"/>
      <c r="FB451" s="78"/>
      <c r="FC451" s="78"/>
      <c r="FD451" s="78"/>
      <c r="FE451" s="78"/>
      <c r="FF451" s="78"/>
      <c r="FG451" s="78"/>
      <c r="FH451" s="78"/>
      <c r="FI451" s="78"/>
      <c r="FJ451" s="78"/>
      <c r="FK451" s="78"/>
      <c r="FL451" s="78"/>
      <c r="FM451" s="78"/>
      <c r="FN451" s="78"/>
      <c r="FO451" s="78"/>
      <c r="FP451" s="78"/>
      <c r="FQ451" s="78"/>
      <c r="FR451" s="78"/>
      <c r="FS451" s="78"/>
      <c r="FT451" s="78"/>
      <c r="FU451" s="78"/>
      <c r="FV451" s="78"/>
      <c r="FW451" s="78"/>
      <c r="FX451" s="78"/>
      <c r="FY451" s="78"/>
      <c r="FZ451" s="78"/>
    </row>
    <row r="452" spans="8:182" x14ac:dyDescent="0.2">
      <c r="H452" s="78"/>
      <c r="I452" s="78"/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78"/>
      <c r="AM452" s="78"/>
      <c r="AN452" s="78"/>
      <c r="AO452" s="78"/>
      <c r="AP452" s="78"/>
      <c r="AQ452" s="78"/>
      <c r="AR452" s="78"/>
      <c r="AS452" s="78"/>
      <c r="AT452" s="78"/>
      <c r="AU452" s="78"/>
      <c r="AV452" s="78"/>
      <c r="AW452" s="78"/>
      <c r="AX452" s="78"/>
      <c r="AY452" s="78"/>
      <c r="AZ452" s="78"/>
      <c r="BA452" s="78"/>
      <c r="BB452" s="78"/>
      <c r="BC452" s="78"/>
      <c r="BD452" s="78"/>
      <c r="BE452" s="78"/>
      <c r="BF452" s="78"/>
      <c r="BG452" s="78"/>
      <c r="BH452" s="78"/>
      <c r="BI452" s="78"/>
      <c r="BJ452" s="78"/>
      <c r="BK452" s="78"/>
      <c r="BL452" s="78"/>
      <c r="BM452" s="78"/>
      <c r="BN452" s="78"/>
      <c r="BO452" s="78"/>
      <c r="BP452" s="78"/>
      <c r="BQ452" s="78"/>
      <c r="BR452" s="78"/>
      <c r="BS452" s="78"/>
      <c r="BT452" s="78"/>
      <c r="BU452" s="78"/>
      <c r="BV452" s="78"/>
      <c r="BW452" s="78"/>
      <c r="BX452" s="78"/>
      <c r="BY452" s="78"/>
      <c r="BZ452" s="78"/>
      <c r="CA452" s="78"/>
      <c r="CB452" s="78"/>
      <c r="CC452" s="78"/>
      <c r="CD452" s="78"/>
      <c r="CE452" s="78"/>
      <c r="CF452" s="78"/>
      <c r="CG452" s="78"/>
      <c r="CH452" s="78"/>
      <c r="CI452" s="78"/>
      <c r="CJ452" s="78"/>
      <c r="CK452" s="78"/>
      <c r="CL452" s="78"/>
      <c r="CM452" s="78"/>
      <c r="CN452" s="78"/>
      <c r="CO452" s="78"/>
      <c r="CP452" s="78"/>
      <c r="CQ452" s="78"/>
      <c r="CR452" s="78"/>
      <c r="CS452" s="78"/>
      <c r="CT452" s="78"/>
      <c r="CU452" s="78"/>
      <c r="CV452" s="78"/>
      <c r="CW452" s="78"/>
      <c r="CX452" s="78"/>
      <c r="CY452" s="78"/>
      <c r="CZ452" s="78"/>
      <c r="DA452" s="78"/>
      <c r="DB452" s="78"/>
      <c r="DC452" s="78"/>
      <c r="DD452" s="78"/>
      <c r="DE452" s="78"/>
      <c r="DF452" s="78"/>
      <c r="DG452" s="78"/>
      <c r="DH452" s="78"/>
      <c r="DI452" s="78"/>
      <c r="DJ452" s="78"/>
      <c r="DK452" s="78"/>
      <c r="DL452" s="78"/>
      <c r="DM452" s="78"/>
      <c r="DN452" s="78"/>
      <c r="DO452" s="78"/>
      <c r="DP452" s="78"/>
      <c r="DQ452" s="78"/>
      <c r="DR452" s="78"/>
      <c r="DS452" s="78"/>
      <c r="DT452" s="78"/>
      <c r="DU452" s="78"/>
      <c r="DV452" s="78"/>
      <c r="DW452" s="78"/>
      <c r="DX452" s="78"/>
      <c r="DY452" s="78"/>
      <c r="DZ452" s="78"/>
      <c r="EA452" s="78"/>
      <c r="EB452" s="78"/>
      <c r="EC452" s="78"/>
      <c r="ED452" s="78"/>
      <c r="EE452" s="78"/>
      <c r="EF452" s="78"/>
      <c r="EG452" s="78"/>
      <c r="EH452" s="78"/>
      <c r="EI452" s="78"/>
      <c r="EJ452" s="78"/>
      <c r="EK452" s="78"/>
      <c r="EL452" s="78"/>
      <c r="EM452" s="78"/>
      <c r="EN452" s="78"/>
      <c r="EO452" s="78"/>
      <c r="EP452" s="78"/>
      <c r="EQ452" s="78"/>
      <c r="ER452" s="78"/>
      <c r="ES452" s="78"/>
      <c r="ET452" s="78"/>
      <c r="EU452" s="78"/>
      <c r="EV452" s="78"/>
      <c r="EW452" s="78"/>
      <c r="EX452" s="78"/>
      <c r="EY452" s="78"/>
      <c r="EZ452" s="78"/>
      <c r="FA452" s="78"/>
      <c r="FB452" s="78"/>
      <c r="FC452" s="78"/>
      <c r="FD452" s="78"/>
      <c r="FE452" s="78"/>
      <c r="FF452" s="78"/>
      <c r="FG452" s="78"/>
      <c r="FH452" s="78"/>
      <c r="FI452" s="78"/>
      <c r="FJ452" s="78"/>
      <c r="FK452" s="78"/>
      <c r="FL452" s="78"/>
      <c r="FM452" s="78"/>
      <c r="FN452" s="78"/>
      <c r="FO452" s="78"/>
      <c r="FP452" s="78"/>
      <c r="FQ452" s="78"/>
      <c r="FR452" s="78"/>
      <c r="FS452" s="78"/>
      <c r="FT452" s="78"/>
      <c r="FU452" s="78"/>
      <c r="FV452" s="78"/>
      <c r="FW452" s="78"/>
      <c r="FX452" s="78"/>
      <c r="FY452" s="78"/>
      <c r="FZ452" s="78"/>
    </row>
    <row r="453" spans="8:182" x14ac:dyDescent="0.2">
      <c r="H453" s="78"/>
      <c r="I453" s="78"/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78"/>
      <c r="AM453" s="78"/>
      <c r="AN453" s="78"/>
      <c r="AO453" s="78"/>
      <c r="AP453" s="78"/>
      <c r="AQ453" s="78"/>
      <c r="AR453" s="78"/>
      <c r="AS453" s="78"/>
      <c r="AT453" s="78"/>
      <c r="AU453" s="78"/>
      <c r="AV453" s="78"/>
      <c r="AW453" s="78"/>
      <c r="AX453" s="78"/>
      <c r="AY453" s="78"/>
      <c r="AZ453" s="78"/>
      <c r="BA453" s="78"/>
      <c r="BB453" s="78"/>
      <c r="BC453" s="78"/>
      <c r="BD453" s="78"/>
      <c r="BE453" s="78"/>
      <c r="BF453" s="78"/>
      <c r="BG453" s="78"/>
      <c r="BH453" s="78"/>
      <c r="BI453" s="78"/>
      <c r="BJ453" s="78"/>
      <c r="BK453" s="78"/>
      <c r="BL453" s="78"/>
      <c r="BM453" s="78"/>
      <c r="BN453" s="78"/>
      <c r="BO453" s="78"/>
      <c r="BP453" s="78"/>
      <c r="BQ453" s="78"/>
      <c r="BR453" s="78"/>
      <c r="BS453" s="78"/>
      <c r="BT453" s="78"/>
      <c r="BU453" s="78"/>
      <c r="BV453" s="78"/>
      <c r="BW453" s="78"/>
      <c r="BX453" s="78"/>
      <c r="BY453" s="78"/>
      <c r="BZ453" s="78"/>
      <c r="CA453" s="78"/>
      <c r="CB453" s="78"/>
      <c r="CC453" s="78"/>
      <c r="CD453" s="78"/>
      <c r="CE453" s="78"/>
      <c r="CF453" s="78"/>
      <c r="CG453" s="78"/>
      <c r="CH453" s="78"/>
      <c r="CI453" s="78"/>
      <c r="CJ453" s="78"/>
      <c r="CK453" s="78"/>
      <c r="CL453" s="78"/>
      <c r="CM453" s="78"/>
      <c r="CN453" s="78"/>
      <c r="CO453" s="78"/>
      <c r="CP453" s="78"/>
      <c r="CQ453" s="78"/>
      <c r="CR453" s="78"/>
      <c r="CS453" s="78"/>
      <c r="CT453" s="78"/>
      <c r="CU453" s="78"/>
      <c r="CV453" s="78"/>
      <c r="CW453" s="78"/>
      <c r="CX453" s="78"/>
      <c r="CY453" s="78"/>
      <c r="CZ453" s="78"/>
      <c r="DA453" s="78"/>
      <c r="DB453" s="78"/>
      <c r="DC453" s="78"/>
      <c r="DD453" s="78"/>
      <c r="DE453" s="78"/>
      <c r="DF453" s="78"/>
      <c r="DG453" s="78"/>
      <c r="DH453" s="78"/>
      <c r="DI453" s="78"/>
      <c r="DJ453" s="78"/>
      <c r="DK453" s="78"/>
      <c r="DL453" s="78"/>
      <c r="DM453" s="78"/>
      <c r="DN453" s="78"/>
      <c r="DO453" s="78"/>
      <c r="DP453" s="78"/>
      <c r="DQ453" s="78"/>
      <c r="DR453" s="78"/>
      <c r="DS453" s="78"/>
      <c r="DT453" s="78"/>
      <c r="DU453" s="78"/>
      <c r="DV453" s="78"/>
      <c r="DW453" s="78"/>
      <c r="DX453" s="78"/>
      <c r="DY453" s="78"/>
      <c r="DZ453" s="78"/>
      <c r="EA453" s="78"/>
      <c r="EB453" s="78"/>
      <c r="EC453" s="78"/>
      <c r="ED453" s="78"/>
      <c r="EE453" s="78"/>
      <c r="EF453" s="78"/>
      <c r="EG453" s="78"/>
      <c r="EH453" s="78"/>
      <c r="EI453" s="78"/>
      <c r="EJ453" s="78"/>
      <c r="EK453" s="78"/>
      <c r="EL453" s="78"/>
      <c r="EM453" s="78"/>
      <c r="EN453" s="78"/>
      <c r="EO453" s="78"/>
      <c r="EP453" s="78"/>
      <c r="EQ453" s="78"/>
      <c r="ER453" s="78"/>
      <c r="ES453" s="78"/>
      <c r="ET453" s="78"/>
      <c r="EU453" s="78"/>
      <c r="EV453" s="78"/>
      <c r="EW453" s="78"/>
      <c r="EX453" s="78"/>
      <c r="EY453" s="78"/>
      <c r="EZ453" s="78"/>
      <c r="FA453" s="78"/>
      <c r="FB453" s="78"/>
      <c r="FC453" s="78"/>
      <c r="FD453" s="78"/>
      <c r="FE453" s="78"/>
      <c r="FF453" s="78"/>
      <c r="FG453" s="78"/>
      <c r="FH453" s="78"/>
      <c r="FI453" s="78"/>
      <c r="FJ453" s="78"/>
      <c r="FK453" s="78"/>
      <c r="FL453" s="78"/>
      <c r="FM453" s="78"/>
      <c r="FN453" s="78"/>
      <c r="FO453" s="78"/>
      <c r="FP453" s="78"/>
      <c r="FQ453" s="78"/>
      <c r="FR453" s="78"/>
      <c r="FS453" s="78"/>
      <c r="FT453" s="78"/>
      <c r="FU453" s="78"/>
      <c r="FV453" s="78"/>
      <c r="FW453" s="78"/>
      <c r="FX453" s="78"/>
      <c r="FY453" s="78"/>
      <c r="FZ453" s="78"/>
    </row>
    <row r="454" spans="8:182" x14ac:dyDescent="0.2">
      <c r="H454" s="78"/>
      <c r="I454" s="78"/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78"/>
      <c r="AM454" s="78"/>
      <c r="AN454" s="78"/>
      <c r="AO454" s="78"/>
      <c r="AP454" s="78"/>
      <c r="AQ454" s="78"/>
      <c r="AR454" s="78"/>
      <c r="AS454" s="78"/>
      <c r="AT454" s="78"/>
      <c r="AU454" s="78"/>
      <c r="AV454" s="78"/>
      <c r="AW454" s="78"/>
      <c r="AX454" s="78"/>
      <c r="AY454" s="78"/>
      <c r="AZ454" s="78"/>
      <c r="BA454" s="78"/>
      <c r="BB454" s="78"/>
      <c r="BC454" s="78"/>
      <c r="BD454" s="78"/>
      <c r="BE454" s="78"/>
      <c r="BF454" s="78"/>
      <c r="BG454" s="78"/>
      <c r="BH454" s="78"/>
      <c r="BI454" s="78"/>
      <c r="BJ454" s="78"/>
      <c r="BK454" s="78"/>
      <c r="BL454" s="78"/>
      <c r="BM454" s="78"/>
      <c r="BN454" s="78"/>
      <c r="BO454" s="78"/>
      <c r="BP454" s="78"/>
      <c r="BQ454" s="78"/>
      <c r="BR454" s="78"/>
      <c r="BS454" s="78"/>
      <c r="BT454" s="78"/>
      <c r="BU454" s="78"/>
      <c r="BV454" s="78"/>
      <c r="BW454" s="78"/>
      <c r="BX454" s="78"/>
      <c r="BY454" s="78"/>
      <c r="BZ454" s="78"/>
      <c r="CA454" s="78"/>
      <c r="CB454" s="78"/>
      <c r="CC454" s="78"/>
      <c r="CD454" s="78"/>
      <c r="CE454" s="78"/>
      <c r="CF454" s="78"/>
      <c r="CG454" s="78"/>
      <c r="CH454" s="78"/>
      <c r="CI454" s="78"/>
      <c r="CJ454" s="78"/>
      <c r="CK454" s="78"/>
      <c r="CL454" s="78"/>
      <c r="CM454" s="78"/>
      <c r="CN454" s="78"/>
      <c r="CO454" s="78"/>
      <c r="CP454" s="78"/>
      <c r="CQ454" s="78"/>
      <c r="CR454" s="78"/>
      <c r="CS454" s="78"/>
      <c r="CT454" s="78"/>
      <c r="CU454" s="78"/>
      <c r="CV454" s="78"/>
      <c r="CW454" s="78"/>
      <c r="CX454" s="78"/>
      <c r="CY454" s="78"/>
      <c r="CZ454" s="78"/>
      <c r="DA454" s="78"/>
      <c r="DB454" s="78"/>
      <c r="DC454" s="78"/>
      <c r="DD454" s="78"/>
      <c r="DE454" s="78"/>
      <c r="DF454" s="78"/>
      <c r="DG454" s="78"/>
      <c r="DH454" s="78"/>
      <c r="DI454" s="78"/>
      <c r="DJ454" s="78"/>
      <c r="DK454" s="78"/>
      <c r="DL454" s="78"/>
      <c r="DM454" s="78"/>
      <c r="DN454" s="78"/>
      <c r="DO454" s="78"/>
      <c r="DP454" s="78"/>
      <c r="DQ454" s="78"/>
      <c r="DR454" s="78"/>
      <c r="DS454" s="78"/>
      <c r="DT454" s="78"/>
      <c r="DU454" s="78"/>
      <c r="DV454" s="78"/>
      <c r="DW454" s="78"/>
      <c r="DX454" s="78"/>
      <c r="DY454" s="78"/>
      <c r="DZ454" s="78"/>
      <c r="EA454" s="78"/>
      <c r="EB454" s="78"/>
      <c r="EC454" s="78"/>
      <c r="ED454" s="78"/>
      <c r="EE454" s="78"/>
      <c r="EF454" s="78"/>
      <c r="EG454" s="78"/>
      <c r="EH454" s="78"/>
      <c r="EI454" s="78"/>
      <c r="EJ454" s="78"/>
      <c r="EK454" s="78"/>
      <c r="EL454" s="78"/>
      <c r="EM454" s="78"/>
      <c r="EN454" s="78"/>
      <c r="EO454" s="78"/>
      <c r="EP454" s="78"/>
      <c r="EQ454" s="78"/>
      <c r="ER454" s="78"/>
      <c r="ES454" s="78"/>
      <c r="ET454" s="78"/>
      <c r="EU454" s="78"/>
      <c r="EV454" s="78"/>
      <c r="EW454" s="78"/>
      <c r="EX454" s="78"/>
      <c r="EY454" s="78"/>
      <c r="EZ454" s="78"/>
      <c r="FA454" s="78"/>
      <c r="FB454" s="78"/>
      <c r="FC454" s="78"/>
      <c r="FD454" s="78"/>
      <c r="FE454" s="78"/>
      <c r="FF454" s="78"/>
      <c r="FG454" s="78"/>
      <c r="FH454" s="78"/>
      <c r="FI454" s="78"/>
      <c r="FJ454" s="78"/>
      <c r="FK454" s="78"/>
      <c r="FL454" s="78"/>
      <c r="FM454" s="78"/>
      <c r="FN454" s="78"/>
      <c r="FO454" s="78"/>
      <c r="FP454" s="78"/>
      <c r="FQ454" s="78"/>
      <c r="FR454" s="78"/>
      <c r="FS454" s="78"/>
      <c r="FT454" s="78"/>
      <c r="FU454" s="78"/>
      <c r="FV454" s="78"/>
      <c r="FW454" s="78"/>
      <c r="FX454" s="78"/>
      <c r="FY454" s="78"/>
      <c r="FZ454" s="78"/>
    </row>
    <row r="455" spans="8:182" x14ac:dyDescent="0.2">
      <c r="H455" s="78"/>
      <c r="I455" s="78"/>
      <c r="J455" s="78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78"/>
      <c r="AM455" s="78"/>
      <c r="AN455" s="78"/>
      <c r="AO455" s="78"/>
      <c r="AP455" s="78"/>
      <c r="AQ455" s="78"/>
      <c r="AR455" s="78"/>
      <c r="AS455" s="78"/>
      <c r="AT455" s="78"/>
      <c r="AU455" s="78"/>
      <c r="AV455" s="78"/>
      <c r="AW455" s="78"/>
      <c r="AX455" s="78"/>
      <c r="AY455" s="78"/>
      <c r="AZ455" s="78"/>
      <c r="BA455" s="78"/>
      <c r="BB455" s="78"/>
      <c r="BC455" s="78"/>
      <c r="BD455" s="78"/>
      <c r="BE455" s="78"/>
      <c r="BF455" s="78"/>
      <c r="BG455" s="78"/>
      <c r="BH455" s="78"/>
      <c r="BI455" s="78"/>
      <c r="BJ455" s="78"/>
      <c r="BK455" s="78"/>
      <c r="BL455" s="78"/>
      <c r="BM455" s="78"/>
      <c r="BN455" s="78"/>
      <c r="BO455" s="78"/>
      <c r="BP455" s="78"/>
      <c r="BQ455" s="78"/>
      <c r="BR455" s="78"/>
      <c r="BS455" s="78"/>
      <c r="BT455" s="78"/>
      <c r="BU455" s="78"/>
      <c r="BV455" s="78"/>
      <c r="BW455" s="78"/>
      <c r="BX455" s="78"/>
      <c r="BY455" s="78"/>
      <c r="BZ455" s="78"/>
      <c r="CA455" s="78"/>
      <c r="CB455" s="78"/>
      <c r="CC455" s="78"/>
      <c r="CD455" s="78"/>
      <c r="CE455" s="78"/>
      <c r="CF455" s="78"/>
      <c r="CG455" s="78"/>
      <c r="CH455" s="78"/>
      <c r="CI455" s="78"/>
      <c r="CJ455" s="78"/>
      <c r="CK455" s="78"/>
      <c r="CL455" s="78"/>
      <c r="CM455" s="78"/>
      <c r="CN455" s="78"/>
      <c r="CO455" s="78"/>
      <c r="CP455" s="78"/>
      <c r="CQ455" s="78"/>
      <c r="CR455" s="78"/>
      <c r="CS455" s="78"/>
      <c r="CT455" s="78"/>
      <c r="CU455" s="78"/>
      <c r="CV455" s="78"/>
      <c r="CW455" s="78"/>
      <c r="CX455" s="78"/>
      <c r="CY455" s="78"/>
      <c r="CZ455" s="78"/>
      <c r="DA455" s="78"/>
      <c r="DB455" s="78"/>
      <c r="DC455" s="78"/>
      <c r="DD455" s="78"/>
      <c r="DE455" s="78"/>
      <c r="DF455" s="78"/>
      <c r="DG455" s="78"/>
      <c r="DH455" s="78"/>
      <c r="DI455" s="78"/>
      <c r="DJ455" s="78"/>
      <c r="DK455" s="78"/>
      <c r="DL455" s="78"/>
      <c r="DM455" s="78"/>
      <c r="DN455" s="78"/>
      <c r="DO455" s="78"/>
      <c r="DP455" s="78"/>
      <c r="DQ455" s="78"/>
      <c r="DR455" s="78"/>
      <c r="DS455" s="78"/>
      <c r="DT455" s="78"/>
      <c r="DU455" s="78"/>
      <c r="DV455" s="78"/>
      <c r="DW455" s="78"/>
      <c r="DX455" s="78"/>
      <c r="DY455" s="78"/>
      <c r="DZ455" s="78"/>
      <c r="EA455" s="78"/>
      <c r="EB455" s="78"/>
      <c r="EC455" s="78"/>
      <c r="ED455" s="78"/>
      <c r="EE455" s="78"/>
      <c r="EF455" s="78"/>
      <c r="EG455" s="78"/>
      <c r="EH455" s="78"/>
      <c r="EI455" s="78"/>
      <c r="EJ455" s="78"/>
      <c r="EK455" s="78"/>
      <c r="EL455" s="78"/>
      <c r="EM455" s="78"/>
      <c r="EN455" s="78"/>
      <c r="EO455" s="78"/>
      <c r="EP455" s="78"/>
      <c r="EQ455" s="78"/>
      <c r="ER455" s="78"/>
      <c r="ES455" s="78"/>
      <c r="ET455" s="78"/>
      <c r="EU455" s="78"/>
      <c r="EV455" s="78"/>
      <c r="EW455" s="78"/>
      <c r="EX455" s="78"/>
      <c r="EY455" s="78"/>
      <c r="EZ455" s="78"/>
      <c r="FA455" s="78"/>
      <c r="FB455" s="78"/>
      <c r="FC455" s="78"/>
      <c r="FD455" s="78"/>
      <c r="FE455" s="78"/>
      <c r="FF455" s="78"/>
      <c r="FG455" s="78"/>
      <c r="FH455" s="78"/>
      <c r="FI455" s="78"/>
      <c r="FJ455" s="78"/>
      <c r="FK455" s="78"/>
      <c r="FL455" s="78"/>
      <c r="FM455" s="78"/>
      <c r="FN455" s="78"/>
      <c r="FO455" s="78"/>
      <c r="FP455" s="78"/>
      <c r="FQ455" s="78"/>
      <c r="FR455" s="78"/>
      <c r="FS455" s="78"/>
      <c r="FT455" s="78"/>
      <c r="FU455" s="78"/>
      <c r="FV455" s="78"/>
      <c r="FW455" s="78"/>
      <c r="FX455" s="78"/>
      <c r="FY455" s="78"/>
      <c r="FZ455" s="78"/>
    </row>
    <row r="456" spans="8:182" x14ac:dyDescent="0.2">
      <c r="H456" s="78"/>
      <c r="I456" s="78"/>
      <c r="J456" s="78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  <c r="AA456" s="78"/>
      <c r="AB456" s="78"/>
      <c r="AC456" s="78"/>
      <c r="AD456" s="78"/>
      <c r="AE456" s="78"/>
      <c r="AF456" s="78"/>
      <c r="AG456" s="78"/>
      <c r="AH456" s="78"/>
      <c r="AI456" s="78"/>
      <c r="AJ456" s="78"/>
      <c r="AK456" s="78"/>
      <c r="AL456" s="78"/>
      <c r="AM456" s="78"/>
      <c r="AN456" s="78"/>
      <c r="AO456" s="78"/>
      <c r="AP456" s="78"/>
      <c r="AQ456" s="78"/>
      <c r="AR456" s="78"/>
      <c r="AS456" s="78"/>
      <c r="AT456" s="78"/>
      <c r="AU456" s="78"/>
      <c r="AV456" s="78"/>
      <c r="AW456" s="78"/>
      <c r="AX456" s="78"/>
      <c r="AY456" s="78"/>
      <c r="AZ456" s="78"/>
      <c r="BA456" s="78"/>
      <c r="BB456" s="78"/>
      <c r="BC456" s="78"/>
      <c r="BD456" s="78"/>
      <c r="BE456" s="78"/>
      <c r="BF456" s="78"/>
      <c r="BG456" s="78"/>
      <c r="BH456" s="78"/>
      <c r="BI456" s="78"/>
      <c r="BJ456" s="78"/>
      <c r="BK456" s="78"/>
      <c r="BL456" s="78"/>
      <c r="BM456" s="78"/>
      <c r="BN456" s="78"/>
      <c r="BO456" s="78"/>
      <c r="BP456" s="78"/>
      <c r="BQ456" s="78"/>
      <c r="BR456" s="78"/>
      <c r="BS456" s="78"/>
      <c r="BT456" s="78"/>
      <c r="BU456" s="78"/>
      <c r="BV456" s="78"/>
      <c r="BW456" s="78"/>
      <c r="BX456" s="78"/>
      <c r="BY456" s="78"/>
      <c r="BZ456" s="78"/>
      <c r="CA456" s="78"/>
      <c r="CB456" s="78"/>
      <c r="CC456" s="78"/>
      <c r="CD456" s="78"/>
      <c r="CE456" s="78"/>
      <c r="CF456" s="78"/>
      <c r="CG456" s="78"/>
      <c r="CH456" s="78"/>
      <c r="CI456" s="78"/>
      <c r="CJ456" s="78"/>
      <c r="CK456" s="78"/>
      <c r="CL456" s="78"/>
      <c r="CM456" s="78"/>
      <c r="CN456" s="78"/>
      <c r="CO456" s="78"/>
      <c r="CP456" s="78"/>
      <c r="CQ456" s="78"/>
      <c r="CR456" s="78"/>
      <c r="CS456" s="78"/>
      <c r="CT456" s="78"/>
      <c r="CU456" s="78"/>
      <c r="CV456" s="78"/>
      <c r="CW456" s="78"/>
      <c r="CX456" s="78"/>
      <c r="CY456" s="78"/>
      <c r="CZ456" s="78"/>
      <c r="DA456" s="78"/>
      <c r="DB456" s="78"/>
      <c r="DC456" s="78"/>
      <c r="DD456" s="78"/>
      <c r="DE456" s="78"/>
      <c r="DF456" s="78"/>
      <c r="DG456" s="78"/>
      <c r="DH456" s="78"/>
      <c r="DI456" s="78"/>
      <c r="DJ456" s="78"/>
      <c r="DK456" s="78"/>
      <c r="DL456" s="78"/>
      <c r="DM456" s="78"/>
      <c r="DN456" s="78"/>
      <c r="DO456" s="78"/>
      <c r="DP456" s="78"/>
      <c r="DQ456" s="78"/>
      <c r="DR456" s="78"/>
      <c r="DS456" s="78"/>
      <c r="DT456" s="78"/>
      <c r="DU456" s="78"/>
      <c r="DV456" s="78"/>
      <c r="DW456" s="78"/>
      <c r="DX456" s="78"/>
      <c r="DY456" s="78"/>
      <c r="DZ456" s="78"/>
      <c r="EA456" s="78"/>
      <c r="EB456" s="78"/>
      <c r="EC456" s="78"/>
      <c r="ED456" s="78"/>
      <c r="EE456" s="78"/>
      <c r="EF456" s="78"/>
      <c r="EG456" s="78"/>
      <c r="EH456" s="78"/>
      <c r="EI456" s="78"/>
      <c r="EJ456" s="78"/>
      <c r="EK456" s="78"/>
      <c r="EL456" s="78"/>
      <c r="EM456" s="78"/>
      <c r="EN456" s="78"/>
      <c r="EO456" s="78"/>
      <c r="EP456" s="78"/>
      <c r="EQ456" s="78"/>
      <c r="ER456" s="78"/>
      <c r="ES456" s="78"/>
      <c r="ET456" s="78"/>
      <c r="EU456" s="78"/>
      <c r="EV456" s="78"/>
      <c r="EW456" s="78"/>
      <c r="EX456" s="78"/>
      <c r="EY456" s="78"/>
      <c r="EZ456" s="78"/>
      <c r="FA456" s="78"/>
      <c r="FB456" s="78"/>
      <c r="FC456" s="78"/>
      <c r="FD456" s="78"/>
      <c r="FE456" s="78"/>
      <c r="FF456" s="78"/>
      <c r="FG456" s="78"/>
      <c r="FH456" s="78"/>
      <c r="FI456" s="78"/>
      <c r="FJ456" s="78"/>
      <c r="FK456" s="78"/>
      <c r="FL456" s="78"/>
      <c r="FM456" s="78"/>
      <c r="FN456" s="78"/>
      <c r="FO456" s="78"/>
      <c r="FP456" s="78"/>
      <c r="FQ456" s="78"/>
      <c r="FR456" s="78"/>
      <c r="FS456" s="78"/>
      <c r="FT456" s="78"/>
      <c r="FU456" s="78"/>
      <c r="FV456" s="78"/>
      <c r="FW456" s="78"/>
      <c r="FX456" s="78"/>
      <c r="FY456" s="78"/>
      <c r="FZ456" s="78"/>
    </row>
    <row r="457" spans="8:182" x14ac:dyDescent="0.2">
      <c r="H457" s="78"/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78"/>
      <c r="AM457" s="78"/>
      <c r="AN457" s="78"/>
      <c r="AO457" s="78"/>
      <c r="AP457" s="78"/>
      <c r="AQ457" s="78"/>
      <c r="AR457" s="78"/>
      <c r="AS457" s="78"/>
      <c r="AT457" s="78"/>
      <c r="AU457" s="78"/>
      <c r="AV457" s="78"/>
      <c r="AW457" s="78"/>
      <c r="AX457" s="78"/>
      <c r="AY457" s="78"/>
      <c r="AZ457" s="78"/>
      <c r="BA457" s="78"/>
      <c r="BB457" s="78"/>
      <c r="BC457" s="78"/>
      <c r="BD457" s="78"/>
      <c r="BE457" s="78"/>
      <c r="BF457" s="78"/>
      <c r="BG457" s="78"/>
      <c r="BH457" s="78"/>
      <c r="BI457" s="78"/>
      <c r="BJ457" s="78"/>
      <c r="BK457" s="78"/>
      <c r="BL457" s="78"/>
      <c r="BM457" s="78"/>
      <c r="BN457" s="78"/>
      <c r="BO457" s="78"/>
      <c r="BP457" s="78"/>
      <c r="BQ457" s="78"/>
      <c r="BR457" s="78"/>
      <c r="BS457" s="78"/>
      <c r="BT457" s="78"/>
      <c r="BU457" s="78"/>
      <c r="BV457" s="78"/>
      <c r="BW457" s="78"/>
      <c r="BX457" s="78"/>
      <c r="BY457" s="78"/>
      <c r="BZ457" s="78"/>
      <c r="CA457" s="78"/>
      <c r="CB457" s="78"/>
      <c r="CC457" s="78"/>
      <c r="CD457" s="78"/>
      <c r="CE457" s="78"/>
      <c r="CF457" s="78"/>
      <c r="CG457" s="78"/>
      <c r="CH457" s="78"/>
      <c r="CI457" s="78"/>
      <c r="CJ457" s="78"/>
      <c r="CK457" s="78"/>
      <c r="CL457" s="78"/>
      <c r="CM457" s="78"/>
      <c r="CN457" s="78"/>
      <c r="CO457" s="78"/>
      <c r="CP457" s="78"/>
      <c r="CQ457" s="78"/>
      <c r="CR457" s="78"/>
      <c r="CS457" s="78"/>
      <c r="CT457" s="78"/>
      <c r="CU457" s="78"/>
      <c r="CV457" s="78"/>
      <c r="CW457" s="78"/>
      <c r="CX457" s="78"/>
      <c r="CY457" s="78"/>
      <c r="CZ457" s="78"/>
      <c r="DA457" s="78"/>
      <c r="DB457" s="78"/>
      <c r="DC457" s="78"/>
      <c r="DD457" s="78"/>
      <c r="DE457" s="78"/>
      <c r="DF457" s="78"/>
      <c r="DG457" s="78"/>
      <c r="DH457" s="78"/>
      <c r="DI457" s="78"/>
      <c r="DJ457" s="78"/>
      <c r="DK457" s="78"/>
      <c r="DL457" s="78"/>
      <c r="DM457" s="78"/>
      <c r="DN457" s="78"/>
      <c r="DO457" s="78"/>
      <c r="DP457" s="78"/>
      <c r="DQ457" s="78"/>
      <c r="DR457" s="78"/>
      <c r="DS457" s="78"/>
      <c r="DT457" s="78"/>
      <c r="DU457" s="78"/>
      <c r="DV457" s="78"/>
      <c r="DW457" s="78"/>
      <c r="DX457" s="78"/>
      <c r="DY457" s="78"/>
      <c r="DZ457" s="78"/>
      <c r="EA457" s="78"/>
      <c r="EB457" s="78"/>
      <c r="EC457" s="78"/>
      <c r="ED457" s="78"/>
      <c r="EE457" s="78"/>
      <c r="EF457" s="78"/>
      <c r="EG457" s="78"/>
      <c r="EH457" s="78"/>
      <c r="EI457" s="78"/>
      <c r="EJ457" s="78"/>
      <c r="EK457" s="78"/>
      <c r="EL457" s="78"/>
      <c r="EM457" s="78"/>
      <c r="EN457" s="78"/>
      <c r="EO457" s="78"/>
      <c r="EP457" s="78"/>
      <c r="EQ457" s="78"/>
      <c r="ER457" s="78"/>
      <c r="ES457" s="78"/>
      <c r="ET457" s="78"/>
      <c r="EU457" s="78"/>
      <c r="EV457" s="78"/>
      <c r="EW457" s="78"/>
      <c r="EX457" s="78"/>
      <c r="EY457" s="78"/>
      <c r="EZ457" s="78"/>
      <c r="FA457" s="78"/>
      <c r="FB457" s="78"/>
      <c r="FC457" s="78"/>
      <c r="FD457" s="78"/>
      <c r="FE457" s="78"/>
      <c r="FF457" s="78"/>
      <c r="FG457" s="78"/>
      <c r="FH457" s="78"/>
      <c r="FI457" s="78"/>
      <c r="FJ457" s="78"/>
      <c r="FK457" s="78"/>
      <c r="FL457" s="78"/>
      <c r="FM457" s="78"/>
      <c r="FN457" s="78"/>
      <c r="FO457" s="78"/>
      <c r="FP457" s="78"/>
      <c r="FQ457" s="78"/>
      <c r="FR457" s="78"/>
      <c r="FS457" s="78"/>
      <c r="FT457" s="78"/>
      <c r="FU457" s="78"/>
      <c r="FV457" s="78"/>
      <c r="FW457" s="78"/>
      <c r="FX457" s="78"/>
      <c r="FY457" s="78"/>
      <c r="FZ457" s="78"/>
    </row>
    <row r="458" spans="8:182" x14ac:dyDescent="0.2">
      <c r="H458" s="78"/>
      <c r="I458" s="78"/>
      <c r="J458" s="78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  <c r="AA458" s="78"/>
      <c r="AB458" s="78"/>
      <c r="AC458" s="78"/>
      <c r="AD458" s="78"/>
      <c r="AE458" s="78"/>
      <c r="AF458" s="78"/>
      <c r="AG458" s="78"/>
      <c r="AH458" s="78"/>
      <c r="AI458" s="78"/>
      <c r="AJ458" s="78"/>
      <c r="AK458" s="78"/>
      <c r="AL458" s="78"/>
      <c r="AM458" s="78"/>
      <c r="AN458" s="78"/>
      <c r="AO458" s="78"/>
      <c r="AP458" s="78"/>
      <c r="AQ458" s="78"/>
      <c r="AR458" s="78"/>
      <c r="AS458" s="78"/>
      <c r="AT458" s="78"/>
      <c r="AU458" s="78"/>
      <c r="AV458" s="78"/>
      <c r="AW458" s="78"/>
      <c r="AX458" s="78"/>
      <c r="AY458" s="78"/>
      <c r="AZ458" s="78"/>
      <c r="BA458" s="78"/>
      <c r="BB458" s="78"/>
      <c r="BC458" s="78"/>
      <c r="BD458" s="78"/>
      <c r="BE458" s="78"/>
      <c r="BF458" s="78"/>
      <c r="BG458" s="78"/>
      <c r="BH458" s="78"/>
      <c r="BI458" s="78"/>
      <c r="BJ458" s="78"/>
      <c r="BK458" s="78"/>
      <c r="BL458" s="78"/>
      <c r="BM458" s="78"/>
      <c r="BN458" s="78"/>
      <c r="BO458" s="78"/>
      <c r="BP458" s="78"/>
      <c r="BQ458" s="78"/>
      <c r="BR458" s="78"/>
      <c r="BS458" s="78"/>
      <c r="BT458" s="78"/>
      <c r="BU458" s="78"/>
      <c r="BV458" s="78"/>
      <c r="BW458" s="78"/>
      <c r="BX458" s="78"/>
      <c r="BY458" s="78"/>
      <c r="BZ458" s="78"/>
      <c r="CA458" s="78"/>
      <c r="CB458" s="78"/>
      <c r="CC458" s="78"/>
      <c r="CD458" s="78"/>
      <c r="CE458" s="78"/>
      <c r="CF458" s="78"/>
      <c r="CG458" s="78"/>
      <c r="CH458" s="78"/>
      <c r="CI458" s="78"/>
      <c r="CJ458" s="78"/>
      <c r="CK458" s="78"/>
      <c r="CL458" s="78"/>
      <c r="CM458" s="78"/>
      <c r="CN458" s="78"/>
      <c r="CO458" s="78"/>
      <c r="CP458" s="78"/>
      <c r="CQ458" s="78"/>
      <c r="CR458" s="78"/>
      <c r="CS458" s="78"/>
      <c r="CT458" s="78"/>
      <c r="CU458" s="78"/>
      <c r="CV458" s="78"/>
      <c r="CW458" s="78"/>
      <c r="CX458" s="78"/>
      <c r="CY458" s="78"/>
      <c r="CZ458" s="78"/>
      <c r="DA458" s="78"/>
      <c r="DB458" s="78"/>
      <c r="DC458" s="78"/>
      <c r="DD458" s="78"/>
      <c r="DE458" s="78"/>
      <c r="DF458" s="78"/>
      <c r="DG458" s="78"/>
      <c r="DH458" s="78"/>
      <c r="DI458" s="78"/>
      <c r="DJ458" s="78"/>
      <c r="DK458" s="78"/>
      <c r="DL458" s="78"/>
      <c r="DM458" s="78"/>
      <c r="DN458" s="78"/>
      <c r="DO458" s="78"/>
      <c r="DP458" s="78"/>
      <c r="DQ458" s="78"/>
      <c r="DR458" s="78"/>
      <c r="DS458" s="78"/>
      <c r="DT458" s="78"/>
      <c r="DU458" s="78"/>
      <c r="DV458" s="78"/>
      <c r="DW458" s="78"/>
      <c r="DX458" s="78"/>
      <c r="DY458" s="78"/>
      <c r="DZ458" s="78"/>
      <c r="EA458" s="78"/>
      <c r="EB458" s="78"/>
      <c r="EC458" s="78"/>
      <c r="ED458" s="78"/>
      <c r="EE458" s="78"/>
      <c r="EF458" s="78"/>
      <c r="EG458" s="78"/>
      <c r="EH458" s="78"/>
      <c r="EI458" s="78"/>
      <c r="EJ458" s="78"/>
      <c r="EK458" s="78"/>
      <c r="EL458" s="78"/>
      <c r="EM458" s="78"/>
      <c r="EN458" s="78"/>
      <c r="EO458" s="78"/>
      <c r="EP458" s="78"/>
      <c r="EQ458" s="78"/>
      <c r="ER458" s="78"/>
      <c r="ES458" s="78"/>
      <c r="ET458" s="78"/>
      <c r="EU458" s="78"/>
      <c r="EV458" s="78"/>
      <c r="EW458" s="78"/>
      <c r="EX458" s="78"/>
      <c r="EY458" s="78"/>
      <c r="EZ458" s="78"/>
      <c r="FA458" s="78"/>
      <c r="FB458" s="78"/>
      <c r="FC458" s="78"/>
      <c r="FD458" s="78"/>
      <c r="FE458" s="78"/>
      <c r="FF458" s="78"/>
      <c r="FG458" s="78"/>
      <c r="FH458" s="78"/>
      <c r="FI458" s="78"/>
      <c r="FJ458" s="78"/>
      <c r="FK458" s="78"/>
      <c r="FL458" s="78"/>
      <c r="FM458" s="78"/>
      <c r="FN458" s="78"/>
      <c r="FO458" s="78"/>
      <c r="FP458" s="78"/>
      <c r="FQ458" s="78"/>
      <c r="FR458" s="78"/>
      <c r="FS458" s="78"/>
      <c r="FT458" s="78"/>
      <c r="FU458" s="78"/>
      <c r="FV458" s="78"/>
      <c r="FW458" s="78"/>
      <c r="FX458" s="78"/>
      <c r="FY458" s="78"/>
      <c r="FZ458" s="78"/>
    </row>
    <row r="459" spans="8:182" x14ac:dyDescent="0.2">
      <c r="H459" s="78"/>
      <c r="I459" s="78"/>
      <c r="J459" s="78"/>
      <c r="K459" s="78"/>
      <c r="L459" s="78"/>
      <c r="M459" s="78"/>
      <c r="N459" s="78"/>
      <c r="O459" s="78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  <c r="AA459" s="78"/>
      <c r="AB459" s="78"/>
      <c r="AC459" s="78"/>
      <c r="AD459" s="78"/>
      <c r="AE459" s="78"/>
      <c r="AF459" s="78"/>
      <c r="AG459" s="78"/>
      <c r="AH459" s="78"/>
      <c r="AI459" s="78"/>
      <c r="AJ459" s="78"/>
      <c r="AK459" s="78"/>
      <c r="AL459" s="78"/>
      <c r="AM459" s="78"/>
      <c r="AN459" s="78"/>
      <c r="AO459" s="78"/>
      <c r="AP459" s="78"/>
      <c r="AQ459" s="78"/>
      <c r="AR459" s="78"/>
      <c r="AS459" s="78"/>
      <c r="AT459" s="78"/>
      <c r="AU459" s="78"/>
      <c r="AV459" s="78"/>
      <c r="AW459" s="78"/>
      <c r="AX459" s="78"/>
      <c r="AY459" s="78"/>
      <c r="AZ459" s="78"/>
      <c r="BA459" s="78"/>
      <c r="BB459" s="78"/>
      <c r="BC459" s="78"/>
      <c r="BD459" s="78"/>
      <c r="BE459" s="78"/>
      <c r="BF459" s="78"/>
      <c r="BG459" s="78"/>
      <c r="BH459" s="78"/>
      <c r="BI459" s="78"/>
      <c r="BJ459" s="78"/>
      <c r="BK459" s="78"/>
      <c r="BL459" s="78"/>
      <c r="BM459" s="78"/>
      <c r="BN459" s="78"/>
      <c r="BO459" s="78"/>
      <c r="BP459" s="78"/>
      <c r="BQ459" s="78"/>
      <c r="BR459" s="78"/>
      <c r="BS459" s="78"/>
      <c r="BT459" s="78"/>
      <c r="BU459" s="78"/>
      <c r="BV459" s="78"/>
      <c r="BW459" s="78"/>
      <c r="BX459" s="78"/>
      <c r="BY459" s="78"/>
      <c r="BZ459" s="78"/>
      <c r="CA459" s="78"/>
      <c r="CB459" s="78"/>
      <c r="CC459" s="78"/>
      <c r="CD459" s="78"/>
      <c r="CE459" s="78"/>
      <c r="CF459" s="78"/>
      <c r="CG459" s="78"/>
      <c r="CH459" s="78"/>
      <c r="CI459" s="78"/>
      <c r="CJ459" s="78"/>
      <c r="CK459" s="78"/>
      <c r="CL459" s="78"/>
      <c r="CM459" s="78"/>
      <c r="CN459" s="78"/>
      <c r="CO459" s="78"/>
      <c r="CP459" s="78"/>
      <c r="CQ459" s="78"/>
      <c r="CR459" s="78"/>
      <c r="CS459" s="78"/>
      <c r="CT459" s="78"/>
      <c r="CU459" s="78"/>
      <c r="CV459" s="78"/>
      <c r="CW459" s="78"/>
      <c r="CX459" s="78"/>
      <c r="CY459" s="78"/>
      <c r="CZ459" s="78"/>
      <c r="DA459" s="78"/>
      <c r="DB459" s="78"/>
      <c r="DC459" s="78"/>
      <c r="DD459" s="78"/>
      <c r="DE459" s="78"/>
      <c r="DF459" s="78"/>
      <c r="DG459" s="78"/>
      <c r="DH459" s="78"/>
      <c r="DI459" s="78"/>
      <c r="DJ459" s="78"/>
      <c r="DK459" s="78"/>
      <c r="DL459" s="78"/>
      <c r="DM459" s="78"/>
      <c r="DN459" s="78"/>
      <c r="DO459" s="78"/>
      <c r="DP459" s="78"/>
      <c r="DQ459" s="78"/>
      <c r="DR459" s="78"/>
      <c r="DS459" s="78"/>
      <c r="DT459" s="78"/>
      <c r="DU459" s="78"/>
      <c r="DV459" s="78"/>
      <c r="DW459" s="78"/>
      <c r="DX459" s="78"/>
      <c r="DY459" s="78"/>
      <c r="DZ459" s="78"/>
      <c r="EA459" s="78"/>
      <c r="EB459" s="78"/>
      <c r="EC459" s="78"/>
      <c r="ED459" s="78"/>
      <c r="EE459" s="78"/>
      <c r="EF459" s="78"/>
      <c r="EG459" s="78"/>
      <c r="EH459" s="78"/>
      <c r="EI459" s="78"/>
      <c r="EJ459" s="78"/>
      <c r="EK459" s="78"/>
      <c r="EL459" s="78"/>
      <c r="EM459" s="78"/>
      <c r="EN459" s="78"/>
      <c r="EO459" s="78"/>
      <c r="EP459" s="78"/>
      <c r="EQ459" s="78"/>
      <c r="ER459" s="78"/>
      <c r="ES459" s="78"/>
      <c r="ET459" s="78"/>
      <c r="EU459" s="78"/>
      <c r="EV459" s="78"/>
      <c r="EW459" s="78"/>
      <c r="EX459" s="78"/>
      <c r="EY459" s="78"/>
      <c r="EZ459" s="78"/>
      <c r="FA459" s="78"/>
      <c r="FB459" s="78"/>
      <c r="FC459" s="78"/>
      <c r="FD459" s="78"/>
      <c r="FE459" s="78"/>
      <c r="FF459" s="78"/>
      <c r="FG459" s="78"/>
      <c r="FH459" s="78"/>
      <c r="FI459" s="78"/>
      <c r="FJ459" s="78"/>
      <c r="FK459" s="78"/>
      <c r="FL459" s="78"/>
      <c r="FM459" s="78"/>
      <c r="FN459" s="78"/>
      <c r="FO459" s="78"/>
      <c r="FP459" s="78"/>
      <c r="FQ459" s="78"/>
      <c r="FR459" s="78"/>
      <c r="FS459" s="78"/>
      <c r="FT459" s="78"/>
      <c r="FU459" s="78"/>
      <c r="FV459" s="78"/>
      <c r="FW459" s="78"/>
      <c r="FX459" s="78"/>
      <c r="FY459" s="78"/>
      <c r="FZ459" s="78"/>
    </row>
    <row r="460" spans="8:182" x14ac:dyDescent="0.2">
      <c r="H460" s="78"/>
      <c r="I460" s="78"/>
      <c r="J460" s="78"/>
      <c r="K460" s="78"/>
      <c r="L460" s="78"/>
      <c r="M460" s="78"/>
      <c r="N460" s="78"/>
      <c r="O460" s="78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  <c r="AA460" s="78"/>
      <c r="AB460" s="78"/>
      <c r="AC460" s="78"/>
      <c r="AD460" s="78"/>
      <c r="AE460" s="78"/>
      <c r="AF460" s="78"/>
      <c r="AG460" s="78"/>
      <c r="AH460" s="78"/>
      <c r="AI460" s="78"/>
      <c r="AJ460" s="78"/>
      <c r="AK460" s="78"/>
      <c r="AL460" s="78"/>
      <c r="AM460" s="78"/>
      <c r="AN460" s="78"/>
      <c r="AO460" s="78"/>
      <c r="AP460" s="78"/>
      <c r="AQ460" s="78"/>
      <c r="AR460" s="78"/>
      <c r="AS460" s="78"/>
      <c r="AT460" s="78"/>
      <c r="AU460" s="78"/>
      <c r="AV460" s="78"/>
      <c r="AW460" s="78"/>
      <c r="AX460" s="78"/>
      <c r="AY460" s="78"/>
      <c r="AZ460" s="78"/>
      <c r="BA460" s="78"/>
      <c r="BB460" s="78"/>
      <c r="BC460" s="78"/>
      <c r="BD460" s="78"/>
      <c r="BE460" s="78"/>
      <c r="BF460" s="78"/>
      <c r="BG460" s="78"/>
      <c r="BH460" s="78"/>
      <c r="BI460" s="78"/>
      <c r="BJ460" s="78"/>
      <c r="BK460" s="78"/>
      <c r="BL460" s="78"/>
      <c r="BM460" s="78"/>
      <c r="BN460" s="78"/>
      <c r="BO460" s="78"/>
      <c r="BP460" s="78"/>
      <c r="BQ460" s="78"/>
      <c r="BR460" s="78"/>
      <c r="BS460" s="78"/>
      <c r="BT460" s="78"/>
      <c r="BU460" s="78"/>
      <c r="BV460" s="78"/>
      <c r="BW460" s="78"/>
      <c r="BX460" s="78"/>
      <c r="BY460" s="78"/>
      <c r="BZ460" s="78"/>
      <c r="CA460" s="78"/>
      <c r="CB460" s="78"/>
      <c r="CC460" s="78"/>
      <c r="CD460" s="78"/>
      <c r="CE460" s="78"/>
      <c r="CF460" s="78"/>
      <c r="CG460" s="78"/>
      <c r="CH460" s="78"/>
      <c r="CI460" s="78"/>
      <c r="CJ460" s="78"/>
      <c r="CK460" s="78"/>
      <c r="CL460" s="78"/>
      <c r="CM460" s="78"/>
      <c r="CN460" s="78"/>
      <c r="CO460" s="78"/>
      <c r="CP460" s="78"/>
      <c r="CQ460" s="78"/>
      <c r="CR460" s="78"/>
      <c r="CS460" s="78"/>
      <c r="CT460" s="78"/>
      <c r="CU460" s="78"/>
      <c r="CV460" s="78"/>
      <c r="CW460" s="78"/>
      <c r="CX460" s="78"/>
      <c r="CY460" s="78"/>
      <c r="CZ460" s="78"/>
      <c r="DA460" s="78"/>
      <c r="DB460" s="78"/>
      <c r="DC460" s="78"/>
      <c r="DD460" s="78"/>
      <c r="DE460" s="78"/>
      <c r="DF460" s="78"/>
      <c r="DG460" s="78"/>
      <c r="DH460" s="78"/>
      <c r="DI460" s="78"/>
      <c r="DJ460" s="78"/>
      <c r="DK460" s="78"/>
      <c r="DL460" s="78"/>
      <c r="DM460" s="78"/>
      <c r="DN460" s="78"/>
      <c r="DO460" s="78"/>
      <c r="DP460" s="78"/>
      <c r="DQ460" s="78"/>
      <c r="DR460" s="78"/>
      <c r="DS460" s="78"/>
      <c r="DT460" s="78"/>
      <c r="DU460" s="78"/>
      <c r="DV460" s="78"/>
      <c r="DW460" s="78"/>
      <c r="DX460" s="78"/>
      <c r="DY460" s="78"/>
      <c r="DZ460" s="78"/>
      <c r="EA460" s="78"/>
      <c r="EB460" s="78"/>
      <c r="EC460" s="78"/>
      <c r="ED460" s="78"/>
      <c r="EE460" s="78"/>
      <c r="EF460" s="78"/>
      <c r="EG460" s="78"/>
      <c r="EH460" s="78"/>
      <c r="EI460" s="78"/>
      <c r="EJ460" s="78"/>
      <c r="EK460" s="78"/>
      <c r="EL460" s="78"/>
      <c r="EM460" s="78"/>
      <c r="EN460" s="78"/>
      <c r="EO460" s="78"/>
      <c r="EP460" s="78"/>
      <c r="EQ460" s="78"/>
      <c r="ER460" s="78"/>
      <c r="ES460" s="78"/>
      <c r="ET460" s="78"/>
      <c r="EU460" s="78"/>
      <c r="EV460" s="78"/>
      <c r="EW460" s="78"/>
      <c r="EX460" s="78"/>
      <c r="EY460" s="78"/>
      <c r="EZ460" s="78"/>
      <c r="FA460" s="78"/>
      <c r="FB460" s="78"/>
      <c r="FC460" s="78"/>
      <c r="FD460" s="78"/>
      <c r="FE460" s="78"/>
      <c r="FF460" s="78"/>
      <c r="FG460" s="78"/>
      <c r="FH460" s="78"/>
      <c r="FI460" s="78"/>
      <c r="FJ460" s="78"/>
      <c r="FK460" s="78"/>
      <c r="FL460" s="78"/>
      <c r="FM460" s="78"/>
      <c r="FN460" s="78"/>
      <c r="FO460" s="78"/>
      <c r="FP460" s="78"/>
      <c r="FQ460" s="78"/>
      <c r="FR460" s="78"/>
      <c r="FS460" s="78"/>
      <c r="FT460" s="78"/>
      <c r="FU460" s="78"/>
      <c r="FV460" s="78"/>
      <c r="FW460" s="78"/>
      <c r="FX460" s="78"/>
      <c r="FY460" s="78"/>
      <c r="FZ460" s="78"/>
    </row>
    <row r="461" spans="8:182" x14ac:dyDescent="0.2">
      <c r="H461" s="78"/>
      <c r="I461" s="78"/>
      <c r="J461" s="78"/>
      <c r="K461" s="78"/>
      <c r="L461" s="78"/>
      <c r="M461" s="78"/>
      <c r="N461" s="78"/>
      <c r="O461" s="78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  <c r="AA461" s="78"/>
      <c r="AB461" s="78"/>
      <c r="AC461" s="78"/>
      <c r="AD461" s="78"/>
      <c r="AE461" s="78"/>
      <c r="AF461" s="78"/>
      <c r="AG461" s="78"/>
      <c r="AH461" s="78"/>
      <c r="AI461" s="78"/>
      <c r="AJ461" s="78"/>
      <c r="AK461" s="78"/>
      <c r="AL461" s="78"/>
      <c r="AM461" s="78"/>
      <c r="AN461" s="78"/>
      <c r="AO461" s="78"/>
      <c r="AP461" s="78"/>
      <c r="AQ461" s="78"/>
      <c r="AR461" s="78"/>
      <c r="AS461" s="78"/>
      <c r="AT461" s="78"/>
      <c r="AU461" s="78"/>
      <c r="AV461" s="78"/>
      <c r="AW461" s="78"/>
      <c r="AX461" s="78"/>
      <c r="AY461" s="78"/>
      <c r="AZ461" s="78"/>
      <c r="BA461" s="78"/>
      <c r="BB461" s="78"/>
      <c r="BC461" s="78"/>
      <c r="BD461" s="78"/>
      <c r="BE461" s="78"/>
      <c r="BF461" s="78"/>
      <c r="BG461" s="78"/>
      <c r="BH461" s="78"/>
      <c r="BI461" s="78"/>
      <c r="BJ461" s="78"/>
      <c r="BK461" s="78"/>
      <c r="BL461" s="78"/>
      <c r="BM461" s="78"/>
      <c r="BN461" s="78"/>
      <c r="BO461" s="78"/>
      <c r="BP461" s="78"/>
      <c r="BQ461" s="78"/>
      <c r="BR461" s="78"/>
      <c r="BS461" s="78"/>
      <c r="BT461" s="78"/>
      <c r="BU461" s="78"/>
      <c r="BV461" s="78"/>
      <c r="BW461" s="78"/>
      <c r="BX461" s="78"/>
      <c r="BY461" s="78"/>
      <c r="BZ461" s="78"/>
      <c r="CA461" s="78"/>
      <c r="CB461" s="78"/>
      <c r="CC461" s="78"/>
      <c r="CD461" s="78"/>
      <c r="CE461" s="78"/>
      <c r="CF461" s="78"/>
      <c r="CG461" s="78"/>
      <c r="CH461" s="78"/>
      <c r="CI461" s="78"/>
      <c r="CJ461" s="78"/>
      <c r="CK461" s="78"/>
      <c r="CL461" s="78"/>
      <c r="CM461" s="78"/>
      <c r="CN461" s="78"/>
      <c r="CO461" s="78"/>
      <c r="CP461" s="78"/>
      <c r="CQ461" s="78"/>
      <c r="CR461" s="78"/>
      <c r="CS461" s="78"/>
      <c r="CT461" s="78"/>
      <c r="CU461" s="78"/>
      <c r="CV461" s="78"/>
      <c r="CW461" s="78"/>
      <c r="CX461" s="78"/>
      <c r="CY461" s="78"/>
      <c r="CZ461" s="78"/>
      <c r="DA461" s="78"/>
      <c r="DB461" s="78"/>
      <c r="DC461" s="78"/>
      <c r="DD461" s="78"/>
      <c r="DE461" s="78"/>
      <c r="DF461" s="78"/>
      <c r="DG461" s="78"/>
      <c r="DH461" s="78"/>
      <c r="DI461" s="78"/>
      <c r="DJ461" s="78"/>
      <c r="DK461" s="78"/>
      <c r="DL461" s="78"/>
      <c r="DM461" s="78"/>
      <c r="DN461" s="78"/>
      <c r="DO461" s="78"/>
      <c r="DP461" s="78"/>
      <c r="DQ461" s="78"/>
      <c r="DR461" s="78"/>
      <c r="DS461" s="78"/>
      <c r="DT461" s="78"/>
      <c r="DU461" s="78"/>
      <c r="DV461" s="78"/>
      <c r="DW461" s="78"/>
      <c r="DX461" s="78"/>
      <c r="DY461" s="78"/>
      <c r="DZ461" s="78"/>
      <c r="EA461" s="78"/>
      <c r="EB461" s="78"/>
      <c r="EC461" s="78"/>
      <c r="ED461" s="78"/>
      <c r="EE461" s="78"/>
      <c r="EF461" s="78"/>
      <c r="EG461" s="78"/>
      <c r="EH461" s="78"/>
      <c r="EI461" s="78"/>
      <c r="EJ461" s="78"/>
      <c r="EK461" s="78"/>
      <c r="EL461" s="78"/>
      <c r="EM461" s="78"/>
      <c r="EN461" s="78"/>
      <c r="EO461" s="78"/>
      <c r="EP461" s="78"/>
      <c r="EQ461" s="78"/>
      <c r="ER461" s="78"/>
      <c r="ES461" s="78"/>
      <c r="ET461" s="78"/>
      <c r="EU461" s="78"/>
      <c r="EV461" s="78"/>
      <c r="EW461" s="78"/>
      <c r="EX461" s="78"/>
      <c r="EY461" s="78"/>
      <c r="EZ461" s="78"/>
      <c r="FA461" s="78"/>
      <c r="FB461" s="78"/>
      <c r="FC461" s="78"/>
      <c r="FD461" s="78"/>
      <c r="FE461" s="78"/>
      <c r="FF461" s="78"/>
      <c r="FG461" s="78"/>
      <c r="FH461" s="78"/>
      <c r="FI461" s="78"/>
      <c r="FJ461" s="78"/>
      <c r="FK461" s="78"/>
      <c r="FL461" s="78"/>
      <c r="FM461" s="78"/>
      <c r="FN461" s="78"/>
      <c r="FO461" s="78"/>
      <c r="FP461" s="78"/>
      <c r="FQ461" s="78"/>
      <c r="FR461" s="78"/>
      <c r="FS461" s="78"/>
      <c r="FT461" s="78"/>
      <c r="FU461" s="78"/>
      <c r="FV461" s="78"/>
      <c r="FW461" s="78"/>
      <c r="FX461" s="78"/>
      <c r="FY461" s="78"/>
      <c r="FZ461" s="78"/>
    </row>
    <row r="462" spans="8:182" x14ac:dyDescent="0.2">
      <c r="H462" s="78"/>
      <c r="I462" s="78"/>
      <c r="J462" s="78"/>
      <c r="K462" s="78"/>
      <c r="L462" s="78"/>
      <c r="M462" s="78"/>
      <c r="N462" s="78"/>
      <c r="O462" s="78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  <c r="AA462" s="78"/>
      <c r="AB462" s="78"/>
      <c r="AC462" s="78"/>
      <c r="AD462" s="78"/>
      <c r="AE462" s="78"/>
      <c r="AF462" s="78"/>
      <c r="AG462" s="78"/>
      <c r="AH462" s="78"/>
      <c r="AI462" s="78"/>
      <c r="AJ462" s="78"/>
      <c r="AK462" s="78"/>
      <c r="AL462" s="78"/>
      <c r="AM462" s="78"/>
      <c r="AN462" s="78"/>
      <c r="AO462" s="78"/>
      <c r="AP462" s="78"/>
      <c r="AQ462" s="78"/>
      <c r="AR462" s="78"/>
      <c r="AS462" s="78"/>
      <c r="AT462" s="78"/>
      <c r="AU462" s="78"/>
      <c r="AV462" s="78"/>
      <c r="AW462" s="78"/>
      <c r="AX462" s="78"/>
      <c r="AY462" s="78"/>
      <c r="AZ462" s="78"/>
      <c r="BA462" s="78"/>
      <c r="BB462" s="78"/>
      <c r="BC462" s="78"/>
      <c r="BD462" s="78"/>
      <c r="BE462" s="78"/>
      <c r="BF462" s="78"/>
      <c r="BG462" s="78"/>
      <c r="BH462" s="78"/>
      <c r="BI462" s="78"/>
      <c r="BJ462" s="78"/>
      <c r="BK462" s="78"/>
      <c r="BL462" s="78"/>
      <c r="BM462" s="78"/>
      <c r="BN462" s="78"/>
      <c r="BO462" s="78"/>
      <c r="BP462" s="78"/>
      <c r="BQ462" s="78"/>
      <c r="BR462" s="78"/>
      <c r="BS462" s="78"/>
      <c r="BT462" s="78"/>
      <c r="BU462" s="78"/>
      <c r="BV462" s="78"/>
      <c r="BW462" s="78"/>
      <c r="BX462" s="78"/>
      <c r="BY462" s="78"/>
      <c r="BZ462" s="78"/>
      <c r="CA462" s="78"/>
      <c r="CB462" s="78"/>
      <c r="CC462" s="78"/>
      <c r="CD462" s="78"/>
      <c r="CE462" s="78"/>
      <c r="CF462" s="78"/>
      <c r="CG462" s="78"/>
      <c r="CH462" s="78"/>
      <c r="CI462" s="78"/>
      <c r="CJ462" s="78"/>
      <c r="CK462" s="78"/>
      <c r="CL462" s="78"/>
      <c r="CM462" s="78"/>
      <c r="CN462" s="78"/>
      <c r="CO462" s="78"/>
      <c r="CP462" s="78"/>
      <c r="CQ462" s="78"/>
      <c r="CR462" s="78"/>
      <c r="CS462" s="78"/>
      <c r="CT462" s="78"/>
      <c r="CU462" s="78"/>
      <c r="CV462" s="78"/>
      <c r="CW462" s="78"/>
      <c r="CX462" s="78"/>
      <c r="CY462" s="78"/>
      <c r="CZ462" s="78"/>
      <c r="DA462" s="78"/>
      <c r="DB462" s="78"/>
      <c r="DC462" s="78"/>
      <c r="DD462" s="78"/>
      <c r="DE462" s="78"/>
      <c r="DF462" s="78"/>
      <c r="DG462" s="78"/>
      <c r="DH462" s="78"/>
      <c r="DI462" s="78"/>
      <c r="DJ462" s="78"/>
      <c r="DK462" s="78"/>
      <c r="DL462" s="78"/>
      <c r="DM462" s="78"/>
      <c r="DN462" s="78"/>
      <c r="DO462" s="78"/>
      <c r="DP462" s="78"/>
      <c r="DQ462" s="78"/>
      <c r="DR462" s="78"/>
      <c r="DS462" s="78"/>
      <c r="DT462" s="78"/>
      <c r="DU462" s="78"/>
      <c r="DV462" s="78"/>
      <c r="DW462" s="78"/>
      <c r="DX462" s="78"/>
      <c r="DY462" s="78"/>
      <c r="DZ462" s="78"/>
      <c r="EA462" s="78"/>
      <c r="EB462" s="78"/>
      <c r="EC462" s="78"/>
      <c r="ED462" s="78"/>
      <c r="EE462" s="78"/>
      <c r="EF462" s="78"/>
      <c r="EG462" s="78"/>
      <c r="EH462" s="78"/>
      <c r="EI462" s="78"/>
      <c r="EJ462" s="78"/>
      <c r="EK462" s="78"/>
      <c r="EL462" s="78"/>
      <c r="EM462" s="78"/>
      <c r="EN462" s="78"/>
      <c r="EO462" s="78"/>
      <c r="EP462" s="78"/>
      <c r="EQ462" s="78"/>
      <c r="ER462" s="78"/>
      <c r="ES462" s="78"/>
      <c r="ET462" s="78"/>
      <c r="EU462" s="78"/>
      <c r="EV462" s="78"/>
      <c r="EW462" s="78"/>
      <c r="EX462" s="78"/>
      <c r="EY462" s="78"/>
      <c r="EZ462" s="78"/>
      <c r="FA462" s="78"/>
      <c r="FB462" s="78"/>
      <c r="FC462" s="78"/>
      <c r="FD462" s="78"/>
      <c r="FE462" s="78"/>
      <c r="FF462" s="78"/>
      <c r="FG462" s="78"/>
      <c r="FH462" s="78"/>
      <c r="FI462" s="78"/>
      <c r="FJ462" s="78"/>
      <c r="FK462" s="78"/>
      <c r="FL462" s="78"/>
      <c r="FM462" s="78"/>
      <c r="FN462" s="78"/>
      <c r="FO462" s="78"/>
      <c r="FP462" s="78"/>
      <c r="FQ462" s="78"/>
      <c r="FR462" s="78"/>
      <c r="FS462" s="78"/>
      <c r="FT462" s="78"/>
      <c r="FU462" s="78"/>
      <c r="FV462" s="78"/>
      <c r="FW462" s="78"/>
      <c r="FX462" s="78"/>
      <c r="FY462" s="78"/>
      <c r="FZ462" s="78"/>
    </row>
    <row r="463" spans="8:182" x14ac:dyDescent="0.2">
      <c r="H463" s="78"/>
      <c r="I463" s="78"/>
      <c r="J463" s="78"/>
      <c r="K463" s="78"/>
      <c r="L463" s="78"/>
      <c r="M463" s="78"/>
      <c r="N463" s="78"/>
      <c r="O463" s="78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  <c r="AA463" s="78"/>
      <c r="AB463" s="78"/>
      <c r="AC463" s="78"/>
      <c r="AD463" s="78"/>
      <c r="AE463" s="78"/>
      <c r="AF463" s="78"/>
      <c r="AG463" s="78"/>
      <c r="AH463" s="78"/>
      <c r="AI463" s="78"/>
      <c r="AJ463" s="78"/>
      <c r="AK463" s="78"/>
      <c r="AL463" s="78"/>
      <c r="AM463" s="78"/>
      <c r="AN463" s="78"/>
      <c r="AO463" s="78"/>
      <c r="AP463" s="78"/>
      <c r="AQ463" s="78"/>
      <c r="AR463" s="78"/>
      <c r="AS463" s="78"/>
      <c r="AT463" s="78"/>
      <c r="AU463" s="78"/>
      <c r="AV463" s="78"/>
      <c r="AW463" s="78"/>
      <c r="AX463" s="78"/>
      <c r="AY463" s="78"/>
      <c r="AZ463" s="78"/>
      <c r="BA463" s="78"/>
      <c r="BB463" s="78"/>
      <c r="BC463" s="78"/>
      <c r="BD463" s="78"/>
      <c r="BE463" s="78"/>
      <c r="BF463" s="78"/>
      <c r="BG463" s="78"/>
      <c r="BH463" s="78"/>
      <c r="BI463" s="78"/>
      <c r="BJ463" s="78"/>
      <c r="BK463" s="78"/>
      <c r="BL463" s="78"/>
      <c r="BM463" s="78"/>
      <c r="BN463" s="78"/>
      <c r="BO463" s="78"/>
      <c r="BP463" s="78"/>
      <c r="BQ463" s="78"/>
      <c r="BR463" s="78"/>
      <c r="BS463" s="78"/>
      <c r="BT463" s="78"/>
      <c r="BU463" s="78"/>
      <c r="BV463" s="78"/>
      <c r="BW463" s="78"/>
      <c r="BX463" s="78"/>
      <c r="BY463" s="78"/>
      <c r="BZ463" s="78"/>
      <c r="CA463" s="78"/>
      <c r="CB463" s="78"/>
      <c r="CC463" s="78"/>
      <c r="CD463" s="78"/>
      <c r="CE463" s="78"/>
      <c r="CF463" s="78"/>
      <c r="CG463" s="78"/>
      <c r="CH463" s="78"/>
      <c r="CI463" s="78"/>
      <c r="CJ463" s="78"/>
      <c r="CK463" s="78"/>
      <c r="CL463" s="78"/>
      <c r="CM463" s="78"/>
      <c r="CN463" s="78"/>
      <c r="CO463" s="78"/>
      <c r="CP463" s="78"/>
      <c r="CQ463" s="78"/>
      <c r="CR463" s="78"/>
      <c r="CS463" s="78"/>
      <c r="CT463" s="78"/>
      <c r="CU463" s="78"/>
      <c r="CV463" s="78"/>
      <c r="CW463" s="78"/>
      <c r="CX463" s="78"/>
      <c r="CY463" s="78"/>
      <c r="CZ463" s="78"/>
      <c r="DA463" s="78"/>
      <c r="DB463" s="78"/>
      <c r="DC463" s="78"/>
      <c r="DD463" s="78"/>
      <c r="DE463" s="78"/>
      <c r="DF463" s="78"/>
      <c r="DG463" s="78"/>
      <c r="DH463" s="78"/>
      <c r="DI463" s="78"/>
      <c r="DJ463" s="78"/>
      <c r="DK463" s="78"/>
      <c r="DL463" s="78"/>
      <c r="DM463" s="78"/>
      <c r="DN463" s="78"/>
      <c r="DO463" s="78"/>
      <c r="DP463" s="78"/>
      <c r="DQ463" s="78"/>
      <c r="DR463" s="78"/>
      <c r="DS463" s="78"/>
      <c r="DT463" s="78"/>
      <c r="DU463" s="78"/>
      <c r="DV463" s="78"/>
      <c r="DW463" s="78"/>
      <c r="DX463" s="78"/>
      <c r="DY463" s="78"/>
      <c r="DZ463" s="78"/>
      <c r="EA463" s="78"/>
      <c r="EB463" s="78"/>
      <c r="EC463" s="78"/>
      <c r="ED463" s="78"/>
      <c r="EE463" s="78"/>
      <c r="EF463" s="78"/>
      <c r="EG463" s="78"/>
      <c r="EH463" s="78"/>
      <c r="EI463" s="78"/>
      <c r="EJ463" s="78"/>
      <c r="EK463" s="78"/>
      <c r="EL463" s="78"/>
      <c r="EM463" s="78"/>
      <c r="EN463" s="78"/>
      <c r="EO463" s="78"/>
      <c r="EP463" s="78"/>
      <c r="EQ463" s="78"/>
      <c r="ER463" s="78"/>
      <c r="ES463" s="78"/>
      <c r="ET463" s="78"/>
      <c r="EU463" s="78"/>
      <c r="EV463" s="78"/>
      <c r="EW463" s="78"/>
      <c r="EX463" s="78"/>
      <c r="EY463" s="78"/>
      <c r="EZ463" s="78"/>
      <c r="FA463" s="78"/>
      <c r="FB463" s="78"/>
      <c r="FC463" s="78"/>
      <c r="FD463" s="78"/>
      <c r="FE463" s="78"/>
      <c r="FF463" s="78"/>
      <c r="FG463" s="78"/>
      <c r="FH463" s="78"/>
      <c r="FI463" s="78"/>
      <c r="FJ463" s="78"/>
      <c r="FK463" s="78"/>
      <c r="FL463" s="78"/>
      <c r="FM463" s="78"/>
      <c r="FN463" s="78"/>
      <c r="FO463" s="78"/>
      <c r="FP463" s="78"/>
      <c r="FQ463" s="78"/>
      <c r="FR463" s="78"/>
      <c r="FS463" s="78"/>
      <c r="FT463" s="78"/>
      <c r="FU463" s="78"/>
      <c r="FV463" s="78"/>
      <c r="FW463" s="78"/>
      <c r="FX463" s="78"/>
      <c r="FY463" s="78"/>
      <c r="FZ463" s="78"/>
    </row>
    <row r="464" spans="8:182" x14ac:dyDescent="0.2">
      <c r="H464" s="78"/>
      <c r="I464" s="78"/>
      <c r="J464" s="78"/>
      <c r="K464" s="78"/>
      <c r="L464" s="78"/>
      <c r="M464" s="78"/>
      <c r="N464" s="78"/>
      <c r="O464" s="78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  <c r="AA464" s="78"/>
      <c r="AB464" s="78"/>
      <c r="AC464" s="78"/>
      <c r="AD464" s="78"/>
      <c r="AE464" s="78"/>
      <c r="AF464" s="78"/>
      <c r="AG464" s="78"/>
      <c r="AH464" s="78"/>
      <c r="AI464" s="78"/>
      <c r="AJ464" s="78"/>
      <c r="AK464" s="78"/>
      <c r="AL464" s="78"/>
      <c r="AM464" s="78"/>
      <c r="AN464" s="78"/>
      <c r="AO464" s="78"/>
      <c r="AP464" s="78"/>
      <c r="AQ464" s="78"/>
      <c r="AR464" s="78"/>
      <c r="AS464" s="78"/>
      <c r="AT464" s="78"/>
      <c r="AU464" s="78"/>
      <c r="AV464" s="78"/>
      <c r="AW464" s="78"/>
      <c r="AX464" s="78"/>
      <c r="AY464" s="78"/>
      <c r="AZ464" s="78"/>
      <c r="BA464" s="78"/>
      <c r="BB464" s="78"/>
      <c r="BC464" s="78"/>
      <c r="BD464" s="78"/>
      <c r="BE464" s="78"/>
      <c r="BF464" s="78"/>
      <c r="BG464" s="78"/>
      <c r="BH464" s="78"/>
      <c r="BI464" s="78"/>
      <c r="BJ464" s="78"/>
      <c r="BK464" s="78"/>
      <c r="BL464" s="78"/>
      <c r="BM464" s="78"/>
      <c r="BN464" s="78"/>
      <c r="BO464" s="78"/>
      <c r="BP464" s="78"/>
      <c r="BQ464" s="78"/>
      <c r="BR464" s="78"/>
      <c r="BS464" s="78"/>
      <c r="BT464" s="78"/>
      <c r="BU464" s="78"/>
      <c r="BV464" s="78"/>
      <c r="BW464" s="78"/>
      <c r="BX464" s="78"/>
      <c r="BY464" s="78"/>
      <c r="BZ464" s="78"/>
      <c r="CA464" s="78"/>
      <c r="CB464" s="78"/>
      <c r="CC464" s="78"/>
      <c r="CD464" s="78"/>
      <c r="CE464" s="78"/>
      <c r="CF464" s="78"/>
      <c r="CG464" s="78"/>
      <c r="CH464" s="78"/>
      <c r="CI464" s="78"/>
      <c r="CJ464" s="78"/>
      <c r="CK464" s="78"/>
      <c r="CL464" s="78"/>
      <c r="CM464" s="78"/>
      <c r="CN464" s="78"/>
      <c r="CO464" s="78"/>
      <c r="CP464" s="78"/>
      <c r="CQ464" s="78"/>
      <c r="CR464" s="78"/>
      <c r="CS464" s="78"/>
      <c r="CT464" s="78"/>
      <c r="CU464" s="78"/>
      <c r="CV464" s="78"/>
      <c r="CW464" s="78"/>
      <c r="CX464" s="78"/>
      <c r="CY464" s="78"/>
      <c r="CZ464" s="78"/>
      <c r="DA464" s="78"/>
      <c r="DB464" s="78"/>
      <c r="DC464" s="78"/>
      <c r="DD464" s="78"/>
      <c r="DE464" s="78"/>
      <c r="DF464" s="78"/>
      <c r="DG464" s="78"/>
      <c r="DH464" s="78"/>
      <c r="DI464" s="78"/>
      <c r="DJ464" s="78"/>
      <c r="DK464" s="78"/>
      <c r="DL464" s="78"/>
      <c r="DM464" s="78"/>
      <c r="DN464" s="78"/>
      <c r="DO464" s="78"/>
      <c r="DP464" s="78"/>
      <c r="DQ464" s="78"/>
      <c r="DR464" s="78"/>
      <c r="DS464" s="78"/>
      <c r="DT464" s="78"/>
      <c r="DU464" s="78"/>
      <c r="DV464" s="78"/>
      <c r="DW464" s="78"/>
      <c r="DX464" s="78"/>
      <c r="DY464" s="78"/>
      <c r="DZ464" s="78"/>
      <c r="EA464" s="78"/>
      <c r="EB464" s="78"/>
      <c r="EC464" s="78"/>
      <c r="ED464" s="78"/>
      <c r="EE464" s="78"/>
      <c r="EF464" s="78"/>
      <c r="EG464" s="78"/>
      <c r="EH464" s="78"/>
      <c r="EI464" s="78"/>
      <c r="EJ464" s="78"/>
      <c r="EK464" s="78"/>
      <c r="EL464" s="78"/>
      <c r="EM464" s="78"/>
      <c r="EN464" s="78"/>
      <c r="EO464" s="78"/>
      <c r="EP464" s="78"/>
      <c r="EQ464" s="78"/>
      <c r="ER464" s="78"/>
      <c r="ES464" s="78"/>
      <c r="ET464" s="78"/>
      <c r="EU464" s="78"/>
      <c r="EV464" s="78"/>
      <c r="EW464" s="78"/>
      <c r="EX464" s="78"/>
      <c r="EY464" s="78"/>
      <c r="EZ464" s="78"/>
      <c r="FA464" s="78"/>
      <c r="FB464" s="78"/>
      <c r="FC464" s="78"/>
      <c r="FD464" s="78"/>
      <c r="FE464" s="78"/>
      <c r="FF464" s="78"/>
      <c r="FG464" s="78"/>
      <c r="FH464" s="78"/>
      <c r="FI464" s="78"/>
      <c r="FJ464" s="78"/>
      <c r="FK464" s="78"/>
      <c r="FL464" s="78"/>
      <c r="FM464" s="78"/>
      <c r="FN464" s="78"/>
      <c r="FO464" s="78"/>
      <c r="FP464" s="78"/>
      <c r="FQ464" s="78"/>
      <c r="FR464" s="78"/>
      <c r="FS464" s="78"/>
      <c r="FT464" s="78"/>
      <c r="FU464" s="78"/>
      <c r="FV464" s="78"/>
      <c r="FW464" s="78"/>
      <c r="FX464" s="78"/>
      <c r="FY464" s="78"/>
      <c r="FZ464" s="78"/>
    </row>
    <row r="465" spans="8:182" x14ac:dyDescent="0.2">
      <c r="H465" s="78"/>
      <c r="I465" s="78"/>
      <c r="J465" s="78"/>
      <c r="K465" s="78"/>
      <c r="L465" s="78"/>
      <c r="M465" s="78"/>
      <c r="N465" s="78"/>
      <c r="O465" s="78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  <c r="AA465" s="78"/>
      <c r="AB465" s="78"/>
      <c r="AC465" s="78"/>
      <c r="AD465" s="78"/>
      <c r="AE465" s="78"/>
      <c r="AF465" s="78"/>
      <c r="AG465" s="78"/>
      <c r="AH465" s="78"/>
      <c r="AI465" s="78"/>
      <c r="AJ465" s="78"/>
      <c r="AK465" s="78"/>
      <c r="AL465" s="78"/>
      <c r="AM465" s="78"/>
      <c r="AN465" s="78"/>
      <c r="AO465" s="78"/>
      <c r="AP465" s="78"/>
      <c r="AQ465" s="78"/>
      <c r="AR465" s="78"/>
      <c r="AS465" s="78"/>
      <c r="AT465" s="78"/>
      <c r="AU465" s="78"/>
      <c r="AV465" s="78"/>
      <c r="AW465" s="78"/>
      <c r="AX465" s="78"/>
      <c r="AY465" s="78"/>
      <c r="AZ465" s="78"/>
      <c r="BA465" s="78"/>
      <c r="BB465" s="78"/>
      <c r="BC465" s="78"/>
      <c r="BD465" s="78"/>
      <c r="BE465" s="78"/>
      <c r="BF465" s="78"/>
      <c r="BG465" s="78"/>
      <c r="BH465" s="78"/>
      <c r="BI465" s="78"/>
      <c r="BJ465" s="78"/>
      <c r="BK465" s="78"/>
      <c r="BL465" s="78"/>
      <c r="BM465" s="78"/>
      <c r="BN465" s="78"/>
      <c r="BO465" s="78"/>
      <c r="BP465" s="78"/>
      <c r="BQ465" s="78"/>
      <c r="BR465" s="78"/>
      <c r="BS465" s="78"/>
      <c r="BT465" s="78"/>
      <c r="BU465" s="78"/>
      <c r="BV465" s="78"/>
      <c r="BW465" s="78"/>
      <c r="BX465" s="78"/>
      <c r="BY465" s="78"/>
      <c r="BZ465" s="78"/>
      <c r="CA465" s="78"/>
      <c r="CB465" s="78"/>
      <c r="CC465" s="78"/>
      <c r="CD465" s="78"/>
      <c r="CE465" s="78"/>
      <c r="CF465" s="78"/>
      <c r="CG465" s="78"/>
      <c r="CH465" s="78"/>
      <c r="CI465" s="78"/>
      <c r="CJ465" s="78"/>
      <c r="CK465" s="78"/>
      <c r="CL465" s="78"/>
      <c r="CM465" s="78"/>
      <c r="CN465" s="78"/>
      <c r="CO465" s="78"/>
      <c r="CP465" s="78"/>
      <c r="CQ465" s="78"/>
      <c r="CR465" s="78"/>
      <c r="CS465" s="78"/>
      <c r="CT465" s="78"/>
      <c r="CU465" s="78"/>
      <c r="CV465" s="78"/>
      <c r="CW465" s="78"/>
      <c r="CX465" s="78"/>
      <c r="CY465" s="78"/>
      <c r="CZ465" s="78"/>
      <c r="DA465" s="78"/>
      <c r="DB465" s="78"/>
      <c r="DC465" s="78"/>
      <c r="DD465" s="78"/>
      <c r="DE465" s="78"/>
      <c r="DF465" s="78"/>
      <c r="DG465" s="78"/>
      <c r="DH465" s="78"/>
      <c r="DI465" s="78"/>
      <c r="DJ465" s="78"/>
      <c r="DK465" s="78"/>
      <c r="DL465" s="78"/>
      <c r="DM465" s="78"/>
      <c r="DN465" s="78"/>
      <c r="DO465" s="78"/>
      <c r="DP465" s="78"/>
      <c r="DQ465" s="78"/>
      <c r="DR465" s="78"/>
      <c r="DS465" s="78"/>
      <c r="DT465" s="78"/>
      <c r="DU465" s="78"/>
      <c r="DV465" s="78"/>
      <c r="DW465" s="78"/>
      <c r="DX465" s="78"/>
      <c r="DY465" s="78"/>
      <c r="DZ465" s="78"/>
      <c r="EA465" s="78"/>
      <c r="EB465" s="78"/>
      <c r="EC465" s="78"/>
      <c r="ED465" s="78"/>
      <c r="EE465" s="78"/>
      <c r="EF465" s="78"/>
      <c r="EG465" s="78"/>
      <c r="EH465" s="78"/>
      <c r="EI465" s="78"/>
      <c r="EJ465" s="78"/>
      <c r="EK465" s="78"/>
      <c r="EL465" s="78"/>
      <c r="EM465" s="78"/>
      <c r="EN465" s="78"/>
      <c r="EO465" s="78"/>
      <c r="EP465" s="78"/>
      <c r="EQ465" s="78"/>
      <c r="ER465" s="78"/>
      <c r="ES465" s="78"/>
      <c r="ET465" s="78"/>
      <c r="EU465" s="78"/>
      <c r="EV465" s="78"/>
      <c r="EW465" s="78"/>
      <c r="EX465" s="78"/>
      <c r="EY465" s="78"/>
      <c r="EZ465" s="78"/>
      <c r="FA465" s="78"/>
      <c r="FB465" s="78"/>
      <c r="FC465" s="78"/>
      <c r="FD465" s="78"/>
      <c r="FE465" s="78"/>
      <c r="FF465" s="78"/>
      <c r="FG465" s="78"/>
      <c r="FH465" s="78"/>
      <c r="FI465" s="78"/>
      <c r="FJ465" s="78"/>
      <c r="FK465" s="78"/>
      <c r="FL465" s="78"/>
      <c r="FM465" s="78"/>
      <c r="FN465" s="78"/>
      <c r="FO465" s="78"/>
      <c r="FP465" s="78"/>
      <c r="FQ465" s="78"/>
      <c r="FR465" s="78"/>
      <c r="FS465" s="78"/>
      <c r="FT465" s="78"/>
      <c r="FU465" s="78"/>
      <c r="FV465" s="78"/>
      <c r="FW465" s="78"/>
      <c r="FX465" s="78"/>
      <c r="FY465" s="78"/>
      <c r="FZ465" s="78"/>
    </row>
    <row r="466" spans="8:182" x14ac:dyDescent="0.2">
      <c r="H466" s="78"/>
      <c r="I466" s="78"/>
      <c r="J466" s="78"/>
      <c r="K466" s="78"/>
      <c r="L466" s="78"/>
      <c r="M466" s="78"/>
      <c r="N466" s="78"/>
      <c r="O466" s="78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  <c r="AA466" s="78"/>
      <c r="AB466" s="78"/>
      <c r="AC466" s="78"/>
      <c r="AD466" s="78"/>
      <c r="AE466" s="78"/>
      <c r="AF466" s="78"/>
      <c r="AG466" s="78"/>
      <c r="AH466" s="78"/>
      <c r="AI466" s="78"/>
      <c r="AJ466" s="78"/>
      <c r="AK466" s="78"/>
      <c r="AL466" s="78"/>
      <c r="AM466" s="78"/>
      <c r="AN466" s="78"/>
      <c r="AO466" s="78"/>
      <c r="AP466" s="78"/>
      <c r="AQ466" s="78"/>
      <c r="AR466" s="78"/>
      <c r="AS466" s="78"/>
      <c r="AT466" s="78"/>
      <c r="AU466" s="78"/>
      <c r="AV466" s="78"/>
      <c r="AW466" s="78"/>
      <c r="AX466" s="78"/>
      <c r="AY466" s="78"/>
      <c r="AZ466" s="78"/>
      <c r="BA466" s="78"/>
      <c r="BB466" s="78"/>
      <c r="BC466" s="78"/>
      <c r="BD466" s="78"/>
      <c r="BE466" s="78"/>
      <c r="BF466" s="78"/>
      <c r="BG466" s="78"/>
      <c r="BH466" s="78"/>
      <c r="BI466" s="78"/>
      <c r="BJ466" s="78"/>
      <c r="BK466" s="78"/>
      <c r="BL466" s="78"/>
      <c r="BM466" s="78"/>
      <c r="BN466" s="78"/>
      <c r="BO466" s="78"/>
      <c r="BP466" s="78"/>
      <c r="BQ466" s="78"/>
      <c r="BR466" s="78"/>
      <c r="BS466" s="78"/>
      <c r="BT466" s="78"/>
      <c r="BU466" s="78"/>
      <c r="BV466" s="78"/>
      <c r="BW466" s="78"/>
      <c r="BX466" s="78"/>
      <c r="BY466" s="78"/>
      <c r="BZ466" s="78"/>
      <c r="CA466" s="78"/>
      <c r="CB466" s="78"/>
      <c r="CC466" s="78"/>
      <c r="CD466" s="78"/>
      <c r="CE466" s="78"/>
      <c r="CF466" s="78"/>
      <c r="CG466" s="78"/>
      <c r="CH466" s="78"/>
      <c r="CI466" s="78"/>
      <c r="CJ466" s="78"/>
      <c r="CK466" s="78"/>
      <c r="CL466" s="78"/>
      <c r="CM466" s="78"/>
      <c r="CN466" s="78"/>
      <c r="CO466" s="78"/>
      <c r="CP466" s="78"/>
      <c r="CQ466" s="78"/>
      <c r="CR466" s="78"/>
      <c r="CS466" s="78"/>
      <c r="CT466" s="78"/>
      <c r="CU466" s="78"/>
      <c r="CV466" s="78"/>
      <c r="CW466" s="78"/>
      <c r="CX466" s="78"/>
      <c r="CY466" s="78"/>
      <c r="CZ466" s="78"/>
      <c r="DA466" s="78"/>
      <c r="DB466" s="78"/>
      <c r="DC466" s="78"/>
      <c r="DD466" s="78"/>
      <c r="DE466" s="78"/>
      <c r="DF466" s="78"/>
      <c r="DG466" s="78"/>
      <c r="DH466" s="78"/>
      <c r="DI466" s="78"/>
      <c r="DJ466" s="78"/>
      <c r="DK466" s="78"/>
      <c r="DL466" s="78"/>
      <c r="DM466" s="78"/>
      <c r="DN466" s="78"/>
      <c r="DO466" s="78"/>
      <c r="DP466" s="78"/>
      <c r="DQ466" s="78"/>
      <c r="DR466" s="78"/>
      <c r="DS466" s="78"/>
      <c r="DT466" s="78"/>
      <c r="DU466" s="78"/>
      <c r="DV466" s="78"/>
      <c r="DW466" s="78"/>
      <c r="DX466" s="78"/>
      <c r="DY466" s="78"/>
      <c r="DZ466" s="78"/>
      <c r="EA466" s="78"/>
      <c r="EB466" s="78"/>
      <c r="EC466" s="78"/>
      <c r="ED466" s="78"/>
      <c r="EE466" s="78"/>
      <c r="EF466" s="78"/>
      <c r="EG466" s="78"/>
      <c r="EH466" s="78"/>
      <c r="EI466" s="78"/>
      <c r="EJ466" s="78"/>
      <c r="EK466" s="78"/>
      <c r="EL466" s="78"/>
      <c r="EM466" s="78"/>
      <c r="EN466" s="78"/>
      <c r="EO466" s="78"/>
      <c r="EP466" s="78"/>
      <c r="EQ466" s="78"/>
      <c r="ER466" s="78"/>
      <c r="ES466" s="78"/>
      <c r="ET466" s="78"/>
      <c r="EU466" s="78"/>
      <c r="EV466" s="78"/>
      <c r="EW466" s="78"/>
      <c r="EX466" s="78"/>
      <c r="EY466" s="78"/>
      <c r="EZ466" s="78"/>
      <c r="FA466" s="78"/>
      <c r="FB466" s="78"/>
      <c r="FC466" s="78"/>
      <c r="FD466" s="78"/>
      <c r="FE466" s="78"/>
      <c r="FF466" s="78"/>
      <c r="FG466" s="78"/>
      <c r="FH466" s="78"/>
      <c r="FI466" s="78"/>
      <c r="FJ466" s="78"/>
      <c r="FK466" s="78"/>
      <c r="FL466" s="78"/>
      <c r="FM466" s="78"/>
      <c r="FN466" s="78"/>
      <c r="FO466" s="78"/>
      <c r="FP466" s="78"/>
      <c r="FQ466" s="78"/>
      <c r="FR466" s="78"/>
      <c r="FS466" s="78"/>
      <c r="FT466" s="78"/>
      <c r="FU466" s="78"/>
      <c r="FV466" s="78"/>
      <c r="FW466" s="78"/>
      <c r="FX466" s="78"/>
      <c r="FY466" s="78"/>
      <c r="FZ466" s="78"/>
    </row>
    <row r="467" spans="8:182" x14ac:dyDescent="0.2">
      <c r="H467" s="78"/>
      <c r="I467" s="78"/>
      <c r="J467" s="78"/>
      <c r="K467" s="78"/>
      <c r="L467" s="78"/>
      <c r="M467" s="78"/>
      <c r="N467" s="78"/>
      <c r="O467" s="78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  <c r="AA467" s="78"/>
      <c r="AB467" s="78"/>
      <c r="AC467" s="78"/>
      <c r="AD467" s="78"/>
      <c r="AE467" s="78"/>
      <c r="AF467" s="78"/>
      <c r="AG467" s="78"/>
      <c r="AH467" s="78"/>
      <c r="AI467" s="78"/>
      <c r="AJ467" s="78"/>
      <c r="AK467" s="78"/>
      <c r="AL467" s="78"/>
      <c r="AM467" s="78"/>
      <c r="AN467" s="78"/>
      <c r="AO467" s="78"/>
      <c r="AP467" s="78"/>
      <c r="AQ467" s="78"/>
      <c r="AR467" s="78"/>
      <c r="AS467" s="78"/>
      <c r="AT467" s="78"/>
      <c r="AU467" s="78"/>
      <c r="AV467" s="78"/>
      <c r="AW467" s="78"/>
      <c r="AX467" s="78"/>
      <c r="AY467" s="78"/>
      <c r="AZ467" s="78"/>
      <c r="BA467" s="78"/>
      <c r="BB467" s="78"/>
      <c r="BC467" s="78"/>
      <c r="BD467" s="78"/>
      <c r="BE467" s="78"/>
      <c r="BF467" s="78"/>
      <c r="BG467" s="78"/>
      <c r="BH467" s="78"/>
      <c r="BI467" s="78"/>
      <c r="BJ467" s="78"/>
      <c r="BK467" s="78"/>
      <c r="BL467" s="78"/>
      <c r="BM467" s="78"/>
      <c r="BN467" s="78"/>
      <c r="BO467" s="78"/>
      <c r="BP467" s="78"/>
      <c r="BQ467" s="78"/>
      <c r="BR467" s="78"/>
      <c r="BS467" s="78"/>
      <c r="BT467" s="78"/>
      <c r="BU467" s="78"/>
      <c r="BV467" s="78"/>
      <c r="BW467" s="78"/>
      <c r="BX467" s="78"/>
      <c r="BY467" s="78"/>
      <c r="BZ467" s="78"/>
      <c r="CA467" s="78"/>
      <c r="CB467" s="78"/>
      <c r="CC467" s="78"/>
      <c r="CD467" s="78"/>
      <c r="CE467" s="78"/>
      <c r="CF467" s="78"/>
      <c r="CG467" s="78"/>
      <c r="CH467" s="78"/>
      <c r="CI467" s="78"/>
      <c r="CJ467" s="78"/>
      <c r="CK467" s="78"/>
      <c r="CL467" s="78"/>
      <c r="CM467" s="78"/>
      <c r="CN467" s="78"/>
      <c r="CO467" s="78"/>
      <c r="CP467" s="78"/>
      <c r="CQ467" s="78"/>
      <c r="CR467" s="78"/>
      <c r="CS467" s="78"/>
      <c r="CT467" s="78"/>
      <c r="CU467" s="78"/>
      <c r="CV467" s="78"/>
      <c r="CW467" s="78"/>
      <c r="CX467" s="78"/>
      <c r="CY467" s="78"/>
      <c r="CZ467" s="78"/>
      <c r="DA467" s="78"/>
      <c r="DB467" s="78"/>
      <c r="DC467" s="78"/>
      <c r="DD467" s="78"/>
      <c r="DE467" s="78"/>
      <c r="DF467" s="78"/>
      <c r="DG467" s="78"/>
      <c r="DH467" s="78"/>
      <c r="DI467" s="78"/>
      <c r="DJ467" s="78"/>
      <c r="DK467" s="78"/>
      <c r="DL467" s="78"/>
      <c r="DM467" s="78"/>
      <c r="DN467" s="78"/>
      <c r="DO467" s="78"/>
      <c r="DP467" s="78"/>
      <c r="DQ467" s="78"/>
      <c r="DR467" s="78"/>
      <c r="DS467" s="78"/>
      <c r="DT467" s="78"/>
      <c r="DU467" s="78"/>
      <c r="DV467" s="78"/>
      <c r="DW467" s="78"/>
      <c r="DX467" s="78"/>
      <c r="DY467" s="78"/>
      <c r="DZ467" s="78"/>
      <c r="EA467" s="78"/>
      <c r="EB467" s="78"/>
      <c r="EC467" s="78"/>
      <c r="ED467" s="78"/>
      <c r="EE467" s="78"/>
      <c r="EF467" s="78"/>
      <c r="EG467" s="78"/>
      <c r="EH467" s="78"/>
      <c r="EI467" s="78"/>
      <c r="EJ467" s="78"/>
      <c r="EK467" s="78"/>
      <c r="EL467" s="78"/>
      <c r="EM467" s="78"/>
      <c r="EN467" s="78"/>
      <c r="EO467" s="78"/>
      <c r="EP467" s="78"/>
      <c r="EQ467" s="78"/>
      <c r="ER467" s="78"/>
      <c r="ES467" s="78"/>
      <c r="ET467" s="78"/>
      <c r="EU467" s="78"/>
      <c r="EV467" s="78"/>
      <c r="EW467" s="78"/>
      <c r="EX467" s="78"/>
      <c r="EY467" s="78"/>
      <c r="EZ467" s="78"/>
      <c r="FA467" s="78"/>
      <c r="FB467" s="78"/>
      <c r="FC467" s="78"/>
      <c r="FD467" s="78"/>
      <c r="FE467" s="78"/>
      <c r="FF467" s="78"/>
      <c r="FG467" s="78"/>
      <c r="FH467" s="78"/>
      <c r="FI467" s="78"/>
      <c r="FJ467" s="78"/>
      <c r="FK467" s="78"/>
      <c r="FL467" s="78"/>
      <c r="FM467" s="78"/>
      <c r="FN467" s="78"/>
      <c r="FO467" s="78"/>
      <c r="FP467" s="78"/>
      <c r="FQ467" s="78"/>
      <c r="FR467" s="78"/>
      <c r="FS467" s="78"/>
      <c r="FT467" s="78"/>
      <c r="FU467" s="78"/>
      <c r="FV467" s="78"/>
      <c r="FW467" s="78"/>
      <c r="FX467" s="78"/>
      <c r="FY467" s="78"/>
      <c r="FZ467" s="78"/>
    </row>
    <row r="468" spans="8:182" x14ac:dyDescent="0.2">
      <c r="H468" s="78"/>
      <c r="I468" s="78"/>
      <c r="J468" s="78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  <c r="AA468" s="78"/>
      <c r="AB468" s="78"/>
      <c r="AC468" s="78"/>
      <c r="AD468" s="78"/>
      <c r="AE468" s="78"/>
      <c r="AF468" s="78"/>
      <c r="AG468" s="78"/>
      <c r="AH468" s="78"/>
      <c r="AI468" s="78"/>
      <c r="AJ468" s="78"/>
      <c r="AK468" s="78"/>
      <c r="AL468" s="78"/>
      <c r="AM468" s="78"/>
      <c r="AN468" s="78"/>
      <c r="AO468" s="78"/>
      <c r="AP468" s="78"/>
      <c r="AQ468" s="78"/>
      <c r="AR468" s="78"/>
      <c r="AS468" s="78"/>
      <c r="AT468" s="78"/>
      <c r="AU468" s="78"/>
      <c r="AV468" s="78"/>
      <c r="AW468" s="78"/>
      <c r="AX468" s="78"/>
      <c r="AY468" s="78"/>
      <c r="AZ468" s="78"/>
      <c r="BA468" s="78"/>
      <c r="BB468" s="78"/>
      <c r="BC468" s="78"/>
      <c r="BD468" s="78"/>
      <c r="BE468" s="78"/>
      <c r="BF468" s="78"/>
      <c r="BG468" s="78"/>
      <c r="BH468" s="78"/>
      <c r="BI468" s="78"/>
      <c r="BJ468" s="78"/>
      <c r="BK468" s="78"/>
      <c r="BL468" s="78"/>
      <c r="BM468" s="78"/>
      <c r="BN468" s="78"/>
      <c r="BO468" s="78"/>
      <c r="BP468" s="78"/>
      <c r="BQ468" s="78"/>
      <c r="BR468" s="78"/>
      <c r="BS468" s="78"/>
      <c r="BT468" s="78"/>
      <c r="BU468" s="78"/>
      <c r="BV468" s="78"/>
      <c r="BW468" s="78"/>
      <c r="BX468" s="78"/>
      <c r="BY468" s="78"/>
      <c r="BZ468" s="78"/>
      <c r="CA468" s="78"/>
      <c r="CB468" s="78"/>
      <c r="CC468" s="78"/>
      <c r="CD468" s="78"/>
      <c r="CE468" s="78"/>
      <c r="CF468" s="78"/>
      <c r="CG468" s="78"/>
      <c r="CH468" s="78"/>
      <c r="CI468" s="78"/>
      <c r="CJ468" s="78"/>
      <c r="CK468" s="78"/>
      <c r="CL468" s="78"/>
      <c r="CM468" s="78"/>
      <c r="CN468" s="78"/>
      <c r="CO468" s="78"/>
      <c r="CP468" s="78"/>
      <c r="CQ468" s="78"/>
      <c r="CR468" s="78"/>
      <c r="CS468" s="78"/>
      <c r="CT468" s="78"/>
      <c r="CU468" s="78"/>
      <c r="CV468" s="78"/>
      <c r="CW468" s="78"/>
      <c r="CX468" s="78"/>
      <c r="CY468" s="78"/>
      <c r="CZ468" s="78"/>
      <c r="DA468" s="78"/>
      <c r="DB468" s="78"/>
      <c r="DC468" s="78"/>
      <c r="DD468" s="78"/>
      <c r="DE468" s="78"/>
      <c r="DF468" s="78"/>
      <c r="DG468" s="78"/>
      <c r="DH468" s="78"/>
      <c r="DI468" s="78"/>
      <c r="DJ468" s="78"/>
      <c r="DK468" s="78"/>
      <c r="DL468" s="78"/>
      <c r="DM468" s="78"/>
      <c r="DN468" s="78"/>
      <c r="DO468" s="78"/>
      <c r="DP468" s="78"/>
      <c r="DQ468" s="78"/>
      <c r="DR468" s="78"/>
      <c r="DS468" s="78"/>
      <c r="DT468" s="78"/>
      <c r="DU468" s="78"/>
      <c r="DV468" s="78"/>
      <c r="DW468" s="78"/>
      <c r="DX468" s="78"/>
      <c r="DY468" s="78"/>
      <c r="DZ468" s="78"/>
      <c r="EA468" s="78"/>
      <c r="EB468" s="78"/>
      <c r="EC468" s="78"/>
      <c r="ED468" s="78"/>
      <c r="EE468" s="78"/>
      <c r="EF468" s="78"/>
      <c r="EG468" s="78"/>
      <c r="EH468" s="78"/>
      <c r="EI468" s="78"/>
      <c r="EJ468" s="78"/>
      <c r="EK468" s="78"/>
      <c r="EL468" s="78"/>
      <c r="EM468" s="78"/>
      <c r="EN468" s="78"/>
      <c r="EO468" s="78"/>
      <c r="EP468" s="78"/>
      <c r="EQ468" s="78"/>
      <c r="ER468" s="78"/>
      <c r="ES468" s="78"/>
      <c r="ET468" s="78"/>
      <c r="EU468" s="78"/>
      <c r="EV468" s="78"/>
      <c r="EW468" s="78"/>
      <c r="EX468" s="78"/>
      <c r="EY468" s="78"/>
      <c r="EZ468" s="78"/>
      <c r="FA468" s="78"/>
      <c r="FB468" s="78"/>
      <c r="FC468" s="78"/>
      <c r="FD468" s="78"/>
      <c r="FE468" s="78"/>
      <c r="FF468" s="78"/>
      <c r="FG468" s="78"/>
      <c r="FH468" s="78"/>
      <c r="FI468" s="78"/>
      <c r="FJ468" s="78"/>
      <c r="FK468" s="78"/>
      <c r="FL468" s="78"/>
      <c r="FM468" s="78"/>
      <c r="FN468" s="78"/>
      <c r="FO468" s="78"/>
      <c r="FP468" s="78"/>
      <c r="FQ468" s="78"/>
      <c r="FR468" s="78"/>
      <c r="FS468" s="78"/>
      <c r="FT468" s="78"/>
      <c r="FU468" s="78"/>
      <c r="FV468" s="78"/>
      <c r="FW468" s="78"/>
      <c r="FX468" s="78"/>
      <c r="FY468" s="78"/>
      <c r="FZ468" s="78"/>
    </row>
    <row r="469" spans="8:182" x14ac:dyDescent="0.2">
      <c r="H469" s="78"/>
      <c r="I469" s="78"/>
      <c r="J469" s="78"/>
      <c r="K469" s="78"/>
      <c r="L469" s="78"/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  <c r="AA469" s="78"/>
      <c r="AB469" s="78"/>
      <c r="AC469" s="78"/>
      <c r="AD469" s="78"/>
      <c r="AE469" s="78"/>
      <c r="AF469" s="78"/>
      <c r="AG469" s="78"/>
      <c r="AH469" s="78"/>
      <c r="AI469" s="78"/>
      <c r="AJ469" s="78"/>
      <c r="AK469" s="78"/>
      <c r="AL469" s="78"/>
      <c r="AM469" s="78"/>
      <c r="AN469" s="78"/>
      <c r="AO469" s="78"/>
      <c r="AP469" s="78"/>
      <c r="AQ469" s="78"/>
      <c r="AR469" s="78"/>
      <c r="AS469" s="78"/>
      <c r="AT469" s="78"/>
      <c r="AU469" s="78"/>
      <c r="AV469" s="78"/>
      <c r="AW469" s="78"/>
      <c r="AX469" s="78"/>
      <c r="AY469" s="78"/>
      <c r="AZ469" s="78"/>
      <c r="BA469" s="78"/>
      <c r="BB469" s="78"/>
      <c r="BC469" s="78"/>
      <c r="BD469" s="78"/>
      <c r="BE469" s="78"/>
      <c r="BF469" s="78"/>
      <c r="BG469" s="78"/>
      <c r="BH469" s="78"/>
      <c r="BI469" s="78"/>
      <c r="BJ469" s="78"/>
      <c r="BK469" s="78"/>
      <c r="BL469" s="78"/>
      <c r="BM469" s="78"/>
      <c r="BN469" s="78"/>
      <c r="BO469" s="78"/>
      <c r="BP469" s="78"/>
      <c r="BQ469" s="78"/>
      <c r="BR469" s="78"/>
      <c r="BS469" s="78"/>
      <c r="BT469" s="78"/>
      <c r="BU469" s="78"/>
      <c r="BV469" s="78"/>
      <c r="BW469" s="78"/>
      <c r="BX469" s="78"/>
      <c r="BY469" s="78"/>
      <c r="BZ469" s="78"/>
      <c r="CA469" s="78"/>
      <c r="CB469" s="78"/>
      <c r="CC469" s="78"/>
      <c r="CD469" s="78"/>
      <c r="CE469" s="78"/>
      <c r="CF469" s="78"/>
      <c r="CG469" s="78"/>
      <c r="CH469" s="78"/>
      <c r="CI469" s="78"/>
      <c r="CJ469" s="78"/>
      <c r="CK469" s="78"/>
      <c r="CL469" s="78"/>
      <c r="CM469" s="78"/>
      <c r="CN469" s="78"/>
      <c r="CO469" s="78"/>
      <c r="CP469" s="78"/>
      <c r="CQ469" s="78"/>
      <c r="CR469" s="78"/>
      <c r="CS469" s="78"/>
      <c r="CT469" s="78"/>
      <c r="CU469" s="78"/>
      <c r="CV469" s="78"/>
      <c r="CW469" s="78"/>
      <c r="CX469" s="78"/>
      <c r="CY469" s="78"/>
      <c r="CZ469" s="78"/>
      <c r="DA469" s="78"/>
      <c r="DB469" s="78"/>
      <c r="DC469" s="78"/>
      <c r="DD469" s="78"/>
      <c r="DE469" s="78"/>
      <c r="DF469" s="78"/>
      <c r="DG469" s="78"/>
      <c r="DH469" s="78"/>
      <c r="DI469" s="78"/>
      <c r="DJ469" s="78"/>
      <c r="DK469" s="78"/>
      <c r="DL469" s="78"/>
      <c r="DM469" s="78"/>
      <c r="DN469" s="78"/>
      <c r="DO469" s="78"/>
      <c r="DP469" s="78"/>
      <c r="DQ469" s="78"/>
      <c r="DR469" s="78"/>
      <c r="DS469" s="78"/>
      <c r="DT469" s="78"/>
      <c r="DU469" s="78"/>
      <c r="DV469" s="78"/>
      <c r="DW469" s="78"/>
      <c r="DX469" s="78"/>
      <c r="DY469" s="78"/>
      <c r="DZ469" s="78"/>
      <c r="EA469" s="78"/>
      <c r="EB469" s="78"/>
      <c r="EC469" s="78"/>
      <c r="ED469" s="78"/>
      <c r="EE469" s="78"/>
      <c r="EF469" s="78"/>
      <c r="EG469" s="78"/>
      <c r="EH469" s="78"/>
      <c r="EI469" s="78"/>
      <c r="EJ469" s="78"/>
      <c r="EK469" s="78"/>
      <c r="EL469" s="78"/>
      <c r="EM469" s="78"/>
      <c r="EN469" s="78"/>
      <c r="EO469" s="78"/>
      <c r="EP469" s="78"/>
      <c r="EQ469" s="78"/>
      <c r="ER469" s="78"/>
      <c r="ES469" s="78"/>
      <c r="ET469" s="78"/>
      <c r="EU469" s="78"/>
      <c r="EV469" s="78"/>
      <c r="EW469" s="78"/>
      <c r="EX469" s="78"/>
      <c r="EY469" s="78"/>
      <c r="EZ469" s="78"/>
      <c r="FA469" s="78"/>
      <c r="FB469" s="78"/>
      <c r="FC469" s="78"/>
      <c r="FD469" s="78"/>
      <c r="FE469" s="78"/>
      <c r="FF469" s="78"/>
      <c r="FG469" s="78"/>
      <c r="FH469" s="78"/>
      <c r="FI469" s="78"/>
      <c r="FJ469" s="78"/>
      <c r="FK469" s="78"/>
      <c r="FL469" s="78"/>
      <c r="FM469" s="78"/>
      <c r="FN469" s="78"/>
      <c r="FO469" s="78"/>
      <c r="FP469" s="78"/>
      <c r="FQ469" s="78"/>
      <c r="FR469" s="78"/>
      <c r="FS469" s="78"/>
      <c r="FT469" s="78"/>
      <c r="FU469" s="78"/>
      <c r="FV469" s="78"/>
      <c r="FW469" s="78"/>
      <c r="FX469" s="78"/>
      <c r="FY469" s="78"/>
      <c r="FZ469" s="78"/>
    </row>
    <row r="470" spans="8:182" x14ac:dyDescent="0.2">
      <c r="H470" s="78"/>
      <c r="I470" s="78"/>
      <c r="J470" s="78"/>
      <c r="K470" s="78"/>
      <c r="L470" s="78"/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  <c r="AA470" s="78"/>
      <c r="AB470" s="78"/>
      <c r="AC470" s="78"/>
      <c r="AD470" s="78"/>
      <c r="AE470" s="78"/>
      <c r="AF470" s="78"/>
      <c r="AG470" s="78"/>
      <c r="AH470" s="78"/>
      <c r="AI470" s="78"/>
      <c r="AJ470" s="78"/>
      <c r="AK470" s="78"/>
      <c r="AL470" s="78"/>
      <c r="AM470" s="78"/>
      <c r="AN470" s="78"/>
      <c r="AO470" s="78"/>
      <c r="AP470" s="78"/>
      <c r="AQ470" s="78"/>
      <c r="AR470" s="78"/>
      <c r="AS470" s="78"/>
      <c r="AT470" s="78"/>
      <c r="AU470" s="78"/>
      <c r="AV470" s="78"/>
      <c r="AW470" s="78"/>
      <c r="AX470" s="78"/>
      <c r="AY470" s="78"/>
      <c r="AZ470" s="78"/>
      <c r="BA470" s="78"/>
      <c r="BB470" s="78"/>
      <c r="BC470" s="78"/>
      <c r="BD470" s="78"/>
      <c r="BE470" s="78"/>
      <c r="BF470" s="78"/>
      <c r="BG470" s="78"/>
      <c r="BH470" s="78"/>
      <c r="BI470" s="78"/>
      <c r="BJ470" s="78"/>
      <c r="BK470" s="78"/>
      <c r="BL470" s="78"/>
      <c r="BM470" s="78"/>
      <c r="BN470" s="78"/>
      <c r="BO470" s="78"/>
      <c r="BP470" s="78"/>
      <c r="BQ470" s="78"/>
      <c r="BR470" s="78"/>
      <c r="BS470" s="78"/>
      <c r="BT470" s="78"/>
      <c r="BU470" s="78"/>
      <c r="BV470" s="78"/>
      <c r="BW470" s="78"/>
      <c r="BX470" s="78"/>
      <c r="BY470" s="78"/>
      <c r="BZ470" s="78"/>
      <c r="CA470" s="78"/>
      <c r="CB470" s="78"/>
      <c r="CC470" s="78"/>
      <c r="CD470" s="78"/>
      <c r="CE470" s="78"/>
      <c r="CF470" s="78"/>
      <c r="CG470" s="78"/>
      <c r="CH470" s="78"/>
      <c r="CI470" s="78"/>
      <c r="CJ470" s="78"/>
      <c r="CK470" s="78"/>
      <c r="CL470" s="78"/>
      <c r="CM470" s="78"/>
      <c r="CN470" s="78"/>
      <c r="CO470" s="78"/>
      <c r="CP470" s="78"/>
      <c r="CQ470" s="78"/>
      <c r="CR470" s="78"/>
      <c r="CS470" s="78"/>
      <c r="CT470" s="78"/>
      <c r="CU470" s="78"/>
      <c r="CV470" s="78"/>
      <c r="CW470" s="78"/>
      <c r="CX470" s="78"/>
      <c r="CY470" s="78"/>
      <c r="CZ470" s="78"/>
      <c r="DA470" s="78"/>
      <c r="DB470" s="78"/>
      <c r="DC470" s="78"/>
      <c r="DD470" s="78"/>
      <c r="DE470" s="78"/>
      <c r="DF470" s="78"/>
      <c r="DG470" s="78"/>
      <c r="DH470" s="78"/>
      <c r="DI470" s="78"/>
      <c r="DJ470" s="78"/>
      <c r="DK470" s="78"/>
      <c r="DL470" s="78"/>
      <c r="DM470" s="78"/>
      <c r="DN470" s="78"/>
      <c r="DO470" s="78"/>
      <c r="DP470" s="78"/>
      <c r="DQ470" s="78"/>
      <c r="DR470" s="78"/>
      <c r="DS470" s="78"/>
      <c r="DT470" s="78"/>
      <c r="DU470" s="78"/>
      <c r="DV470" s="78"/>
      <c r="DW470" s="78"/>
      <c r="DX470" s="78"/>
      <c r="DY470" s="78"/>
      <c r="DZ470" s="78"/>
      <c r="EA470" s="78"/>
      <c r="EB470" s="78"/>
      <c r="EC470" s="78"/>
      <c r="ED470" s="78"/>
      <c r="EE470" s="78"/>
      <c r="EF470" s="78"/>
      <c r="EG470" s="78"/>
      <c r="EH470" s="78"/>
      <c r="EI470" s="78"/>
      <c r="EJ470" s="78"/>
      <c r="EK470" s="78"/>
      <c r="EL470" s="78"/>
      <c r="EM470" s="78"/>
      <c r="EN470" s="78"/>
      <c r="EO470" s="78"/>
      <c r="EP470" s="78"/>
      <c r="EQ470" s="78"/>
      <c r="ER470" s="78"/>
      <c r="ES470" s="78"/>
      <c r="ET470" s="78"/>
      <c r="EU470" s="78"/>
      <c r="EV470" s="78"/>
      <c r="EW470" s="78"/>
      <c r="EX470" s="78"/>
      <c r="EY470" s="78"/>
      <c r="EZ470" s="78"/>
      <c r="FA470" s="78"/>
      <c r="FB470" s="78"/>
      <c r="FC470" s="78"/>
      <c r="FD470" s="78"/>
      <c r="FE470" s="78"/>
      <c r="FF470" s="78"/>
      <c r="FG470" s="78"/>
      <c r="FH470" s="78"/>
      <c r="FI470" s="78"/>
      <c r="FJ470" s="78"/>
      <c r="FK470" s="78"/>
      <c r="FL470" s="78"/>
      <c r="FM470" s="78"/>
      <c r="FN470" s="78"/>
      <c r="FO470" s="78"/>
      <c r="FP470" s="78"/>
      <c r="FQ470" s="78"/>
      <c r="FR470" s="78"/>
      <c r="FS470" s="78"/>
      <c r="FT470" s="78"/>
      <c r="FU470" s="78"/>
      <c r="FV470" s="78"/>
      <c r="FW470" s="78"/>
      <c r="FX470" s="78"/>
      <c r="FY470" s="78"/>
      <c r="FZ470" s="78"/>
    </row>
    <row r="471" spans="8:182" x14ac:dyDescent="0.2">
      <c r="H471" s="78"/>
      <c r="I471" s="78"/>
      <c r="J471" s="78"/>
      <c r="K471" s="78"/>
      <c r="L471" s="78"/>
      <c r="M471" s="78"/>
      <c r="N471" s="78"/>
      <c r="O471" s="78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  <c r="AA471" s="78"/>
      <c r="AB471" s="78"/>
      <c r="AC471" s="78"/>
      <c r="AD471" s="78"/>
      <c r="AE471" s="78"/>
      <c r="AF471" s="78"/>
      <c r="AG471" s="78"/>
      <c r="AH471" s="78"/>
      <c r="AI471" s="78"/>
      <c r="AJ471" s="78"/>
      <c r="AK471" s="78"/>
      <c r="AL471" s="78"/>
      <c r="AM471" s="78"/>
      <c r="AN471" s="78"/>
      <c r="AO471" s="78"/>
      <c r="AP471" s="78"/>
      <c r="AQ471" s="78"/>
      <c r="AR471" s="78"/>
      <c r="AS471" s="78"/>
      <c r="AT471" s="78"/>
      <c r="AU471" s="78"/>
      <c r="AV471" s="78"/>
      <c r="AW471" s="78"/>
      <c r="AX471" s="78"/>
      <c r="AY471" s="78"/>
      <c r="AZ471" s="78"/>
      <c r="BA471" s="78"/>
      <c r="BB471" s="78"/>
      <c r="BC471" s="78"/>
      <c r="BD471" s="78"/>
      <c r="BE471" s="78"/>
      <c r="BF471" s="78"/>
      <c r="BG471" s="78"/>
      <c r="BH471" s="78"/>
      <c r="BI471" s="78"/>
      <c r="BJ471" s="78"/>
      <c r="BK471" s="78"/>
      <c r="BL471" s="78"/>
      <c r="BM471" s="78"/>
      <c r="BN471" s="78"/>
      <c r="BO471" s="78"/>
      <c r="BP471" s="78"/>
      <c r="BQ471" s="78"/>
      <c r="BR471" s="78"/>
      <c r="BS471" s="78"/>
      <c r="BT471" s="78"/>
      <c r="BU471" s="78"/>
      <c r="BV471" s="78"/>
      <c r="BW471" s="78"/>
      <c r="BX471" s="78"/>
      <c r="BY471" s="78"/>
      <c r="BZ471" s="78"/>
      <c r="CA471" s="78"/>
      <c r="CB471" s="78"/>
      <c r="CC471" s="78"/>
      <c r="CD471" s="78"/>
      <c r="CE471" s="78"/>
      <c r="CF471" s="78"/>
      <c r="CG471" s="78"/>
      <c r="CH471" s="78"/>
      <c r="CI471" s="78"/>
      <c r="CJ471" s="78"/>
      <c r="CK471" s="78"/>
      <c r="CL471" s="78"/>
      <c r="CM471" s="78"/>
      <c r="CN471" s="78"/>
      <c r="CO471" s="78"/>
      <c r="CP471" s="78"/>
      <c r="CQ471" s="78"/>
      <c r="CR471" s="78"/>
      <c r="CS471" s="78"/>
      <c r="CT471" s="78"/>
      <c r="CU471" s="78"/>
      <c r="CV471" s="78"/>
      <c r="CW471" s="78"/>
      <c r="CX471" s="78"/>
      <c r="CY471" s="78"/>
      <c r="CZ471" s="78"/>
      <c r="DA471" s="78"/>
      <c r="DB471" s="78"/>
      <c r="DC471" s="78"/>
      <c r="DD471" s="78"/>
      <c r="DE471" s="78"/>
      <c r="DF471" s="78"/>
      <c r="DG471" s="78"/>
      <c r="DH471" s="78"/>
      <c r="DI471" s="78"/>
      <c r="DJ471" s="78"/>
      <c r="DK471" s="78"/>
      <c r="DL471" s="78"/>
      <c r="DM471" s="78"/>
      <c r="DN471" s="78"/>
      <c r="DO471" s="78"/>
      <c r="DP471" s="78"/>
      <c r="DQ471" s="78"/>
      <c r="DR471" s="78"/>
      <c r="DS471" s="78"/>
      <c r="DT471" s="78"/>
      <c r="DU471" s="78"/>
      <c r="DV471" s="78"/>
      <c r="DW471" s="78"/>
      <c r="DX471" s="78"/>
      <c r="DY471" s="78"/>
      <c r="DZ471" s="78"/>
      <c r="EA471" s="78"/>
      <c r="EB471" s="78"/>
      <c r="EC471" s="78"/>
      <c r="ED471" s="78"/>
      <c r="EE471" s="78"/>
      <c r="EF471" s="78"/>
      <c r="EG471" s="78"/>
      <c r="EH471" s="78"/>
      <c r="EI471" s="78"/>
      <c r="EJ471" s="78"/>
      <c r="EK471" s="78"/>
      <c r="EL471" s="78"/>
      <c r="EM471" s="78"/>
      <c r="EN471" s="78"/>
      <c r="EO471" s="78"/>
      <c r="EP471" s="78"/>
      <c r="EQ471" s="78"/>
      <c r="ER471" s="78"/>
      <c r="ES471" s="78"/>
      <c r="ET471" s="78"/>
      <c r="EU471" s="78"/>
      <c r="EV471" s="78"/>
      <c r="EW471" s="78"/>
      <c r="EX471" s="78"/>
      <c r="EY471" s="78"/>
      <c r="EZ471" s="78"/>
      <c r="FA471" s="78"/>
      <c r="FB471" s="78"/>
      <c r="FC471" s="78"/>
      <c r="FD471" s="78"/>
      <c r="FE471" s="78"/>
      <c r="FF471" s="78"/>
      <c r="FG471" s="78"/>
      <c r="FH471" s="78"/>
      <c r="FI471" s="78"/>
      <c r="FJ471" s="78"/>
      <c r="FK471" s="78"/>
      <c r="FL471" s="78"/>
      <c r="FM471" s="78"/>
      <c r="FN471" s="78"/>
      <c r="FO471" s="78"/>
      <c r="FP471" s="78"/>
      <c r="FQ471" s="78"/>
      <c r="FR471" s="78"/>
      <c r="FS471" s="78"/>
      <c r="FT471" s="78"/>
      <c r="FU471" s="78"/>
      <c r="FV471" s="78"/>
      <c r="FW471" s="78"/>
      <c r="FX471" s="78"/>
      <c r="FY471" s="78"/>
      <c r="FZ471" s="78"/>
    </row>
    <row r="472" spans="8:182" x14ac:dyDescent="0.2">
      <c r="H472" s="78"/>
      <c r="I472" s="78"/>
      <c r="J472" s="78"/>
      <c r="K472" s="78"/>
      <c r="L472" s="78"/>
      <c r="M472" s="78"/>
      <c r="N472" s="78"/>
      <c r="O472" s="78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  <c r="AA472" s="78"/>
      <c r="AB472" s="78"/>
      <c r="AC472" s="78"/>
      <c r="AD472" s="78"/>
      <c r="AE472" s="78"/>
      <c r="AF472" s="78"/>
      <c r="AG472" s="78"/>
      <c r="AH472" s="78"/>
      <c r="AI472" s="78"/>
      <c r="AJ472" s="78"/>
      <c r="AK472" s="78"/>
      <c r="AL472" s="78"/>
      <c r="AM472" s="78"/>
      <c r="AN472" s="78"/>
      <c r="AO472" s="78"/>
      <c r="AP472" s="78"/>
      <c r="AQ472" s="78"/>
      <c r="AR472" s="78"/>
      <c r="AS472" s="78"/>
      <c r="AT472" s="78"/>
      <c r="AU472" s="78"/>
      <c r="AV472" s="78"/>
      <c r="AW472" s="78"/>
      <c r="AX472" s="78"/>
      <c r="AY472" s="78"/>
      <c r="AZ472" s="78"/>
      <c r="BA472" s="78"/>
      <c r="BB472" s="78"/>
      <c r="BC472" s="78"/>
      <c r="BD472" s="78"/>
      <c r="BE472" s="78"/>
      <c r="BF472" s="78"/>
      <c r="BG472" s="78"/>
      <c r="BH472" s="78"/>
      <c r="BI472" s="78"/>
      <c r="BJ472" s="78"/>
      <c r="BK472" s="78"/>
      <c r="BL472" s="78"/>
      <c r="BM472" s="78"/>
      <c r="BN472" s="78"/>
      <c r="BO472" s="78"/>
      <c r="BP472" s="78"/>
      <c r="BQ472" s="78"/>
      <c r="BR472" s="78"/>
      <c r="BS472" s="78"/>
      <c r="BT472" s="78"/>
      <c r="BU472" s="78"/>
      <c r="BV472" s="78"/>
      <c r="BW472" s="78"/>
      <c r="BX472" s="78"/>
      <c r="BY472" s="78"/>
      <c r="BZ472" s="78"/>
      <c r="CA472" s="78"/>
      <c r="CB472" s="78"/>
      <c r="CC472" s="78"/>
      <c r="CD472" s="78"/>
      <c r="CE472" s="78"/>
      <c r="CF472" s="78"/>
      <c r="CG472" s="78"/>
      <c r="CH472" s="78"/>
      <c r="CI472" s="78"/>
      <c r="CJ472" s="78"/>
      <c r="CK472" s="78"/>
      <c r="CL472" s="78"/>
      <c r="CM472" s="78"/>
      <c r="CN472" s="78"/>
      <c r="CO472" s="78"/>
      <c r="CP472" s="78"/>
      <c r="CQ472" s="78"/>
      <c r="CR472" s="78"/>
      <c r="CS472" s="78"/>
      <c r="CT472" s="78"/>
      <c r="CU472" s="78"/>
      <c r="CV472" s="78"/>
      <c r="CW472" s="78"/>
      <c r="CX472" s="78"/>
      <c r="CY472" s="78"/>
      <c r="CZ472" s="78"/>
      <c r="DA472" s="78"/>
      <c r="DB472" s="78"/>
      <c r="DC472" s="78"/>
      <c r="DD472" s="78"/>
      <c r="DE472" s="78"/>
      <c r="DF472" s="78"/>
      <c r="DG472" s="78"/>
      <c r="DH472" s="78"/>
      <c r="DI472" s="78"/>
      <c r="DJ472" s="78"/>
      <c r="DK472" s="78"/>
      <c r="DL472" s="78"/>
      <c r="DM472" s="78"/>
      <c r="DN472" s="78"/>
      <c r="DO472" s="78"/>
      <c r="DP472" s="78"/>
      <c r="DQ472" s="78"/>
      <c r="DR472" s="78"/>
      <c r="DS472" s="78"/>
      <c r="DT472" s="78"/>
      <c r="DU472" s="78"/>
      <c r="DV472" s="78"/>
      <c r="DW472" s="78"/>
      <c r="DX472" s="78"/>
      <c r="DY472" s="78"/>
      <c r="DZ472" s="78"/>
      <c r="EA472" s="78"/>
      <c r="EB472" s="78"/>
      <c r="EC472" s="78"/>
      <c r="ED472" s="78"/>
      <c r="EE472" s="78"/>
      <c r="EF472" s="78"/>
      <c r="EG472" s="78"/>
      <c r="EH472" s="78"/>
      <c r="EI472" s="78"/>
      <c r="EJ472" s="78"/>
      <c r="EK472" s="78"/>
      <c r="EL472" s="78"/>
      <c r="EM472" s="78"/>
      <c r="EN472" s="78"/>
      <c r="EO472" s="78"/>
      <c r="EP472" s="78"/>
      <c r="EQ472" s="78"/>
      <c r="ER472" s="78"/>
      <c r="ES472" s="78"/>
      <c r="ET472" s="78"/>
      <c r="EU472" s="78"/>
      <c r="EV472" s="78"/>
      <c r="EW472" s="78"/>
      <c r="EX472" s="78"/>
      <c r="EY472" s="78"/>
      <c r="EZ472" s="78"/>
      <c r="FA472" s="78"/>
      <c r="FB472" s="78"/>
      <c r="FC472" s="78"/>
      <c r="FD472" s="78"/>
      <c r="FE472" s="78"/>
      <c r="FF472" s="78"/>
      <c r="FG472" s="78"/>
      <c r="FH472" s="78"/>
      <c r="FI472" s="78"/>
      <c r="FJ472" s="78"/>
      <c r="FK472" s="78"/>
      <c r="FL472" s="78"/>
      <c r="FM472" s="78"/>
      <c r="FN472" s="78"/>
      <c r="FO472" s="78"/>
      <c r="FP472" s="78"/>
      <c r="FQ472" s="78"/>
      <c r="FR472" s="78"/>
      <c r="FS472" s="78"/>
      <c r="FT472" s="78"/>
      <c r="FU472" s="78"/>
      <c r="FV472" s="78"/>
      <c r="FW472" s="78"/>
      <c r="FX472" s="78"/>
      <c r="FY472" s="78"/>
      <c r="FZ472" s="78"/>
    </row>
    <row r="473" spans="8:182" x14ac:dyDescent="0.2">
      <c r="H473" s="78"/>
      <c r="I473" s="78"/>
      <c r="J473" s="78"/>
      <c r="K473" s="78"/>
      <c r="L473" s="78"/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  <c r="AA473" s="78"/>
      <c r="AB473" s="78"/>
      <c r="AC473" s="78"/>
      <c r="AD473" s="78"/>
      <c r="AE473" s="78"/>
      <c r="AF473" s="78"/>
      <c r="AG473" s="78"/>
      <c r="AH473" s="78"/>
      <c r="AI473" s="78"/>
      <c r="AJ473" s="78"/>
      <c r="AK473" s="78"/>
      <c r="AL473" s="78"/>
      <c r="AM473" s="78"/>
      <c r="AN473" s="78"/>
      <c r="AO473" s="78"/>
      <c r="AP473" s="78"/>
      <c r="AQ473" s="78"/>
      <c r="AR473" s="78"/>
      <c r="AS473" s="78"/>
      <c r="AT473" s="78"/>
      <c r="AU473" s="78"/>
      <c r="AV473" s="78"/>
      <c r="AW473" s="78"/>
      <c r="AX473" s="78"/>
      <c r="AY473" s="78"/>
      <c r="AZ473" s="78"/>
      <c r="BA473" s="78"/>
      <c r="BB473" s="78"/>
      <c r="BC473" s="78"/>
      <c r="BD473" s="78"/>
      <c r="BE473" s="78"/>
      <c r="BF473" s="78"/>
      <c r="BG473" s="78"/>
      <c r="BH473" s="78"/>
      <c r="BI473" s="78"/>
      <c r="BJ473" s="78"/>
      <c r="BK473" s="78"/>
      <c r="BL473" s="78"/>
      <c r="BM473" s="78"/>
      <c r="BN473" s="78"/>
      <c r="BO473" s="78"/>
      <c r="BP473" s="78"/>
      <c r="BQ473" s="78"/>
      <c r="BR473" s="78"/>
      <c r="BS473" s="78"/>
      <c r="BT473" s="78"/>
      <c r="BU473" s="78"/>
      <c r="BV473" s="78"/>
      <c r="BW473" s="78"/>
      <c r="BX473" s="78"/>
      <c r="BY473" s="78"/>
      <c r="BZ473" s="78"/>
      <c r="CA473" s="78"/>
      <c r="CB473" s="78"/>
      <c r="CC473" s="78"/>
      <c r="CD473" s="78"/>
      <c r="CE473" s="78"/>
      <c r="CF473" s="78"/>
      <c r="CG473" s="78"/>
      <c r="CH473" s="78"/>
      <c r="CI473" s="78"/>
      <c r="CJ473" s="78"/>
      <c r="CK473" s="78"/>
      <c r="CL473" s="78"/>
      <c r="CM473" s="78"/>
      <c r="CN473" s="78"/>
      <c r="CO473" s="78"/>
      <c r="CP473" s="78"/>
      <c r="CQ473" s="78"/>
      <c r="CR473" s="78"/>
      <c r="CS473" s="78"/>
      <c r="CT473" s="78"/>
      <c r="CU473" s="78"/>
      <c r="CV473" s="78"/>
      <c r="CW473" s="78"/>
      <c r="CX473" s="78"/>
      <c r="CY473" s="78"/>
      <c r="CZ473" s="78"/>
      <c r="DA473" s="78"/>
      <c r="DB473" s="78"/>
      <c r="DC473" s="78"/>
      <c r="DD473" s="78"/>
      <c r="DE473" s="78"/>
      <c r="DF473" s="78"/>
      <c r="DG473" s="78"/>
      <c r="DH473" s="78"/>
      <c r="DI473" s="78"/>
      <c r="DJ473" s="78"/>
      <c r="DK473" s="78"/>
      <c r="DL473" s="78"/>
      <c r="DM473" s="78"/>
      <c r="DN473" s="78"/>
      <c r="DO473" s="78"/>
      <c r="DP473" s="78"/>
      <c r="DQ473" s="78"/>
      <c r="DR473" s="78"/>
      <c r="DS473" s="78"/>
      <c r="DT473" s="78"/>
      <c r="DU473" s="78"/>
      <c r="DV473" s="78"/>
      <c r="DW473" s="78"/>
      <c r="DX473" s="78"/>
      <c r="DY473" s="78"/>
      <c r="DZ473" s="78"/>
      <c r="EA473" s="78"/>
      <c r="EB473" s="78"/>
      <c r="EC473" s="78"/>
      <c r="ED473" s="78"/>
      <c r="EE473" s="78"/>
      <c r="EF473" s="78"/>
      <c r="EG473" s="78"/>
      <c r="EH473" s="78"/>
      <c r="EI473" s="78"/>
      <c r="EJ473" s="78"/>
      <c r="EK473" s="78"/>
      <c r="EL473" s="78"/>
      <c r="EM473" s="78"/>
      <c r="EN473" s="78"/>
      <c r="EO473" s="78"/>
      <c r="EP473" s="78"/>
      <c r="EQ473" s="78"/>
      <c r="ER473" s="78"/>
      <c r="ES473" s="78"/>
      <c r="ET473" s="78"/>
      <c r="EU473" s="78"/>
      <c r="EV473" s="78"/>
      <c r="EW473" s="78"/>
      <c r="EX473" s="78"/>
      <c r="EY473" s="78"/>
      <c r="EZ473" s="78"/>
      <c r="FA473" s="78"/>
      <c r="FB473" s="78"/>
      <c r="FC473" s="78"/>
      <c r="FD473" s="78"/>
      <c r="FE473" s="78"/>
      <c r="FF473" s="78"/>
      <c r="FG473" s="78"/>
      <c r="FH473" s="78"/>
      <c r="FI473" s="78"/>
      <c r="FJ473" s="78"/>
      <c r="FK473" s="78"/>
      <c r="FL473" s="78"/>
      <c r="FM473" s="78"/>
      <c r="FN473" s="78"/>
      <c r="FO473" s="78"/>
      <c r="FP473" s="78"/>
      <c r="FQ473" s="78"/>
      <c r="FR473" s="78"/>
      <c r="FS473" s="78"/>
      <c r="FT473" s="78"/>
      <c r="FU473" s="78"/>
      <c r="FV473" s="78"/>
      <c r="FW473" s="78"/>
      <c r="FX473" s="78"/>
      <c r="FY473" s="78"/>
      <c r="FZ473" s="78"/>
    </row>
    <row r="474" spans="8:182" x14ac:dyDescent="0.2">
      <c r="H474" s="78"/>
      <c r="I474" s="78"/>
      <c r="J474" s="78"/>
      <c r="K474" s="78"/>
      <c r="L474" s="78"/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  <c r="AA474" s="78"/>
      <c r="AB474" s="78"/>
      <c r="AC474" s="78"/>
      <c r="AD474" s="78"/>
      <c r="AE474" s="78"/>
      <c r="AF474" s="78"/>
      <c r="AG474" s="78"/>
      <c r="AH474" s="78"/>
      <c r="AI474" s="78"/>
      <c r="AJ474" s="78"/>
      <c r="AK474" s="78"/>
      <c r="AL474" s="78"/>
      <c r="AM474" s="78"/>
      <c r="AN474" s="78"/>
      <c r="AO474" s="78"/>
      <c r="AP474" s="78"/>
      <c r="AQ474" s="78"/>
      <c r="AR474" s="78"/>
      <c r="AS474" s="78"/>
      <c r="AT474" s="78"/>
      <c r="AU474" s="78"/>
      <c r="AV474" s="78"/>
      <c r="AW474" s="78"/>
      <c r="AX474" s="78"/>
      <c r="AY474" s="78"/>
      <c r="AZ474" s="78"/>
      <c r="BA474" s="78"/>
      <c r="BB474" s="78"/>
      <c r="BC474" s="78"/>
      <c r="BD474" s="78"/>
      <c r="BE474" s="78"/>
      <c r="BF474" s="78"/>
      <c r="BG474" s="78"/>
      <c r="BH474" s="78"/>
      <c r="BI474" s="78"/>
      <c r="BJ474" s="78"/>
      <c r="BK474" s="78"/>
      <c r="BL474" s="78"/>
      <c r="BM474" s="78"/>
      <c r="BN474" s="78"/>
      <c r="BO474" s="78"/>
      <c r="BP474" s="78"/>
      <c r="BQ474" s="78"/>
      <c r="BR474" s="78"/>
      <c r="BS474" s="78"/>
      <c r="BT474" s="78"/>
      <c r="BU474" s="78"/>
      <c r="BV474" s="78"/>
      <c r="BW474" s="78"/>
      <c r="BX474" s="78"/>
      <c r="BY474" s="78"/>
      <c r="BZ474" s="78"/>
      <c r="CA474" s="78"/>
      <c r="CB474" s="78"/>
      <c r="CC474" s="78"/>
      <c r="CD474" s="78"/>
      <c r="CE474" s="78"/>
      <c r="CF474" s="78"/>
      <c r="CG474" s="78"/>
      <c r="CH474" s="78"/>
      <c r="CI474" s="78"/>
      <c r="CJ474" s="78"/>
      <c r="CK474" s="78"/>
      <c r="CL474" s="78"/>
      <c r="CM474" s="78"/>
      <c r="CN474" s="78"/>
      <c r="CO474" s="78"/>
      <c r="CP474" s="78"/>
      <c r="CQ474" s="78"/>
      <c r="CR474" s="78"/>
      <c r="CS474" s="78"/>
      <c r="CT474" s="78"/>
      <c r="CU474" s="78"/>
      <c r="CV474" s="78"/>
      <c r="CW474" s="78"/>
      <c r="CX474" s="78"/>
      <c r="CY474" s="78"/>
      <c r="CZ474" s="78"/>
      <c r="DA474" s="78"/>
      <c r="DB474" s="78"/>
      <c r="DC474" s="78"/>
      <c r="DD474" s="78"/>
      <c r="DE474" s="78"/>
      <c r="DF474" s="78"/>
      <c r="DG474" s="78"/>
      <c r="DH474" s="78"/>
      <c r="DI474" s="78"/>
      <c r="DJ474" s="78"/>
      <c r="DK474" s="78"/>
      <c r="DL474" s="78"/>
      <c r="DM474" s="78"/>
      <c r="DN474" s="78"/>
      <c r="DO474" s="78"/>
      <c r="DP474" s="78"/>
      <c r="DQ474" s="78"/>
      <c r="DR474" s="78"/>
      <c r="DS474" s="78"/>
      <c r="DT474" s="78"/>
      <c r="DU474" s="78"/>
      <c r="DV474" s="78"/>
      <c r="DW474" s="78"/>
      <c r="DX474" s="78"/>
      <c r="DY474" s="78"/>
      <c r="DZ474" s="78"/>
      <c r="EA474" s="78"/>
      <c r="EB474" s="78"/>
      <c r="EC474" s="78"/>
      <c r="ED474" s="78"/>
      <c r="EE474" s="78"/>
      <c r="EF474" s="78"/>
      <c r="EG474" s="78"/>
      <c r="EH474" s="78"/>
      <c r="EI474" s="78"/>
      <c r="EJ474" s="78"/>
      <c r="EK474" s="78"/>
      <c r="EL474" s="78"/>
      <c r="EM474" s="78"/>
      <c r="EN474" s="78"/>
      <c r="EO474" s="78"/>
      <c r="EP474" s="78"/>
      <c r="EQ474" s="78"/>
      <c r="ER474" s="78"/>
      <c r="ES474" s="78"/>
      <c r="ET474" s="78"/>
      <c r="EU474" s="78"/>
      <c r="EV474" s="78"/>
      <c r="EW474" s="78"/>
      <c r="EX474" s="78"/>
      <c r="EY474" s="78"/>
      <c r="EZ474" s="78"/>
      <c r="FA474" s="78"/>
      <c r="FB474" s="78"/>
      <c r="FC474" s="78"/>
      <c r="FD474" s="78"/>
      <c r="FE474" s="78"/>
      <c r="FF474" s="78"/>
      <c r="FG474" s="78"/>
      <c r="FH474" s="78"/>
      <c r="FI474" s="78"/>
      <c r="FJ474" s="78"/>
      <c r="FK474" s="78"/>
      <c r="FL474" s="78"/>
      <c r="FM474" s="78"/>
      <c r="FN474" s="78"/>
      <c r="FO474" s="78"/>
      <c r="FP474" s="78"/>
      <c r="FQ474" s="78"/>
      <c r="FR474" s="78"/>
      <c r="FS474" s="78"/>
      <c r="FT474" s="78"/>
      <c r="FU474" s="78"/>
      <c r="FV474" s="78"/>
      <c r="FW474" s="78"/>
      <c r="FX474" s="78"/>
      <c r="FY474" s="78"/>
      <c r="FZ474" s="78"/>
    </row>
    <row r="475" spans="8:182" x14ac:dyDescent="0.2">
      <c r="H475" s="78"/>
      <c r="I475" s="78"/>
      <c r="J475" s="78"/>
      <c r="K475" s="78"/>
      <c r="L475" s="78"/>
      <c r="M475" s="78"/>
      <c r="N475" s="78"/>
      <c r="O475" s="78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  <c r="AA475" s="78"/>
      <c r="AB475" s="78"/>
      <c r="AC475" s="78"/>
      <c r="AD475" s="78"/>
      <c r="AE475" s="78"/>
      <c r="AF475" s="78"/>
      <c r="AG475" s="78"/>
      <c r="AH475" s="78"/>
      <c r="AI475" s="78"/>
      <c r="AJ475" s="78"/>
      <c r="AK475" s="78"/>
      <c r="AL475" s="78"/>
      <c r="AM475" s="78"/>
      <c r="AN475" s="78"/>
      <c r="AO475" s="78"/>
      <c r="AP475" s="78"/>
      <c r="AQ475" s="78"/>
      <c r="AR475" s="78"/>
      <c r="AS475" s="78"/>
      <c r="AT475" s="78"/>
      <c r="AU475" s="78"/>
      <c r="AV475" s="78"/>
      <c r="AW475" s="78"/>
      <c r="AX475" s="78"/>
      <c r="AY475" s="78"/>
      <c r="AZ475" s="78"/>
      <c r="BA475" s="78"/>
      <c r="BB475" s="78"/>
      <c r="BC475" s="78"/>
      <c r="BD475" s="78"/>
      <c r="BE475" s="78"/>
      <c r="BF475" s="78"/>
      <c r="BG475" s="78"/>
      <c r="BH475" s="78"/>
      <c r="BI475" s="78"/>
      <c r="BJ475" s="78"/>
      <c r="BK475" s="78"/>
      <c r="BL475" s="78"/>
      <c r="BM475" s="78"/>
      <c r="BN475" s="78"/>
      <c r="BO475" s="78"/>
      <c r="BP475" s="78"/>
      <c r="BQ475" s="78"/>
      <c r="BR475" s="78"/>
      <c r="BS475" s="78"/>
      <c r="BT475" s="78"/>
      <c r="BU475" s="78"/>
      <c r="BV475" s="78"/>
      <c r="BW475" s="78"/>
      <c r="BX475" s="78"/>
      <c r="BY475" s="78"/>
      <c r="BZ475" s="78"/>
      <c r="CA475" s="78"/>
      <c r="CB475" s="78"/>
      <c r="CC475" s="78"/>
      <c r="CD475" s="78"/>
      <c r="CE475" s="78"/>
      <c r="CF475" s="78"/>
      <c r="CG475" s="78"/>
      <c r="CH475" s="78"/>
      <c r="CI475" s="78"/>
      <c r="CJ475" s="78"/>
      <c r="CK475" s="78"/>
      <c r="CL475" s="78"/>
      <c r="CM475" s="78"/>
      <c r="CN475" s="78"/>
      <c r="CO475" s="78"/>
      <c r="CP475" s="78"/>
      <c r="CQ475" s="78"/>
      <c r="CR475" s="78"/>
      <c r="CS475" s="78"/>
      <c r="CT475" s="78"/>
      <c r="CU475" s="78"/>
      <c r="CV475" s="78"/>
      <c r="CW475" s="78"/>
      <c r="CX475" s="78"/>
      <c r="CY475" s="78"/>
      <c r="CZ475" s="78"/>
      <c r="DA475" s="78"/>
      <c r="DB475" s="78"/>
      <c r="DC475" s="78"/>
      <c r="DD475" s="78"/>
      <c r="DE475" s="78"/>
      <c r="DF475" s="78"/>
      <c r="DG475" s="78"/>
      <c r="DH475" s="78"/>
      <c r="DI475" s="78"/>
      <c r="DJ475" s="78"/>
      <c r="DK475" s="78"/>
      <c r="DL475" s="78"/>
      <c r="DM475" s="78"/>
      <c r="DN475" s="78"/>
      <c r="DO475" s="78"/>
      <c r="DP475" s="78"/>
      <c r="DQ475" s="78"/>
      <c r="DR475" s="78"/>
      <c r="DS475" s="78"/>
      <c r="DT475" s="78"/>
      <c r="DU475" s="78"/>
      <c r="DV475" s="78"/>
      <c r="DW475" s="78"/>
      <c r="DX475" s="78"/>
      <c r="DY475" s="78"/>
      <c r="DZ475" s="78"/>
      <c r="EA475" s="78"/>
      <c r="EB475" s="78"/>
      <c r="EC475" s="78"/>
      <c r="ED475" s="78"/>
      <c r="EE475" s="78"/>
      <c r="EF475" s="78"/>
      <c r="EG475" s="78"/>
      <c r="EH475" s="78"/>
      <c r="EI475" s="78"/>
      <c r="EJ475" s="78"/>
      <c r="EK475" s="78"/>
      <c r="EL475" s="78"/>
      <c r="EM475" s="78"/>
      <c r="EN475" s="78"/>
      <c r="EO475" s="78"/>
      <c r="EP475" s="78"/>
      <c r="EQ475" s="78"/>
      <c r="ER475" s="78"/>
      <c r="ES475" s="78"/>
      <c r="ET475" s="78"/>
      <c r="EU475" s="78"/>
      <c r="EV475" s="78"/>
      <c r="EW475" s="78"/>
      <c r="EX475" s="78"/>
      <c r="EY475" s="78"/>
      <c r="EZ475" s="78"/>
      <c r="FA475" s="78"/>
      <c r="FB475" s="78"/>
      <c r="FC475" s="78"/>
      <c r="FD475" s="78"/>
      <c r="FE475" s="78"/>
      <c r="FF475" s="78"/>
      <c r="FG475" s="78"/>
      <c r="FH475" s="78"/>
      <c r="FI475" s="78"/>
      <c r="FJ475" s="78"/>
      <c r="FK475" s="78"/>
      <c r="FL475" s="78"/>
      <c r="FM475" s="78"/>
      <c r="FN475" s="78"/>
      <c r="FO475" s="78"/>
      <c r="FP475" s="78"/>
      <c r="FQ475" s="78"/>
      <c r="FR475" s="78"/>
      <c r="FS475" s="78"/>
      <c r="FT475" s="78"/>
      <c r="FU475" s="78"/>
      <c r="FV475" s="78"/>
      <c r="FW475" s="78"/>
      <c r="FX475" s="78"/>
      <c r="FY475" s="78"/>
      <c r="FZ475" s="78"/>
    </row>
    <row r="476" spans="8:182" x14ac:dyDescent="0.2">
      <c r="H476" s="78"/>
      <c r="I476" s="78"/>
      <c r="J476" s="78"/>
      <c r="K476" s="78"/>
      <c r="L476" s="78"/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  <c r="AA476" s="78"/>
      <c r="AB476" s="78"/>
      <c r="AC476" s="78"/>
      <c r="AD476" s="78"/>
      <c r="AE476" s="78"/>
      <c r="AF476" s="78"/>
      <c r="AG476" s="78"/>
      <c r="AH476" s="78"/>
      <c r="AI476" s="78"/>
      <c r="AJ476" s="78"/>
      <c r="AK476" s="78"/>
      <c r="AL476" s="78"/>
      <c r="AM476" s="78"/>
      <c r="AN476" s="78"/>
      <c r="AO476" s="78"/>
      <c r="AP476" s="78"/>
      <c r="AQ476" s="78"/>
      <c r="AR476" s="78"/>
      <c r="AS476" s="78"/>
      <c r="AT476" s="78"/>
      <c r="AU476" s="78"/>
      <c r="AV476" s="78"/>
      <c r="AW476" s="78"/>
      <c r="AX476" s="78"/>
      <c r="AY476" s="78"/>
      <c r="AZ476" s="78"/>
      <c r="BA476" s="78"/>
      <c r="BB476" s="78"/>
      <c r="BC476" s="78"/>
      <c r="BD476" s="78"/>
      <c r="BE476" s="78"/>
      <c r="BF476" s="78"/>
      <c r="BG476" s="78"/>
      <c r="BH476" s="78"/>
      <c r="BI476" s="78"/>
      <c r="BJ476" s="78"/>
      <c r="BK476" s="78"/>
      <c r="BL476" s="78"/>
      <c r="BM476" s="78"/>
      <c r="BN476" s="78"/>
      <c r="BO476" s="78"/>
      <c r="BP476" s="78"/>
      <c r="BQ476" s="78"/>
      <c r="BR476" s="78"/>
      <c r="BS476" s="78"/>
      <c r="BT476" s="78"/>
      <c r="BU476" s="78"/>
      <c r="BV476" s="78"/>
      <c r="BW476" s="78"/>
      <c r="BX476" s="78"/>
      <c r="BY476" s="78"/>
      <c r="BZ476" s="78"/>
      <c r="CA476" s="78"/>
      <c r="CB476" s="78"/>
      <c r="CC476" s="78"/>
      <c r="CD476" s="78"/>
      <c r="CE476" s="78"/>
      <c r="CF476" s="78"/>
      <c r="CG476" s="78"/>
      <c r="CH476" s="78"/>
      <c r="CI476" s="78"/>
      <c r="CJ476" s="78"/>
      <c r="CK476" s="78"/>
      <c r="CL476" s="78"/>
      <c r="CM476" s="78"/>
      <c r="CN476" s="78"/>
      <c r="CO476" s="78"/>
      <c r="CP476" s="78"/>
      <c r="CQ476" s="78"/>
      <c r="CR476" s="78"/>
      <c r="CS476" s="78"/>
      <c r="CT476" s="78"/>
      <c r="CU476" s="78"/>
      <c r="CV476" s="78"/>
      <c r="CW476" s="78"/>
      <c r="CX476" s="78"/>
      <c r="CY476" s="78"/>
      <c r="CZ476" s="78"/>
      <c r="DA476" s="78"/>
      <c r="DB476" s="78"/>
      <c r="DC476" s="78"/>
      <c r="DD476" s="78"/>
      <c r="DE476" s="78"/>
      <c r="DF476" s="78"/>
      <c r="DG476" s="78"/>
      <c r="DH476" s="78"/>
      <c r="DI476" s="78"/>
      <c r="DJ476" s="78"/>
      <c r="DK476" s="78"/>
      <c r="DL476" s="78"/>
      <c r="DM476" s="78"/>
      <c r="DN476" s="78"/>
      <c r="DO476" s="78"/>
      <c r="DP476" s="78"/>
      <c r="DQ476" s="78"/>
      <c r="DR476" s="78"/>
      <c r="DS476" s="78"/>
      <c r="DT476" s="78"/>
      <c r="DU476" s="78"/>
      <c r="DV476" s="78"/>
      <c r="DW476" s="78"/>
      <c r="DX476" s="78"/>
      <c r="DY476" s="78"/>
      <c r="DZ476" s="78"/>
      <c r="EA476" s="78"/>
      <c r="EB476" s="78"/>
      <c r="EC476" s="78"/>
      <c r="ED476" s="78"/>
      <c r="EE476" s="78"/>
      <c r="EF476" s="78"/>
      <c r="EG476" s="78"/>
      <c r="EH476" s="78"/>
      <c r="EI476" s="78"/>
      <c r="EJ476" s="78"/>
      <c r="EK476" s="78"/>
      <c r="EL476" s="78"/>
      <c r="EM476" s="78"/>
      <c r="EN476" s="78"/>
      <c r="EO476" s="78"/>
      <c r="EP476" s="78"/>
      <c r="EQ476" s="78"/>
      <c r="ER476" s="78"/>
      <c r="ES476" s="78"/>
      <c r="ET476" s="78"/>
      <c r="EU476" s="78"/>
      <c r="EV476" s="78"/>
      <c r="EW476" s="78"/>
      <c r="EX476" s="78"/>
      <c r="EY476" s="78"/>
      <c r="EZ476" s="78"/>
      <c r="FA476" s="78"/>
      <c r="FB476" s="78"/>
      <c r="FC476" s="78"/>
      <c r="FD476" s="78"/>
      <c r="FE476" s="78"/>
      <c r="FF476" s="78"/>
      <c r="FG476" s="78"/>
      <c r="FH476" s="78"/>
      <c r="FI476" s="78"/>
      <c r="FJ476" s="78"/>
      <c r="FK476" s="78"/>
      <c r="FL476" s="78"/>
      <c r="FM476" s="78"/>
      <c r="FN476" s="78"/>
      <c r="FO476" s="78"/>
      <c r="FP476" s="78"/>
      <c r="FQ476" s="78"/>
      <c r="FR476" s="78"/>
      <c r="FS476" s="78"/>
      <c r="FT476" s="78"/>
      <c r="FU476" s="78"/>
      <c r="FV476" s="78"/>
      <c r="FW476" s="78"/>
      <c r="FX476" s="78"/>
      <c r="FY476" s="78"/>
      <c r="FZ476" s="78"/>
    </row>
    <row r="477" spans="8:182" x14ac:dyDescent="0.2">
      <c r="H477" s="78"/>
      <c r="I477" s="78"/>
      <c r="J477" s="78"/>
      <c r="K477" s="78"/>
      <c r="L477" s="78"/>
      <c r="M477" s="78"/>
      <c r="N477" s="78"/>
      <c r="O477" s="78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  <c r="AA477" s="78"/>
      <c r="AB477" s="78"/>
      <c r="AC477" s="78"/>
      <c r="AD477" s="78"/>
      <c r="AE477" s="78"/>
      <c r="AF477" s="78"/>
      <c r="AG477" s="78"/>
      <c r="AH477" s="78"/>
      <c r="AI477" s="78"/>
      <c r="AJ477" s="78"/>
      <c r="AK477" s="78"/>
      <c r="AL477" s="78"/>
      <c r="AM477" s="78"/>
      <c r="AN477" s="78"/>
      <c r="AO477" s="78"/>
      <c r="AP477" s="78"/>
      <c r="AQ477" s="78"/>
      <c r="AR477" s="78"/>
      <c r="AS477" s="78"/>
      <c r="AT477" s="78"/>
      <c r="AU477" s="78"/>
      <c r="AV477" s="78"/>
      <c r="AW477" s="78"/>
      <c r="AX477" s="78"/>
      <c r="AY477" s="78"/>
      <c r="AZ477" s="78"/>
      <c r="BA477" s="78"/>
      <c r="BB477" s="78"/>
      <c r="BC477" s="78"/>
      <c r="BD477" s="78"/>
      <c r="BE477" s="78"/>
      <c r="BF477" s="78"/>
      <c r="BG477" s="78"/>
      <c r="BH477" s="78"/>
      <c r="BI477" s="78"/>
      <c r="BJ477" s="78"/>
      <c r="BK477" s="78"/>
      <c r="BL477" s="78"/>
      <c r="BM477" s="78"/>
      <c r="BN477" s="78"/>
      <c r="BO477" s="78"/>
      <c r="BP477" s="78"/>
      <c r="BQ477" s="78"/>
      <c r="BR477" s="78"/>
      <c r="BS477" s="78"/>
      <c r="BT477" s="78"/>
      <c r="BU477" s="78"/>
      <c r="BV477" s="78"/>
      <c r="BW477" s="78"/>
      <c r="BX477" s="78"/>
      <c r="BY477" s="78"/>
      <c r="BZ477" s="78"/>
      <c r="CA477" s="78"/>
      <c r="CB477" s="78"/>
      <c r="CC477" s="78"/>
      <c r="CD477" s="78"/>
      <c r="CE477" s="78"/>
      <c r="CF477" s="78"/>
      <c r="CG477" s="78"/>
      <c r="CH477" s="78"/>
      <c r="CI477" s="78"/>
      <c r="CJ477" s="78"/>
      <c r="CK477" s="78"/>
      <c r="CL477" s="78"/>
      <c r="CM477" s="78"/>
      <c r="CN477" s="78"/>
      <c r="CO477" s="78"/>
      <c r="CP477" s="78"/>
      <c r="CQ477" s="78"/>
      <c r="CR477" s="78"/>
      <c r="CS477" s="78"/>
      <c r="CT477" s="78"/>
      <c r="CU477" s="78"/>
      <c r="CV477" s="78"/>
      <c r="CW477" s="78"/>
      <c r="CX477" s="78"/>
      <c r="CY477" s="78"/>
      <c r="CZ477" s="78"/>
      <c r="DA477" s="78"/>
      <c r="DB477" s="78"/>
      <c r="DC477" s="78"/>
      <c r="DD477" s="78"/>
      <c r="DE477" s="78"/>
      <c r="DF477" s="78"/>
      <c r="DG477" s="78"/>
      <c r="DH477" s="78"/>
      <c r="DI477" s="78"/>
      <c r="DJ477" s="78"/>
      <c r="DK477" s="78"/>
      <c r="DL477" s="78"/>
      <c r="DM477" s="78"/>
      <c r="DN477" s="78"/>
      <c r="DO477" s="78"/>
      <c r="DP477" s="78"/>
      <c r="DQ477" s="78"/>
      <c r="DR477" s="78"/>
      <c r="DS477" s="78"/>
      <c r="DT477" s="78"/>
      <c r="DU477" s="78"/>
      <c r="DV477" s="78"/>
      <c r="DW477" s="78"/>
      <c r="DX477" s="78"/>
      <c r="DY477" s="78"/>
      <c r="DZ477" s="78"/>
      <c r="EA477" s="78"/>
      <c r="EB477" s="78"/>
      <c r="EC477" s="78"/>
      <c r="ED477" s="78"/>
      <c r="EE477" s="78"/>
      <c r="EF477" s="78"/>
      <c r="EG477" s="78"/>
      <c r="EH477" s="78"/>
      <c r="EI477" s="78"/>
      <c r="EJ477" s="78"/>
      <c r="EK477" s="78"/>
      <c r="EL477" s="78"/>
      <c r="EM477" s="78"/>
      <c r="EN477" s="78"/>
      <c r="EO477" s="78"/>
      <c r="EP477" s="78"/>
      <c r="EQ477" s="78"/>
      <c r="ER477" s="78"/>
      <c r="ES477" s="78"/>
      <c r="ET477" s="78"/>
      <c r="EU477" s="78"/>
      <c r="EV477" s="78"/>
      <c r="EW477" s="78"/>
      <c r="EX477" s="78"/>
      <c r="EY477" s="78"/>
      <c r="EZ477" s="78"/>
      <c r="FA477" s="78"/>
      <c r="FB477" s="78"/>
      <c r="FC477" s="78"/>
      <c r="FD477" s="78"/>
      <c r="FE477" s="78"/>
      <c r="FF477" s="78"/>
      <c r="FG477" s="78"/>
      <c r="FH477" s="78"/>
      <c r="FI477" s="78"/>
      <c r="FJ477" s="78"/>
      <c r="FK477" s="78"/>
      <c r="FL477" s="78"/>
      <c r="FM477" s="78"/>
      <c r="FN477" s="78"/>
      <c r="FO477" s="78"/>
      <c r="FP477" s="78"/>
      <c r="FQ477" s="78"/>
      <c r="FR477" s="78"/>
      <c r="FS477" s="78"/>
      <c r="FT477" s="78"/>
      <c r="FU477" s="78"/>
      <c r="FV477" s="78"/>
      <c r="FW477" s="78"/>
      <c r="FX477" s="78"/>
      <c r="FY477" s="78"/>
      <c r="FZ477" s="78"/>
    </row>
    <row r="478" spans="8:182" x14ac:dyDescent="0.2">
      <c r="H478" s="78"/>
      <c r="I478" s="78"/>
      <c r="J478" s="78"/>
      <c r="K478" s="78"/>
      <c r="L478" s="78"/>
      <c r="M478" s="78"/>
      <c r="N478" s="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  <c r="AA478" s="78"/>
      <c r="AB478" s="78"/>
      <c r="AC478" s="78"/>
      <c r="AD478" s="78"/>
      <c r="AE478" s="78"/>
      <c r="AF478" s="78"/>
      <c r="AG478" s="78"/>
      <c r="AH478" s="78"/>
      <c r="AI478" s="78"/>
      <c r="AJ478" s="78"/>
      <c r="AK478" s="78"/>
      <c r="AL478" s="78"/>
      <c r="AM478" s="78"/>
      <c r="AN478" s="78"/>
      <c r="AO478" s="78"/>
      <c r="AP478" s="78"/>
      <c r="AQ478" s="78"/>
      <c r="AR478" s="78"/>
      <c r="AS478" s="78"/>
      <c r="AT478" s="78"/>
      <c r="AU478" s="78"/>
      <c r="AV478" s="78"/>
      <c r="AW478" s="78"/>
      <c r="AX478" s="78"/>
      <c r="AY478" s="78"/>
      <c r="AZ478" s="78"/>
      <c r="BA478" s="78"/>
      <c r="BB478" s="78"/>
      <c r="BC478" s="78"/>
      <c r="BD478" s="78"/>
      <c r="BE478" s="78"/>
      <c r="BF478" s="78"/>
      <c r="BG478" s="78"/>
      <c r="BH478" s="78"/>
      <c r="BI478" s="78"/>
      <c r="BJ478" s="78"/>
      <c r="BK478" s="78"/>
      <c r="BL478" s="78"/>
      <c r="BM478" s="78"/>
      <c r="BN478" s="78"/>
      <c r="BO478" s="78"/>
      <c r="BP478" s="78"/>
      <c r="BQ478" s="78"/>
      <c r="BR478" s="78"/>
      <c r="BS478" s="78"/>
      <c r="BT478" s="78"/>
      <c r="BU478" s="78"/>
      <c r="BV478" s="78"/>
      <c r="BW478" s="78"/>
      <c r="BX478" s="78"/>
      <c r="BY478" s="78"/>
      <c r="BZ478" s="78"/>
      <c r="CA478" s="78"/>
      <c r="CB478" s="78"/>
      <c r="CC478" s="78"/>
      <c r="CD478" s="78"/>
      <c r="CE478" s="78"/>
      <c r="CF478" s="78"/>
      <c r="CG478" s="78"/>
      <c r="CH478" s="78"/>
      <c r="CI478" s="78"/>
      <c r="CJ478" s="78"/>
      <c r="CK478" s="78"/>
      <c r="CL478" s="78"/>
      <c r="CM478" s="78"/>
      <c r="CN478" s="78"/>
      <c r="CO478" s="78"/>
      <c r="CP478" s="78"/>
      <c r="CQ478" s="78"/>
      <c r="CR478" s="78"/>
      <c r="CS478" s="78"/>
      <c r="CT478" s="78"/>
      <c r="CU478" s="78"/>
      <c r="CV478" s="78"/>
      <c r="CW478" s="78"/>
      <c r="CX478" s="78"/>
      <c r="CY478" s="78"/>
      <c r="CZ478" s="78"/>
      <c r="DA478" s="78"/>
      <c r="DB478" s="78"/>
      <c r="DC478" s="78"/>
      <c r="DD478" s="78"/>
      <c r="DE478" s="78"/>
      <c r="DF478" s="78"/>
      <c r="DG478" s="78"/>
      <c r="DH478" s="78"/>
      <c r="DI478" s="78"/>
      <c r="DJ478" s="78"/>
      <c r="DK478" s="78"/>
      <c r="DL478" s="78"/>
      <c r="DM478" s="78"/>
      <c r="DN478" s="78"/>
      <c r="DO478" s="78"/>
      <c r="DP478" s="78"/>
      <c r="DQ478" s="78"/>
      <c r="DR478" s="78"/>
      <c r="DS478" s="78"/>
      <c r="DT478" s="78"/>
      <c r="DU478" s="78"/>
      <c r="DV478" s="78"/>
      <c r="DW478" s="78"/>
      <c r="DX478" s="78"/>
      <c r="DY478" s="78"/>
      <c r="DZ478" s="78"/>
      <c r="EA478" s="78"/>
      <c r="EB478" s="78"/>
      <c r="EC478" s="78"/>
      <c r="ED478" s="78"/>
      <c r="EE478" s="78"/>
      <c r="EF478" s="78"/>
      <c r="EG478" s="78"/>
      <c r="EH478" s="78"/>
      <c r="EI478" s="78"/>
      <c r="EJ478" s="78"/>
      <c r="EK478" s="78"/>
      <c r="EL478" s="78"/>
      <c r="EM478" s="78"/>
      <c r="EN478" s="78"/>
      <c r="EO478" s="78"/>
      <c r="EP478" s="78"/>
      <c r="EQ478" s="78"/>
      <c r="ER478" s="78"/>
      <c r="ES478" s="78"/>
      <c r="ET478" s="78"/>
      <c r="EU478" s="78"/>
      <c r="EV478" s="78"/>
      <c r="EW478" s="78"/>
      <c r="EX478" s="78"/>
      <c r="EY478" s="78"/>
      <c r="EZ478" s="78"/>
      <c r="FA478" s="78"/>
      <c r="FB478" s="78"/>
      <c r="FC478" s="78"/>
      <c r="FD478" s="78"/>
      <c r="FE478" s="78"/>
      <c r="FF478" s="78"/>
      <c r="FG478" s="78"/>
      <c r="FH478" s="78"/>
      <c r="FI478" s="78"/>
      <c r="FJ478" s="78"/>
      <c r="FK478" s="78"/>
      <c r="FL478" s="78"/>
      <c r="FM478" s="78"/>
      <c r="FN478" s="78"/>
      <c r="FO478" s="78"/>
      <c r="FP478" s="78"/>
      <c r="FQ478" s="78"/>
      <c r="FR478" s="78"/>
      <c r="FS478" s="78"/>
      <c r="FT478" s="78"/>
      <c r="FU478" s="78"/>
      <c r="FV478" s="78"/>
      <c r="FW478" s="78"/>
      <c r="FX478" s="78"/>
      <c r="FY478" s="78"/>
      <c r="FZ478" s="78"/>
    </row>
    <row r="479" spans="8:182" x14ac:dyDescent="0.2">
      <c r="H479" s="78"/>
      <c r="I479" s="78"/>
      <c r="J479" s="78"/>
      <c r="K479" s="78"/>
      <c r="L479" s="78"/>
      <c r="M479" s="78"/>
      <c r="N479" s="78"/>
      <c r="O479" s="78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  <c r="AA479" s="78"/>
      <c r="AB479" s="78"/>
      <c r="AC479" s="78"/>
      <c r="AD479" s="78"/>
      <c r="AE479" s="78"/>
      <c r="AF479" s="78"/>
      <c r="AG479" s="78"/>
      <c r="AH479" s="78"/>
      <c r="AI479" s="78"/>
      <c r="AJ479" s="78"/>
      <c r="AK479" s="78"/>
      <c r="AL479" s="78"/>
      <c r="AM479" s="78"/>
      <c r="AN479" s="78"/>
      <c r="AO479" s="78"/>
      <c r="AP479" s="78"/>
      <c r="AQ479" s="78"/>
      <c r="AR479" s="78"/>
      <c r="AS479" s="78"/>
      <c r="AT479" s="78"/>
      <c r="AU479" s="78"/>
      <c r="AV479" s="78"/>
      <c r="AW479" s="78"/>
      <c r="AX479" s="78"/>
      <c r="AY479" s="78"/>
      <c r="AZ479" s="78"/>
      <c r="BA479" s="78"/>
      <c r="BB479" s="78"/>
      <c r="BC479" s="78"/>
      <c r="BD479" s="78"/>
      <c r="BE479" s="78"/>
      <c r="BF479" s="78"/>
      <c r="BG479" s="78"/>
      <c r="BH479" s="78"/>
      <c r="BI479" s="78"/>
      <c r="BJ479" s="78"/>
      <c r="BK479" s="78"/>
      <c r="BL479" s="78"/>
      <c r="BM479" s="78"/>
      <c r="BN479" s="78"/>
      <c r="BO479" s="78"/>
      <c r="BP479" s="78"/>
      <c r="BQ479" s="78"/>
      <c r="BR479" s="78"/>
      <c r="BS479" s="78"/>
      <c r="BT479" s="78"/>
      <c r="BU479" s="78"/>
      <c r="BV479" s="78"/>
      <c r="BW479" s="78"/>
      <c r="BX479" s="78"/>
      <c r="BY479" s="78"/>
      <c r="BZ479" s="78"/>
      <c r="CA479" s="78"/>
      <c r="CB479" s="78"/>
      <c r="CC479" s="78"/>
      <c r="CD479" s="78"/>
      <c r="CE479" s="78"/>
      <c r="CF479" s="78"/>
      <c r="CG479" s="78"/>
      <c r="CH479" s="78"/>
      <c r="CI479" s="78"/>
      <c r="CJ479" s="78"/>
      <c r="CK479" s="78"/>
      <c r="CL479" s="78"/>
      <c r="CM479" s="78"/>
      <c r="CN479" s="78"/>
      <c r="CO479" s="78"/>
      <c r="CP479" s="78"/>
      <c r="CQ479" s="78"/>
      <c r="CR479" s="78"/>
      <c r="CS479" s="78"/>
      <c r="CT479" s="78"/>
      <c r="CU479" s="78"/>
      <c r="CV479" s="78"/>
      <c r="CW479" s="78"/>
      <c r="CX479" s="78"/>
      <c r="CY479" s="78"/>
      <c r="CZ479" s="78"/>
      <c r="DA479" s="78"/>
      <c r="DB479" s="78"/>
      <c r="DC479" s="78"/>
      <c r="DD479" s="78"/>
      <c r="DE479" s="78"/>
      <c r="DF479" s="78"/>
      <c r="DG479" s="78"/>
      <c r="DH479" s="78"/>
      <c r="DI479" s="78"/>
      <c r="DJ479" s="78"/>
      <c r="DK479" s="78"/>
      <c r="DL479" s="78"/>
      <c r="DM479" s="78"/>
      <c r="DN479" s="78"/>
      <c r="DO479" s="78"/>
      <c r="DP479" s="78"/>
      <c r="DQ479" s="78"/>
      <c r="DR479" s="78"/>
      <c r="DS479" s="78"/>
      <c r="DT479" s="78"/>
      <c r="DU479" s="78"/>
      <c r="DV479" s="78"/>
      <c r="DW479" s="78"/>
      <c r="DX479" s="78"/>
      <c r="DY479" s="78"/>
      <c r="DZ479" s="78"/>
      <c r="EA479" s="78"/>
      <c r="EB479" s="78"/>
      <c r="EC479" s="78"/>
      <c r="ED479" s="78"/>
      <c r="EE479" s="78"/>
      <c r="EF479" s="78"/>
      <c r="EG479" s="78"/>
      <c r="EH479" s="78"/>
      <c r="EI479" s="78"/>
      <c r="EJ479" s="78"/>
      <c r="EK479" s="78"/>
      <c r="EL479" s="78"/>
      <c r="EM479" s="78"/>
      <c r="EN479" s="78"/>
      <c r="EO479" s="78"/>
      <c r="EP479" s="78"/>
      <c r="EQ479" s="78"/>
      <c r="ER479" s="78"/>
      <c r="ES479" s="78"/>
      <c r="ET479" s="78"/>
      <c r="EU479" s="78"/>
      <c r="EV479" s="78"/>
      <c r="EW479" s="78"/>
      <c r="EX479" s="78"/>
      <c r="EY479" s="78"/>
      <c r="EZ479" s="78"/>
      <c r="FA479" s="78"/>
      <c r="FB479" s="78"/>
      <c r="FC479" s="78"/>
      <c r="FD479" s="78"/>
      <c r="FE479" s="78"/>
      <c r="FF479" s="78"/>
      <c r="FG479" s="78"/>
      <c r="FH479" s="78"/>
      <c r="FI479" s="78"/>
      <c r="FJ479" s="78"/>
      <c r="FK479" s="78"/>
      <c r="FL479" s="78"/>
      <c r="FM479" s="78"/>
      <c r="FN479" s="78"/>
      <c r="FO479" s="78"/>
      <c r="FP479" s="78"/>
      <c r="FQ479" s="78"/>
      <c r="FR479" s="78"/>
      <c r="FS479" s="78"/>
      <c r="FT479" s="78"/>
      <c r="FU479" s="78"/>
      <c r="FV479" s="78"/>
      <c r="FW479" s="78"/>
      <c r="FX479" s="78"/>
      <c r="FY479" s="78"/>
      <c r="FZ479" s="78"/>
    </row>
    <row r="480" spans="8:182" x14ac:dyDescent="0.2">
      <c r="H480" s="78"/>
      <c r="I480" s="78"/>
      <c r="J480" s="78"/>
      <c r="K480" s="78"/>
      <c r="L480" s="78"/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  <c r="AA480" s="78"/>
      <c r="AB480" s="78"/>
      <c r="AC480" s="78"/>
      <c r="AD480" s="78"/>
      <c r="AE480" s="78"/>
      <c r="AF480" s="78"/>
      <c r="AG480" s="78"/>
      <c r="AH480" s="78"/>
      <c r="AI480" s="78"/>
      <c r="AJ480" s="78"/>
      <c r="AK480" s="78"/>
      <c r="AL480" s="78"/>
      <c r="AM480" s="78"/>
      <c r="AN480" s="78"/>
      <c r="AO480" s="78"/>
      <c r="AP480" s="78"/>
      <c r="AQ480" s="78"/>
      <c r="AR480" s="78"/>
      <c r="AS480" s="78"/>
      <c r="AT480" s="78"/>
      <c r="AU480" s="78"/>
      <c r="AV480" s="78"/>
      <c r="AW480" s="78"/>
      <c r="AX480" s="78"/>
      <c r="AY480" s="78"/>
      <c r="AZ480" s="78"/>
      <c r="BA480" s="78"/>
      <c r="BB480" s="78"/>
      <c r="BC480" s="78"/>
      <c r="BD480" s="78"/>
      <c r="BE480" s="78"/>
      <c r="BF480" s="78"/>
      <c r="BG480" s="78"/>
      <c r="BH480" s="78"/>
      <c r="BI480" s="78"/>
      <c r="BJ480" s="78"/>
      <c r="BK480" s="78"/>
      <c r="BL480" s="78"/>
      <c r="BM480" s="78"/>
      <c r="BN480" s="78"/>
      <c r="BO480" s="78"/>
      <c r="BP480" s="78"/>
      <c r="BQ480" s="78"/>
      <c r="BR480" s="78"/>
      <c r="BS480" s="78"/>
      <c r="BT480" s="78"/>
      <c r="BU480" s="78"/>
      <c r="BV480" s="78"/>
      <c r="BW480" s="78"/>
      <c r="BX480" s="78"/>
      <c r="BY480" s="78"/>
      <c r="BZ480" s="78"/>
      <c r="CA480" s="78"/>
      <c r="CB480" s="78"/>
      <c r="CC480" s="78"/>
      <c r="CD480" s="78"/>
      <c r="CE480" s="78"/>
      <c r="CF480" s="78"/>
      <c r="CG480" s="78"/>
      <c r="CH480" s="78"/>
      <c r="CI480" s="78"/>
      <c r="CJ480" s="78"/>
      <c r="CK480" s="78"/>
      <c r="CL480" s="78"/>
      <c r="CM480" s="78"/>
      <c r="CN480" s="78"/>
      <c r="CO480" s="78"/>
      <c r="CP480" s="78"/>
      <c r="CQ480" s="78"/>
      <c r="CR480" s="78"/>
      <c r="CS480" s="78"/>
      <c r="CT480" s="78"/>
      <c r="CU480" s="78"/>
      <c r="CV480" s="78"/>
      <c r="CW480" s="78"/>
      <c r="CX480" s="78"/>
      <c r="CY480" s="78"/>
      <c r="CZ480" s="78"/>
      <c r="DA480" s="78"/>
      <c r="DB480" s="78"/>
      <c r="DC480" s="78"/>
      <c r="DD480" s="78"/>
      <c r="DE480" s="78"/>
      <c r="DF480" s="78"/>
      <c r="DG480" s="78"/>
      <c r="DH480" s="78"/>
      <c r="DI480" s="78"/>
      <c r="DJ480" s="78"/>
      <c r="DK480" s="78"/>
      <c r="DL480" s="78"/>
      <c r="DM480" s="78"/>
      <c r="DN480" s="78"/>
      <c r="DO480" s="78"/>
      <c r="DP480" s="78"/>
      <c r="DQ480" s="78"/>
      <c r="DR480" s="78"/>
      <c r="DS480" s="78"/>
      <c r="DT480" s="78"/>
      <c r="DU480" s="78"/>
      <c r="DV480" s="78"/>
      <c r="DW480" s="78"/>
      <c r="DX480" s="78"/>
      <c r="DY480" s="78"/>
      <c r="DZ480" s="78"/>
      <c r="EA480" s="78"/>
      <c r="EB480" s="78"/>
      <c r="EC480" s="78"/>
      <c r="ED480" s="78"/>
      <c r="EE480" s="78"/>
      <c r="EF480" s="78"/>
      <c r="EG480" s="78"/>
      <c r="EH480" s="78"/>
      <c r="EI480" s="78"/>
      <c r="EJ480" s="78"/>
      <c r="EK480" s="78"/>
      <c r="EL480" s="78"/>
      <c r="EM480" s="78"/>
      <c r="EN480" s="78"/>
      <c r="EO480" s="78"/>
      <c r="EP480" s="78"/>
      <c r="EQ480" s="78"/>
      <c r="ER480" s="78"/>
      <c r="ES480" s="78"/>
      <c r="ET480" s="78"/>
      <c r="EU480" s="78"/>
      <c r="EV480" s="78"/>
      <c r="EW480" s="78"/>
      <c r="EX480" s="78"/>
      <c r="EY480" s="78"/>
      <c r="EZ480" s="78"/>
      <c r="FA480" s="78"/>
      <c r="FB480" s="78"/>
      <c r="FC480" s="78"/>
      <c r="FD480" s="78"/>
      <c r="FE480" s="78"/>
      <c r="FF480" s="78"/>
      <c r="FG480" s="78"/>
      <c r="FH480" s="78"/>
      <c r="FI480" s="78"/>
      <c r="FJ480" s="78"/>
      <c r="FK480" s="78"/>
      <c r="FL480" s="78"/>
      <c r="FM480" s="78"/>
      <c r="FN480" s="78"/>
      <c r="FO480" s="78"/>
      <c r="FP480" s="78"/>
      <c r="FQ480" s="78"/>
      <c r="FR480" s="78"/>
      <c r="FS480" s="78"/>
      <c r="FT480" s="78"/>
      <c r="FU480" s="78"/>
      <c r="FV480" s="78"/>
      <c r="FW480" s="78"/>
      <c r="FX480" s="78"/>
      <c r="FY480" s="78"/>
      <c r="FZ480" s="78"/>
    </row>
    <row r="481" spans="8:182" x14ac:dyDescent="0.2">
      <c r="H481" s="78"/>
      <c r="I481" s="78"/>
      <c r="J481" s="78"/>
      <c r="K481" s="78"/>
      <c r="L481" s="78"/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  <c r="AA481" s="78"/>
      <c r="AB481" s="78"/>
      <c r="AC481" s="78"/>
      <c r="AD481" s="78"/>
      <c r="AE481" s="78"/>
      <c r="AF481" s="78"/>
      <c r="AG481" s="78"/>
      <c r="AH481" s="78"/>
      <c r="AI481" s="78"/>
      <c r="AJ481" s="78"/>
      <c r="AK481" s="78"/>
      <c r="AL481" s="78"/>
      <c r="AM481" s="78"/>
      <c r="AN481" s="78"/>
      <c r="AO481" s="78"/>
      <c r="AP481" s="78"/>
      <c r="AQ481" s="78"/>
      <c r="AR481" s="78"/>
      <c r="AS481" s="78"/>
      <c r="AT481" s="78"/>
      <c r="AU481" s="78"/>
      <c r="AV481" s="78"/>
      <c r="AW481" s="78"/>
      <c r="AX481" s="78"/>
      <c r="AY481" s="78"/>
      <c r="AZ481" s="78"/>
      <c r="BA481" s="78"/>
      <c r="BB481" s="78"/>
      <c r="BC481" s="78"/>
      <c r="BD481" s="78"/>
      <c r="BE481" s="78"/>
      <c r="BF481" s="78"/>
      <c r="BG481" s="78"/>
      <c r="BH481" s="78"/>
      <c r="BI481" s="78"/>
      <c r="BJ481" s="78"/>
      <c r="BK481" s="78"/>
      <c r="BL481" s="78"/>
      <c r="BM481" s="78"/>
      <c r="BN481" s="78"/>
      <c r="BO481" s="78"/>
      <c r="BP481" s="78"/>
      <c r="BQ481" s="78"/>
      <c r="BR481" s="78"/>
      <c r="BS481" s="78"/>
      <c r="BT481" s="78"/>
      <c r="BU481" s="78"/>
      <c r="BV481" s="78"/>
      <c r="BW481" s="78"/>
      <c r="BX481" s="78"/>
      <c r="BY481" s="78"/>
      <c r="BZ481" s="78"/>
      <c r="CA481" s="78"/>
      <c r="CB481" s="78"/>
      <c r="CC481" s="78"/>
      <c r="CD481" s="78"/>
      <c r="CE481" s="78"/>
      <c r="CF481" s="78"/>
      <c r="CG481" s="78"/>
      <c r="CH481" s="78"/>
      <c r="CI481" s="78"/>
      <c r="CJ481" s="78"/>
      <c r="CK481" s="78"/>
      <c r="CL481" s="78"/>
      <c r="CM481" s="78"/>
      <c r="CN481" s="78"/>
      <c r="CO481" s="78"/>
      <c r="CP481" s="78"/>
      <c r="CQ481" s="78"/>
      <c r="CR481" s="78"/>
      <c r="CS481" s="78"/>
      <c r="CT481" s="78"/>
      <c r="CU481" s="78"/>
      <c r="CV481" s="78"/>
      <c r="CW481" s="78"/>
      <c r="CX481" s="78"/>
      <c r="CY481" s="78"/>
      <c r="CZ481" s="78"/>
      <c r="DA481" s="78"/>
      <c r="DB481" s="78"/>
      <c r="DC481" s="78"/>
      <c r="DD481" s="78"/>
      <c r="DE481" s="78"/>
      <c r="DF481" s="78"/>
      <c r="DG481" s="78"/>
      <c r="DH481" s="78"/>
      <c r="DI481" s="78"/>
      <c r="DJ481" s="78"/>
      <c r="DK481" s="78"/>
      <c r="DL481" s="78"/>
      <c r="DM481" s="78"/>
      <c r="DN481" s="78"/>
      <c r="DO481" s="78"/>
      <c r="DP481" s="78"/>
      <c r="DQ481" s="78"/>
      <c r="DR481" s="78"/>
      <c r="DS481" s="78"/>
      <c r="DT481" s="78"/>
      <c r="DU481" s="78"/>
      <c r="DV481" s="78"/>
      <c r="DW481" s="78"/>
      <c r="DX481" s="78"/>
      <c r="DY481" s="78"/>
      <c r="DZ481" s="78"/>
      <c r="EA481" s="78"/>
      <c r="EB481" s="78"/>
      <c r="EC481" s="78"/>
      <c r="ED481" s="78"/>
      <c r="EE481" s="78"/>
      <c r="EF481" s="78"/>
      <c r="EG481" s="78"/>
      <c r="EH481" s="78"/>
      <c r="EI481" s="78"/>
      <c r="EJ481" s="78"/>
      <c r="EK481" s="78"/>
      <c r="EL481" s="78"/>
      <c r="EM481" s="78"/>
      <c r="EN481" s="78"/>
      <c r="EO481" s="78"/>
      <c r="EP481" s="78"/>
      <c r="EQ481" s="78"/>
      <c r="ER481" s="78"/>
      <c r="ES481" s="78"/>
      <c r="ET481" s="78"/>
      <c r="EU481" s="78"/>
      <c r="EV481" s="78"/>
      <c r="EW481" s="78"/>
      <c r="EX481" s="78"/>
      <c r="EY481" s="78"/>
      <c r="EZ481" s="78"/>
      <c r="FA481" s="78"/>
      <c r="FB481" s="78"/>
      <c r="FC481" s="78"/>
      <c r="FD481" s="78"/>
      <c r="FE481" s="78"/>
      <c r="FF481" s="78"/>
      <c r="FG481" s="78"/>
      <c r="FH481" s="78"/>
      <c r="FI481" s="78"/>
      <c r="FJ481" s="78"/>
      <c r="FK481" s="78"/>
      <c r="FL481" s="78"/>
      <c r="FM481" s="78"/>
      <c r="FN481" s="78"/>
      <c r="FO481" s="78"/>
      <c r="FP481" s="78"/>
      <c r="FQ481" s="78"/>
      <c r="FR481" s="78"/>
      <c r="FS481" s="78"/>
      <c r="FT481" s="78"/>
      <c r="FU481" s="78"/>
      <c r="FV481" s="78"/>
      <c r="FW481" s="78"/>
      <c r="FX481" s="78"/>
      <c r="FY481" s="78"/>
      <c r="FZ481" s="78"/>
    </row>
    <row r="482" spans="8:182" x14ac:dyDescent="0.2">
      <c r="H482" s="78"/>
      <c r="I482" s="78"/>
      <c r="J482" s="78"/>
      <c r="K482" s="78"/>
      <c r="L482" s="78"/>
      <c r="M482" s="78"/>
      <c r="N482" s="78"/>
      <c r="O482" s="78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  <c r="AA482" s="78"/>
      <c r="AB482" s="78"/>
      <c r="AC482" s="78"/>
      <c r="AD482" s="78"/>
      <c r="AE482" s="78"/>
      <c r="AF482" s="78"/>
      <c r="AG482" s="78"/>
      <c r="AH482" s="78"/>
      <c r="AI482" s="78"/>
      <c r="AJ482" s="78"/>
      <c r="AK482" s="78"/>
      <c r="AL482" s="78"/>
      <c r="AM482" s="78"/>
      <c r="AN482" s="78"/>
      <c r="AO482" s="78"/>
      <c r="AP482" s="78"/>
      <c r="AQ482" s="78"/>
      <c r="AR482" s="78"/>
      <c r="AS482" s="78"/>
      <c r="AT482" s="78"/>
      <c r="AU482" s="78"/>
      <c r="AV482" s="78"/>
      <c r="AW482" s="78"/>
      <c r="AX482" s="78"/>
      <c r="AY482" s="78"/>
      <c r="AZ482" s="78"/>
      <c r="BA482" s="78"/>
      <c r="BB482" s="78"/>
      <c r="BC482" s="78"/>
      <c r="BD482" s="78"/>
      <c r="BE482" s="78"/>
      <c r="BF482" s="78"/>
      <c r="BG482" s="78"/>
      <c r="BH482" s="78"/>
      <c r="BI482" s="78"/>
      <c r="BJ482" s="78"/>
      <c r="BK482" s="78"/>
      <c r="BL482" s="78"/>
      <c r="BM482" s="78"/>
      <c r="BN482" s="78"/>
      <c r="BO482" s="78"/>
      <c r="BP482" s="78"/>
      <c r="BQ482" s="78"/>
      <c r="BR482" s="78"/>
      <c r="BS482" s="78"/>
      <c r="BT482" s="78"/>
      <c r="BU482" s="78"/>
      <c r="BV482" s="78"/>
      <c r="BW482" s="78"/>
      <c r="BX482" s="78"/>
      <c r="BY482" s="78"/>
      <c r="BZ482" s="78"/>
      <c r="CA482" s="78"/>
      <c r="CB482" s="78"/>
      <c r="CC482" s="78"/>
      <c r="CD482" s="78"/>
      <c r="CE482" s="78"/>
      <c r="CF482" s="78"/>
      <c r="CG482" s="78"/>
      <c r="CH482" s="78"/>
      <c r="CI482" s="78"/>
      <c r="CJ482" s="78"/>
      <c r="CK482" s="78"/>
      <c r="CL482" s="78"/>
      <c r="CM482" s="78"/>
      <c r="CN482" s="78"/>
      <c r="CO482" s="78"/>
      <c r="CP482" s="78"/>
      <c r="CQ482" s="78"/>
      <c r="CR482" s="78"/>
      <c r="CS482" s="78"/>
      <c r="CT482" s="78"/>
      <c r="CU482" s="78"/>
      <c r="CV482" s="78"/>
      <c r="CW482" s="78"/>
      <c r="CX482" s="78"/>
      <c r="CY482" s="78"/>
      <c r="CZ482" s="78"/>
      <c r="DA482" s="78"/>
      <c r="DB482" s="78"/>
      <c r="DC482" s="78"/>
      <c r="DD482" s="78"/>
      <c r="DE482" s="78"/>
      <c r="DF482" s="78"/>
      <c r="DG482" s="78"/>
      <c r="DH482" s="78"/>
      <c r="DI482" s="78"/>
      <c r="DJ482" s="78"/>
      <c r="DK482" s="78"/>
      <c r="DL482" s="78"/>
      <c r="DM482" s="78"/>
      <c r="DN482" s="78"/>
      <c r="DO482" s="78"/>
      <c r="DP482" s="78"/>
      <c r="DQ482" s="78"/>
      <c r="DR482" s="78"/>
      <c r="DS482" s="78"/>
      <c r="DT482" s="78"/>
      <c r="DU482" s="78"/>
      <c r="DV482" s="78"/>
      <c r="DW482" s="78"/>
      <c r="DX482" s="78"/>
      <c r="DY482" s="78"/>
      <c r="DZ482" s="78"/>
      <c r="EA482" s="78"/>
      <c r="EB482" s="78"/>
      <c r="EC482" s="78"/>
      <c r="ED482" s="78"/>
      <c r="EE482" s="78"/>
      <c r="EF482" s="78"/>
      <c r="EG482" s="78"/>
      <c r="EH482" s="78"/>
      <c r="EI482" s="78"/>
      <c r="EJ482" s="78"/>
      <c r="EK482" s="78"/>
      <c r="EL482" s="78"/>
      <c r="EM482" s="78"/>
      <c r="EN482" s="78"/>
      <c r="EO482" s="78"/>
      <c r="EP482" s="78"/>
      <c r="EQ482" s="78"/>
      <c r="ER482" s="78"/>
      <c r="ES482" s="78"/>
      <c r="ET482" s="78"/>
      <c r="EU482" s="78"/>
      <c r="EV482" s="78"/>
      <c r="EW482" s="78"/>
      <c r="EX482" s="78"/>
      <c r="EY482" s="78"/>
      <c r="EZ482" s="78"/>
      <c r="FA482" s="78"/>
      <c r="FB482" s="78"/>
      <c r="FC482" s="78"/>
      <c r="FD482" s="78"/>
      <c r="FE482" s="78"/>
      <c r="FF482" s="78"/>
      <c r="FG482" s="78"/>
      <c r="FH482" s="78"/>
      <c r="FI482" s="78"/>
      <c r="FJ482" s="78"/>
      <c r="FK482" s="78"/>
      <c r="FL482" s="78"/>
      <c r="FM482" s="78"/>
      <c r="FN482" s="78"/>
      <c r="FO482" s="78"/>
      <c r="FP482" s="78"/>
      <c r="FQ482" s="78"/>
      <c r="FR482" s="78"/>
      <c r="FS482" s="78"/>
      <c r="FT482" s="78"/>
      <c r="FU482" s="78"/>
      <c r="FV482" s="78"/>
      <c r="FW482" s="78"/>
      <c r="FX482" s="78"/>
      <c r="FY482" s="78"/>
      <c r="FZ482" s="78"/>
    </row>
    <row r="483" spans="8:182" x14ac:dyDescent="0.2">
      <c r="H483" s="78"/>
      <c r="I483" s="78"/>
      <c r="J483" s="78"/>
      <c r="K483" s="78"/>
      <c r="L483" s="78"/>
      <c r="M483" s="78"/>
      <c r="N483" s="78"/>
      <c r="O483" s="78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  <c r="AA483" s="78"/>
      <c r="AB483" s="78"/>
      <c r="AC483" s="78"/>
      <c r="AD483" s="78"/>
      <c r="AE483" s="78"/>
      <c r="AF483" s="78"/>
      <c r="AG483" s="78"/>
      <c r="AH483" s="78"/>
      <c r="AI483" s="78"/>
      <c r="AJ483" s="78"/>
      <c r="AK483" s="78"/>
      <c r="AL483" s="78"/>
      <c r="AM483" s="78"/>
      <c r="AN483" s="78"/>
      <c r="AO483" s="78"/>
      <c r="AP483" s="78"/>
      <c r="AQ483" s="78"/>
      <c r="AR483" s="78"/>
      <c r="AS483" s="78"/>
      <c r="AT483" s="78"/>
      <c r="AU483" s="78"/>
      <c r="AV483" s="78"/>
      <c r="AW483" s="78"/>
      <c r="AX483" s="78"/>
      <c r="AY483" s="78"/>
      <c r="AZ483" s="78"/>
      <c r="BA483" s="78"/>
      <c r="BB483" s="78"/>
      <c r="BC483" s="78"/>
      <c r="BD483" s="78"/>
      <c r="BE483" s="78"/>
      <c r="BF483" s="78"/>
      <c r="BG483" s="78"/>
      <c r="BH483" s="78"/>
      <c r="BI483" s="78"/>
      <c r="BJ483" s="78"/>
      <c r="BK483" s="78"/>
      <c r="BL483" s="78"/>
      <c r="BM483" s="78"/>
      <c r="BN483" s="78"/>
      <c r="BO483" s="78"/>
      <c r="BP483" s="78"/>
      <c r="BQ483" s="78"/>
      <c r="BR483" s="78"/>
      <c r="BS483" s="78"/>
      <c r="BT483" s="78"/>
      <c r="BU483" s="78"/>
      <c r="BV483" s="78"/>
      <c r="BW483" s="78"/>
      <c r="BX483" s="78"/>
      <c r="BY483" s="78"/>
      <c r="BZ483" s="78"/>
      <c r="CA483" s="78"/>
      <c r="CB483" s="78"/>
      <c r="CC483" s="78"/>
      <c r="CD483" s="78"/>
      <c r="CE483" s="78"/>
      <c r="CF483" s="78"/>
      <c r="CG483" s="78"/>
      <c r="CH483" s="78"/>
      <c r="CI483" s="78"/>
      <c r="CJ483" s="78"/>
      <c r="CK483" s="78"/>
      <c r="CL483" s="78"/>
      <c r="CM483" s="78"/>
      <c r="CN483" s="78"/>
      <c r="CO483" s="78"/>
      <c r="CP483" s="78"/>
      <c r="CQ483" s="78"/>
      <c r="CR483" s="78"/>
      <c r="CS483" s="78"/>
      <c r="CT483" s="78"/>
      <c r="CU483" s="78"/>
      <c r="CV483" s="78"/>
      <c r="CW483" s="78"/>
      <c r="CX483" s="78"/>
      <c r="CY483" s="78"/>
      <c r="CZ483" s="78"/>
      <c r="DA483" s="78"/>
      <c r="DB483" s="78"/>
      <c r="DC483" s="78"/>
      <c r="DD483" s="78"/>
      <c r="DE483" s="78"/>
      <c r="DF483" s="78"/>
      <c r="DG483" s="78"/>
      <c r="DH483" s="78"/>
      <c r="DI483" s="78"/>
      <c r="DJ483" s="78"/>
      <c r="DK483" s="78"/>
      <c r="DL483" s="78"/>
      <c r="DM483" s="78"/>
      <c r="DN483" s="78"/>
      <c r="DO483" s="78"/>
      <c r="DP483" s="78"/>
      <c r="DQ483" s="78"/>
      <c r="DR483" s="78"/>
      <c r="DS483" s="78"/>
      <c r="DT483" s="78"/>
      <c r="DU483" s="78"/>
      <c r="DV483" s="78"/>
      <c r="DW483" s="78"/>
      <c r="DX483" s="78"/>
      <c r="DY483" s="78"/>
      <c r="DZ483" s="78"/>
      <c r="EA483" s="78"/>
      <c r="EB483" s="78"/>
      <c r="EC483" s="78"/>
      <c r="ED483" s="78"/>
      <c r="EE483" s="78"/>
      <c r="EF483" s="78"/>
      <c r="EG483" s="78"/>
      <c r="EH483" s="78"/>
      <c r="EI483" s="78"/>
      <c r="EJ483" s="78"/>
      <c r="EK483" s="78"/>
      <c r="EL483" s="78"/>
      <c r="EM483" s="78"/>
      <c r="EN483" s="78"/>
      <c r="EO483" s="78"/>
      <c r="EP483" s="78"/>
      <c r="EQ483" s="78"/>
      <c r="ER483" s="78"/>
      <c r="ES483" s="78"/>
      <c r="ET483" s="78"/>
      <c r="EU483" s="78"/>
      <c r="EV483" s="78"/>
      <c r="EW483" s="78"/>
      <c r="EX483" s="78"/>
      <c r="EY483" s="78"/>
      <c r="EZ483" s="78"/>
      <c r="FA483" s="78"/>
      <c r="FB483" s="78"/>
      <c r="FC483" s="78"/>
      <c r="FD483" s="78"/>
      <c r="FE483" s="78"/>
      <c r="FF483" s="78"/>
      <c r="FG483" s="78"/>
      <c r="FH483" s="78"/>
      <c r="FI483" s="78"/>
      <c r="FJ483" s="78"/>
      <c r="FK483" s="78"/>
      <c r="FL483" s="78"/>
      <c r="FM483" s="78"/>
      <c r="FN483" s="78"/>
      <c r="FO483" s="78"/>
      <c r="FP483" s="78"/>
      <c r="FQ483" s="78"/>
      <c r="FR483" s="78"/>
      <c r="FS483" s="78"/>
      <c r="FT483" s="78"/>
      <c r="FU483" s="78"/>
      <c r="FV483" s="78"/>
      <c r="FW483" s="78"/>
      <c r="FX483" s="78"/>
      <c r="FY483" s="78"/>
      <c r="FZ483" s="78"/>
    </row>
    <row r="484" spans="8:182" x14ac:dyDescent="0.2">
      <c r="H484" s="78"/>
      <c r="I484" s="78"/>
      <c r="J484" s="78"/>
      <c r="K484" s="78"/>
      <c r="L484" s="78"/>
      <c r="M484" s="78"/>
      <c r="N484" s="78"/>
      <c r="O484" s="78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  <c r="AA484" s="78"/>
      <c r="AB484" s="78"/>
      <c r="AC484" s="78"/>
      <c r="AD484" s="78"/>
      <c r="AE484" s="78"/>
      <c r="AF484" s="78"/>
      <c r="AG484" s="78"/>
      <c r="AH484" s="78"/>
      <c r="AI484" s="78"/>
      <c r="AJ484" s="78"/>
      <c r="AK484" s="78"/>
      <c r="AL484" s="78"/>
      <c r="AM484" s="78"/>
      <c r="AN484" s="78"/>
      <c r="AO484" s="78"/>
      <c r="AP484" s="78"/>
      <c r="AQ484" s="78"/>
      <c r="AR484" s="78"/>
      <c r="AS484" s="78"/>
      <c r="AT484" s="78"/>
      <c r="AU484" s="78"/>
      <c r="AV484" s="78"/>
      <c r="AW484" s="78"/>
      <c r="AX484" s="78"/>
      <c r="AY484" s="78"/>
      <c r="AZ484" s="78"/>
      <c r="BA484" s="78"/>
      <c r="BB484" s="78"/>
      <c r="BC484" s="78"/>
      <c r="BD484" s="78"/>
      <c r="BE484" s="78"/>
      <c r="BF484" s="78"/>
      <c r="BG484" s="78"/>
      <c r="BH484" s="78"/>
      <c r="BI484" s="78"/>
      <c r="BJ484" s="78"/>
      <c r="BK484" s="78"/>
      <c r="BL484" s="78"/>
      <c r="BM484" s="78"/>
      <c r="BN484" s="78"/>
      <c r="BO484" s="78"/>
      <c r="BP484" s="78"/>
      <c r="BQ484" s="78"/>
      <c r="BR484" s="78"/>
      <c r="BS484" s="78"/>
      <c r="BT484" s="78"/>
      <c r="BU484" s="78"/>
      <c r="BV484" s="78"/>
      <c r="BW484" s="78"/>
      <c r="BX484" s="78"/>
      <c r="BY484" s="78"/>
      <c r="BZ484" s="78"/>
      <c r="CA484" s="78"/>
      <c r="CB484" s="78"/>
      <c r="CC484" s="78"/>
      <c r="CD484" s="78"/>
      <c r="CE484" s="78"/>
      <c r="CF484" s="78"/>
      <c r="CG484" s="78"/>
      <c r="CH484" s="78"/>
      <c r="CI484" s="78"/>
      <c r="CJ484" s="78"/>
      <c r="CK484" s="78"/>
      <c r="CL484" s="78"/>
      <c r="CM484" s="78"/>
      <c r="CN484" s="78"/>
      <c r="CO484" s="78"/>
      <c r="CP484" s="78"/>
      <c r="CQ484" s="78"/>
      <c r="CR484" s="78"/>
      <c r="CS484" s="78"/>
      <c r="CT484" s="78"/>
      <c r="CU484" s="78"/>
      <c r="CV484" s="78"/>
      <c r="CW484" s="78"/>
      <c r="CX484" s="78"/>
      <c r="CY484" s="78"/>
      <c r="CZ484" s="78"/>
      <c r="DA484" s="78"/>
      <c r="DB484" s="78"/>
      <c r="DC484" s="78"/>
      <c r="DD484" s="78"/>
      <c r="DE484" s="78"/>
      <c r="DF484" s="78"/>
      <c r="DG484" s="78"/>
      <c r="DH484" s="78"/>
      <c r="DI484" s="78"/>
      <c r="DJ484" s="78"/>
      <c r="DK484" s="78"/>
      <c r="DL484" s="78"/>
      <c r="DM484" s="78"/>
      <c r="DN484" s="78"/>
      <c r="DO484" s="78"/>
      <c r="DP484" s="78"/>
      <c r="DQ484" s="78"/>
      <c r="DR484" s="78"/>
      <c r="DS484" s="78"/>
      <c r="DT484" s="78"/>
      <c r="DU484" s="78"/>
      <c r="DV484" s="78"/>
      <c r="DW484" s="78"/>
      <c r="DX484" s="78"/>
      <c r="DY484" s="78"/>
      <c r="DZ484" s="78"/>
      <c r="EA484" s="78"/>
      <c r="EB484" s="78"/>
      <c r="EC484" s="78"/>
      <c r="ED484" s="78"/>
      <c r="EE484" s="78"/>
      <c r="EF484" s="78"/>
      <c r="EG484" s="78"/>
      <c r="EH484" s="78"/>
      <c r="EI484" s="78"/>
      <c r="EJ484" s="78"/>
      <c r="EK484" s="78"/>
      <c r="EL484" s="78"/>
      <c r="EM484" s="78"/>
      <c r="EN484" s="78"/>
      <c r="EO484" s="78"/>
      <c r="EP484" s="78"/>
      <c r="EQ484" s="78"/>
      <c r="ER484" s="78"/>
      <c r="ES484" s="78"/>
      <c r="ET484" s="78"/>
      <c r="EU484" s="78"/>
      <c r="EV484" s="78"/>
      <c r="EW484" s="78"/>
      <c r="EX484" s="78"/>
      <c r="EY484" s="78"/>
      <c r="EZ484" s="78"/>
      <c r="FA484" s="78"/>
      <c r="FB484" s="78"/>
      <c r="FC484" s="78"/>
      <c r="FD484" s="78"/>
      <c r="FE484" s="78"/>
      <c r="FF484" s="78"/>
      <c r="FG484" s="78"/>
      <c r="FH484" s="78"/>
      <c r="FI484" s="78"/>
      <c r="FJ484" s="78"/>
      <c r="FK484" s="78"/>
      <c r="FL484" s="78"/>
      <c r="FM484" s="78"/>
      <c r="FN484" s="78"/>
      <c r="FO484" s="78"/>
      <c r="FP484" s="78"/>
      <c r="FQ484" s="78"/>
      <c r="FR484" s="78"/>
      <c r="FS484" s="78"/>
      <c r="FT484" s="78"/>
      <c r="FU484" s="78"/>
      <c r="FV484" s="78"/>
      <c r="FW484" s="78"/>
      <c r="FX484" s="78"/>
      <c r="FY484" s="78"/>
      <c r="FZ484" s="78"/>
    </row>
    <row r="485" spans="8:182" x14ac:dyDescent="0.2">
      <c r="H485" s="78"/>
      <c r="I485" s="78"/>
      <c r="J485" s="78"/>
      <c r="K485" s="78"/>
      <c r="L485" s="78"/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  <c r="AA485" s="78"/>
      <c r="AB485" s="78"/>
      <c r="AC485" s="78"/>
      <c r="AD485" s="78"/>
      <c r="AE485" s="78"/>
      <c r="AF485" s="78"/>
      <c r="AG485" s="78"/>
      <c r="AH485" s="78"/>
      <c r="AI485" s="78"/>
      <c r="AJ485" s="78"/>
      <c r="AK485" s="78"/>
      <c r="AL485" s="78"/>
      <c r="AM485" s="78"/>
      <c r="AN485" s="78"/>
      <c r="AO485" s="78"/>
      <c r="AP485" s="78"/>
      <c r="AQ485" s="78"/>
      <c r="AR485" s="78"/>
      <c r="AS485" s="78"/>
      <c r="AT485" s="78"/>
      <c r="AU485" s="78"/>
      <c r="AV485" s="78"/>
      <c r="AW485" s="78"/>
      <c r="AX485" s="78"/>
      <c r="AY485" s="78"/>
      <c r="AZ485" s="78"/>
      <c r="BA485" s="78"/>
      <c r="BB485" s="78"/>
      <c r="BC485" s="78"/>
      <c r="BD485" s="78"/>
      <c r="BE485" s="78"/>
      <c r="BF485" s="78"/>
      <c r="BG485" s="78"/>
      <c r="BH485" s="78"/>
      <c r="BI485" s="78"/>
      <c r="BJ485" s="78"/>
      <c r="BK485" s="78"/>
      <c r="BL485" s="78"/>
      <c r="BM485" s="78"/>
      <c r="BN485" s="78"/>
      <c r="BO485" s="78"/>
      <c r="BP485" s="78"/>
      <c r="BQ485" s="78"/>
      <c r="BR485" s="78"/>
      <c r="BS485" s="78"/>
      <c r="BT485" s="78"/>
      <c r="BU485" s="78"/>
      <c r="BV485" s="78"/>
      <c r="BW485" s="78"/>
      <c r="BX485" s="78"/>
      <c r="BY485" s="78"/>
      <c r="BZ485" s="78"/>
      <c r="CA485" s="78"/>
      <c r="CB485" s="78"/>
      <c r="CC485" s="78"/>
      <c r="CD485" s="78"/>
      <c r="CE485" s="78"/>
      <c r="CF485" s="78"/>
      <c r="CG485" s="78"/>
      <c r="CH485" s="78"/>
      <c r="CI485" s="78"/>
      <c r="CJ485" s="78"/>
      <c r="CK485" s="78"/>
      <c r="CL485" s="78"/>
      <c r="CM485" s="78"/>
      <c r="CN485" s="78"/>
      <c r="CO485" s="78"/>
      <c r="CP485" s="78"/>
      <c r="CQ485" s="78"/>
      <c r="CR485" s="78"/>
      <c r="CS485" s="78"/>
      <c r="CT485" s="78"/>
      <c r="CU485" s="78"/>
      <c r="CV485" s="78"/>
      <c r="CW485" s="78"/>
      <c r="CX485" s="78"/>
      <c r="CY485" s="78"/>
      <c r="CZ485" s="78"/>
      <c r="DA485" s="78"/>
      <c r="DB485" s="78"/>
      <c r="DC485" s="78"/>
      <c r="DD485" s="78"/>
      <c r="DE485" s="78"/>
      <c r="DF485" s="78"/>
      <c r="DG485" s="78"/>
      <c r="DH485" s="78"/>
      <c r="DI485" s="78"/>
      <c r="DJ485" s="78"/>
      <c r="DK485" s="78"/>
      <c r="DL485" s="78"/>
      <c r="DM485" s="78"/>
      <c r="DN485" s="78"/>
      <c r="DO485" s="78"/>
      <c r="DP485" s="78"/>
      <c r="DQ485" s="78"/>
      <c r="DR485" s="78"/>
      <c r="DS485" s="78"/>
      <c r="DT485" s="78"/>
      <c r="DU485" s="78"/>
      <c r="DV485" s="78"/>
      <c r="DW485" s="78"/>
      <c r="DX485" s="78"/>
      <c r="DY485" s="78"/>
      <c r="DZ485" s="78"/>
      <c r="EA485" s="78"/>
      <c r="EB485" s="78"/>
      <c r="EC485" s="78"/>
      <c r="ED485" s="78"/>
      <c r="EE485" s="78"/>
      <c r="EF485" s="78"/>
      <c r="EG485" s="78"/>
      <c r="EH485" s="78"/>
      <c r="EI485" s="78"/>
      <c r="EJ485" s="78"/>
      <c r="EK485" s="78"/>
      <c r="EL485" s="78"/>
      <c r="EM485" s="78"/>
      <c r="EN485" s="78"/>
      <c r="EO485" s="78"/>
      <c r="EP485" s="78"/>
      <c r="EQ485" s="78"/>
      <c r="ER485" s="78"/>
      <c r="ES485" s="78"/>
      <c r="ET485" s="78"/>
      <c r="EU485" s="78"/>
      <c r="EV485" s="78"/>
      <c r="EW485" s="78"/>
      <c r="EX485" s="78"/>
      <c r="EY485" s="78"/>
      <c r="EZ485" s="78"/>
      <c r="FA485" s="78"/>
      <c r="FB485" s="78"/>
      <c r="FC485" s="78"/>
      <c r="FD485" s="78"/>
      <c r="FE485" s="78"/>
      <c r="FF485" s="78"/>
      <c r="FG485" s="78"/>
      <c r="FH485" s="78"/>
      <c r="FI485" s="78"/>
      <c r="FJ485" s="78"/>
      <c r="FK485" s="78"/>
      <c r="FL485" s="78"/>
      <c r="FM485" s="78"/>
      <c r="FN485" s="78"/>
      <c r="FO485" s="78"/>
      <c r="FP485" s="78"/>
      <c r="FQ485" s="78"/>
      <c r="FR485" s="78"/>
      <c r="FS485" s="78"/>
      <c r="FT485" s="78"/>
      <c r="FU485" s="78"/>
      <c r="FV485" s="78"/>
      <c r="FW485" s="78"/>
      <c r="FX485" s="78"/>
      <c r="FY485" s="78"/>
      <c r="FZ485" s="78"/>
    </row>
    <row r="486" spans="8:182" x14ac:dyDescent="0.2">
      <c r="H486" s="78"/>
      <c r="I486" s="78"/>
      <c r="J486" s="78"/>
      <c r="K486" s="78"/>
      <c r="L486" s="78"/>
      <c r="M486" s="78"/>
      <c r="N486" s="78"/>
      <c r="O486" s="78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  <c r="AA486" s="78"/>
      <c r="AB486" s="78"/>
      <c r="AC486" s="78"/>
      <c r="AD486" s="78"/>
      <c r="AE486" s="78"/>
      <c r="AF486" s="78"/>
      <c r="AG486" s="78"/>
      <c r="AH486" s="78"/>
      <c r="AI486" s="78"/>
      <c r="AJ486" s="78"/>
      <c r="AK486" s="78"/>
      <c r="AL486" s="78"/>
      <c r="AM486" s="78"/>
      <c r="AN486" s="78"/>
      <c r="AO486" s="78"/>
      <c r="AP486" s="78"/>
      <c r="AQ486" s="78"/>
      <c r="AR486" s="78"/>
      <c r="AS486" s="78"/>
      <c r="AT486" s="78"/>
      <c r="AU486" s="78"/>
      <c r="AV486" s="78"/>
      <c r="AW486" s="78"/>
      <c r="AX486" s="78"/>
      <c r="AY486" s="78"/>
      <c r="AZ486" s="78"/>
      <c r="BA486" s="78"/>
      <c r="BB486" s="78"/>
      <c r="BC486" s="78"/>
      <c r="BD486" s="78"/>
      <c r="BE486" s="78"/>
      <c r="BF486" s="78"/>
      <c r="BG486" s="78"/>
      <c r="BH486" s="78"/>
      <c r="BI486" s="78"/>
      <c r="BJ486" s="78"/>
      <c r="BK486" s="78"/>
      <c r="BL486" s="78"/>
      <c r="BM486" s="78"/>
      <c r="BN486" s="78"/>
      <c r="BO486" s="78"/>
      <c r="BP486" s="78"/>
      <c r="BQ486" s="78"/>
      <c r="BR486" s="78"/>
      <c r="BS486" s="78"/>
      <c r="BT486" s="78"/>
      <c r="BU486" s="78"/>
      <c r="BV486" s="78"/>
      <c r="BW486" s="78"/>
      <c r="BX486" s="78"/>
      <c r="BY486" s="78"/>
      <c r="BZ486" s="78"/>
      <c r="CA486" s="78"/>
      <c r="CB486" s="78"/>
      <c r="CC486" s="78"/>
      <c r="CD486" s="78"/>
      <c r="CE486" s="78"/>
      <c r="CF486" s="78"/>
      <c r="CG486" s="78"/>
      <c r="CH486" s="78"/>
      <c r="CI486" s="78"/>
      <c r="CJ486" s="78"/>
      <c r="CK486" s="78"/>
      <c r="CL486" s="78"/>
      <c r="CM486" s="78"/>
      <c r="CN486" s="78"/>
      <c r="CO486" s="78"/>
      <c r="CP486" s="78"/>
      <c r="CQ486" s="78"/>
      <c r="CR486" s="78"/>
      <c r="CS486" s="78"/>
      <c r="CT486" s="78"/>
      <c r="CU486" s="78"/>
      <c r="CV486" s="78"/>
      <c r="CW486" s="78"/>
      <c r="CX486" s="78"/>
      <c r="CY486" s="78"/>
      <c r="CZ486" s="78"/>
      <c r="DA486" s="78"/>
      <c r="DB486" s="78"/>
      <c r="DC486" s="78"/>
      <c r="DD486" s="78"/>
      <c r="DE486" s="78"/>
      <c r="DF486" s="78"/>
      <c r="DG486" s="78"/>
      <c r="DH486" s="78"/>
      <c r="DI486" s="78"/>
      <c r="DJ486" s="78"/>
      <c r="DK486" s="78"/>
      <c r="DL486" s="78"/>
      <c r="DM486" s="78"/>
      <c r="DN486" s="78"/>
      <c r="DO486" s="78"/>
      <c r="DP486" s="78"/>
      <c r="DQ486" s="78"/>
      <c r="DR486" s="78"/>
      <c r="DS486" s="78"/>
      <c r="DT486" s="78"/>
      <c r="DU486" s="78"/>
      <c r="DV486" s="78"/>
      <c r="DW486" s="78"/>
      <c r="DX486" s="78"/>
      <c r="DY486" s="78"/>
      <c r="DZ486" s="78"/>
      <c r="EA486" s="78"/>
      <c r="EB486" s="78"/>
      <c r="EC486" s="78"/>
      <c r="ED486" s="78"/>
      <c r="EE486" s="78"/>
      <c r="EF486" s="78"/>
      <c r="EG486" s="78"/>
      <c r="EH486" s="78"/>
      <c r="EI486" s="78"/>
      <c r="EJ486" s="78"/>
      <c r="EK486" s="78"/>
      <c r="EL486" s="78"/>
      <c r="EM486" s="78"/>
      <c r="EN486" s="78"/>
      <c r="EO486" s="78"/>
      <c r="EP486" s="78"/>
      <c r="EQ486" s="78"/>
      <c r="ER486" s="78"/>
      <c r="ES486" s="78"/>
      <c r="ET486" s="78"/>
      <c r="EU486" s="78"/>
      <c r="EV486" s="78"/>
      <c r="EW486" s="78"/>
      <c r="EX486" s="78"/>
      <c r="EY486" s="78"/>
      <c r="EZ486" s="78"/>
      <c r="FA486" s="78"/>
      <c r="FB486" s="78"/>
      <c r="FC486" s="78"/>
      <c r="FD486" s="78"/>
      <c r="FE486" s="78"/>
      <c r="FF486" s="78"/>
      <c r="FG486" s="78"/>
      <c r="FH486" s="78"/>
      <c r="FI486" s="78"/>
      <c r="FJ486" s="78"/>
      <c r="FK486" s="78"/>
      <c r="FL486" s="78"/>
      <c r="FM486" s="78"/>
      <c r="FN486" s="78"/>
      <c r="FO486" s="78"/>
      <c r="FP486" s="78"/>
      <c r="FQ486" s="78"/>
      <c r="FR486" s="78"/>
      <c r="FS486" s="78"/>
      <c r="FT486" s="78"/>
      <c r="FU486" s="78"/>
      <c r="FV486" s="78"/>
      <c r="FW486" s="78"/>
      <c r="FX486" s="78"/>
      <c r="FY486" s="78"/>
      <c r="FZ486" s="78"/>
    </row>
    <row r="487" spans="8:182" x14ac:dyDescent="0.2">
      <c r="H487" s="78"/>
      <c r="I487" s="78"/>
      <c r="J487" s="78"/>
      <c r="K487" s="78"/>
      <c r="L487" s="78"/>
      <c r="M487" s="78"/>
      <c r="N487" s="78"/>
      <c r="O487" s="78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  <c r="AA487" s="78"/>
      <c r="AB487" s="78"/>
      <c r="AC487" s="78"/>
      <c r="AD487" s="78"/>
      <c r="AE487" s="78"/>
      <c r="AF487" s="78"/>
      <c r="AG487" s="78"/>
      <c r="AH487" s="78"/>
      <c r="AI487" s="78"/>
      <c r="AJ487" s="78"/>
      <c r="AK487" s="78"/>
      <c r="AL487" s="78"/>
      <c r="AM487" s="78"/>
      <c r="AN487" s="78"/>
      <c r="AO487" s="78"/>
      <c r="AP487" s="78"/>
      <c r="AQ487" s="78"/>
      <c r="AR487" s="78"/>
      <c r="AS487" s="78"/>
      <c r="AT487" s="78"/>
      <c r="AU487" s="78"/>
      <c r="AV487" s="78"/>
      <c r="AW487" s="78"/>
      <c r="AX487" s="78"/>
      <c r="AY487" s="78"/>
      <c r="AZ487" s="78"/>
      <c r="BA487" s="78"/>
      <c r="BB487" s="78"/>
      <c r="BC487" s="78"/>
      <c r="BD487" s="78"/>
      <c r="BE487" s="78"/>
      <c r="BF487" s="78"/>
      <c r="BG487" s="78"/>
      <c r="BH487" s="78"/>
      <c r="BI487" s="78"/>
      <c r="BJ487" s="78"/>
      <c r="BK487" s="78"/>
      <c r="BL487" s="78"/>
      <c r="BM487" s="78"/>
      <c r="BN487" s="78"/>
      <c r="BO487" s="78"/>
      <c r="BP487" s="78"/>
      <c r="BQ487" s="78"/>
      <c r="BR487" s="78"/>
      <c r="BS487" s="78"/>
      <c r="BT487" s="78"/>
      <c r="BU487" s="78"/>
      <c r="BV487" s="78"/>
      <c r="BW487" s="78"/>
      <c r="BX487" s="78"/>
      <c r="BY487" s="78"/>
      <c r="BZ487" s="78"/>
      <c r="CA487" s="78"/>
      <c r="CB487" s="78"/>
      <c r="CC487" s="78"/>
      <c r="CD487" s="78"/>
      <c r="CE487" s="78"/>
      <c r="CF487" s="78"/>
      <c r="CG487" s="78"/>
      <c r="CH487" s="78"/>
      <c r="CI487" s="78"/>
      <c r="CJ487" s="78"/>
      <c r="CK487" s="78"/>
      <c r="CL487" s="78"/>
      <c r="CM487" s="78"/>
      <c r="CN487" s="78"/>
      <c r="CO487" s="78"/>
      <c r="CP487" s="78"/>
      <c r="CQ487" s="78"/>
      <c r="CR487" s="78"/>
      <c r="CS487" s="78"/>
      <c r="CT487" s="78"/>
      <c r="CU487" s="78"/>
      <c r="CV487" s="78"/>
      <c r="CW487" s="78"/>
      <c r="CX487" s="78"/>
      <c r="CY487" s="78"/>
      <c r="CZ487" s="78"/>
      <c r="DA487" s="78"/>
      <c r="DB487" s="78"/>
      <c r="DC487" s="78"/>
      <c r="DD487" s="78"/>
      <c r="DE487" s="78"/>
      <c r="DF487" s="78"/>
      <c r="DG487" s="78"/>
      <c r="DH487" s="78"/>
      <c r="DI487" s="78"/>
      <c r="DJ487" s="78"/>
      <c r="DK487" s="78"/>
      <c r="DL487" s="78"/>
      <c r="DM487" s="78"/>
      <c r="DN487" s="78"/>
      <c r="DO487" s="78"/>
      <c r="DP487" s="78"/>
      <c r="DQ487" s="78"/>
      <c r="DR487" s="78"/>
      <c r="DS487" s="78"/>
      <c r="DT487" s="78"/>
      <c r="DU487" s="78"/>
      <c r="DV487" s="78"/>
      <c r="DW487" s="78"/>
      <c r="DX487" s="78"/>
      <c r="DY487" s="78"/>
      <c r="DZ487" s="78"/>
      <c r="EA487" s="78"/>
      <c r="EB487" s="78"/>
      <c r="EC487" s="78"/>
      <c r="ED487" s="78"/>
      <c r="EE487" s="78"/>
      <c r="EF487" s="78"/>
      <c r="EG487" s="78"/>
      <c r="EH487" s="78"/>
      <c r="EI487" s="78"/>
      <c r="EJ487" s="78"/>
      <c r="EK487" s="78"/>
      <c r="EL487" s="78"/>
      <c r="EM487" s="78"/>
      <c r="EN487" s="78"/>
      <c r="EO487" s="78"/>
      <c r="EP487" s="78"/>
      <c r="EQ487" s="78"/>
      <c r="ER487" s="78"/>
      <c r="ES487" s="78"/>
      <c r="ET487" s="78"/>
      <c r="EU487" s="78"/>
      <c r="EV487" s="78"/>
      <c r="EW487" s="78"/>
      <c r="EX487" s="78"/>
      <c r="EY487" s="78"/>
      <c r="EZ487" s="78"/>
      <c r="FA487" s="78"/>
      <c r="FB487" s="78"/>
      <c r="FC487" s="78"/>
      <c r="FD487" s="78"/>
      <c r="FE487" s="78"/>
      <c r="FF487" s="78"/>
      <c r="FG487" s="78"/>
      <c r="FH487" s="78"/>
      <c r="FI487" s="78"/>
      <c r="FJ487" s="78"/>
      <c r="FK487" s="78"/>
      <c r="FL487" s="78"/>
      <c r="FM487" s="78"/>
      <c r="FN487" s="78"/>
      <c r="FO487" s="78"/>
      <c r="FP487" s="78"/>
      <c r="FQ487" s="78"/>
      <c r="FR487" s="78"/>
      <c r="FS487" s="78"/>
      <c r="FT487" s="78"/>
      <c r="FU487" s="78"/>
      <c r="FV487" s="78"/>
      <c r="FW487" s="78"/>
      <c r="FX487" s="78"/>
      <c r="FY487" s="78"/>
      <c r="FZ487" s="78"/>
    </row>
    <row r="488" spans="8:182" x14ac:dyDescent="0.2">
      <c r="H488" s="78"/>
      <c r="I488" s="78"/>
      <c r="J488" s="78"/>
      <c r="K488" s="78"/>
      <c r="L488" s="78"/>
      <c r="M488" s="78"/>
      <c r="N488" s="78"/>
      <c r="O488" s="7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  <c r="AA488" s="78"/>
      <c r="AB488" s="78"/>
      <c r="AC488" s="78"/>
      <c r="AD488" s="78"/>
      <c r="AE488" s="78"/>
      <c r="AF488" s="78"/>
      <c r="AG488" s="78"/>
      <c r="AH488" s="78"/>
      <c r="AI488" s="78"/>
      <c r="AJ488" s="78"/>
      <c r="AK488" s="78"/>
      <c r="AL488" s="78"/>
      <c r="AM488" s="78"/>
      <c r="AN488" s="78"/>
      <c r="AO488" s="78"/>
      <c r="AP488" s="78"/>
      <c r="AQ488" s="78"/>
      <c r="AR488" s="78"/>
      <c r="AS488" s="78"/>
      <c r="AT488" s="78"/>
      <c r="AU488" s="78"/>
      <c r="AV488" s="78"/>
      <c r="AW488" s="78"/>
      <c r="AX488" s="78"/>
      <c r="AY488" s="78"/>
      <c r="AZ488" s="78"/>
      <c r="BA488" s="78"/>
      <c r="BB488" s="78"/>
      <c r="BC488" s="78"/>
      <c r="BD488" s="78"/>
      <c r="BE488" s="78"/>
      <c r="BF488" s="78"/>
      <c r="BG488" s="78"/>
      <c r="BH488" s="78"/>
      <c r="BI488" s="78"/>
      <c r="BJ488" s="78"/>
      <c r="BK488" s="78"/>
      <c r="BL488" s="78"/>
      <c r="BM488" s="78"/>
      <c r="BN488" s="78"/>
      <c r="BO488" s="78"/>
      <c r="BP488" s="78"/>
      <c r="BQ488" s="78"/>
      <c r="BR488" s="78"/>
      <c r="BS488" s="78"/>
      <c r="BT488" s="78"/>
      <c r="BU488" s="78"/>
      <c r="BV488" s="78"/>
      <c r="BW488" s="78"/>
      <c r="BX488" s="78"/>
      <c r="BY488" s="78"/>
      <c r="BZ488" s="78"/>
      <c r="CA488" s="78"/>
      <c r="CB488" s="78"/>
      <c r="CC488" s="78"/>
      <c r="CD488" s="78"/>
      <c r="CE488" s="78"/>
      <c r="CF488" s="78"/>
      <c r="CG488" s="78"/>
      <c r="CH488" s="78"/>
      <c r="CI488" s="78"/>
      <c r="CJ488" s="78"/>
      <c r="CK488" s="78"/>
      <c r="CL488" s="78"/>
      <c r="CM488" s="78"/>
      <c r="CN488" s="78"/>
      <c r="CO488" s="78"/>
      <c r="CP488" s="78"/>
      <c r="CQ488" s="78"/>
      <c r="CR488" s="78"/>
      <c r="CS488" s="78"/>
      <c r="CT488" s="78"/>
      <c r="CU488" s="78"/>
      <c r="CV488" s="78"/>
      <c r="CW488" s="78"/>
      <c r="CX488" s="78"/>
      <c r="CY488" s="78"/>
      <c r="CZ488" s="78"/>
      <c r="DA488" s="78"/>
      <c r="DB488" s="78"/>
      <c r="DC488" s="78"/>
      <c r="DD488" s="78"/>
      <c r="DE488" s="78"/>
      <c r="DF488" s="78"/>
      <c r="DG488" s="78"/>
      <c r="DH488" s="78"/>
      <c r="DI488" s="78"/>
      <c r="DJ488" s="78"/>
      <c r="DK488" s="78"/>
      <c r="DL488" s="78"/>
      <c r="DM488" s="78"/>
      <c r="DN488" s="78"/>
      <c r="DO488" s="78"/>
      <c r="DP488" s="78"/>
      <c r="DQ488" s="78"/>
      <c r="DR488" s="78"/>
      <c r="DS488" s="78"/>
      <c r="DT488" s="78"/>
      <c r="DU488" s="78"/>
      <c r="DV488" s="78"/>
      <c r="DW488" s="78"/>
      <c r="DX488" s="78"/>
      <c r="DY488" s="78"/>
      <c r="DZ488" s="78"/>
      <c r="EA488" s="78"/>
      <c r="EB488" s="78"/>
      <c r="EC488" s="78"/>
      <c r="ED488" s="78"/>
      <c r="EE488" s="78"/>
      <c r="EF488" s="78"/>
      <c r="EG488" s="78"/>
      <c r="EH488" s="78"/>
      <c r="EI488" s="78"/>
      <c r="EJ488" s="78"/>
      <c r="EK488" s="78"/>
      <c r="EL488" s="78"/>
      <c r="EM488" s="78"/>
      <c r="EN488" s="78"/>
      <c r="EO488" s="78"/>
      <c r="EP488" s="78"/>
      <c r="EQ488" s="78"/>
      <c r="ER488" s="78"/>
      <c r="ES488" s="78"/>
      <c r="ET488" s="78"/>
      <c r="EU488" s="78"/>
      <c r="EV488" s="78"/>
      <c r="EW488" s="78"/>
      <c r="EX488" s="78"/>
      <c r="EY488" s="78"/>
      <c r="EZ488" s="78"/>
      <c r="FA488" s="78"/>
      <c r="FB488" s="78"/>
      <c r="FC488" s="78"/>
      <c r="FD488" s="78"/>
      <c r="FE488" s="78"/>
      <c r="FF488" s="78"/>
      <c r="FG488" s="78"/>
      <c r="FH488" s="78"/>
      <c r="FI488" s="78"/>
      <c r="FJ488" s="78"/>
      <c r="FK488" s="78"/>
      <c r="FL488" s="78"/>
      <c r="FM488" s="78"/>
      <c r="FN488" s="78"/>
      <c r="FO488" s="78"/>
      <c r="FP488" s="78"/>
      <c r="FQ488" s="78"/>
      <c r="FR488" s="78"/>
      <c r="FS488" s="78"/>
      <c r="FT488" s="78"/>
      <c r="FU488" s="78"/>
      <c r="FV488" s="78"/>
      <c r="FW488" s="78"/>
      <c r="FX488" s="78"/>
      <c r="FY488" s="78"/>
      <c r="FZ488" s="78"/>
    </row>
    <row r="489" spans="8:182" x14ac:dyDescent="0.2">
      <c r="H489" s="78"/>
      <c r="I489" s="78"/>
      <c r="J489" s="78"/>
      <c r="K489" s="78"/>
      <c r="L489" s="78"/>
      <c r="M489" s="78"/>
      <c r="N489" s="78"/>
      <c r="O489" s="78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  <c r="AA489" s="78"/>
      <c r="AB489" s="78"/>
      <c r="AC489" s="78"/>
      <c r="AD489" s="78"/>
      <c r="AE489" s="78"/>
      <c r="AF489" s="78"/>
      <c r="AG489" s="78"/>
      <c r="AH489" s="78"/>
      <c r="AI489" s="78"/>
      <c r="AJ489" s="78"/>
      <c r="AK489" s="78"/>
      <c r="AL489" s="78"/>
      <c r="AM489" s="78"/>
      <c r="AN489" s="78"/>
      <c r="AO489" s="78"/>
      <c r="AP489" s="78"/>
      <c r="AQ489" s="78"/>
      <c r="AR489" s="78"/>
      <c r="AS489" s="78"/>
      <c r="AT489" s="78"/>
      <c r="AU489" s="78"/>
      <c r="AV489" s="78"/>
      <c r="AW489" s="78"/>
      <c r="AX489" s="78"/>
      <c r="AY489" s="78"/>
      <c r="AZ489" s="78"/>
      <c r="BA489" s="78"/>
      <c r="BB489" s="78"/>
      <c r="BC489" s="78"/>
      <c r="BD489" s="78"/>
      <c r="BE489" s="78"/>
      <c r="BF489" s="78"/>
      <c r="BG489" s="78"/>
      <c r="BH489" s="78"/>
      <c r="BI489" s="78"/>
      <c r="BJ489" s="78"/>
      <c r="BK489" s="78"/>
      <c r="BL489" s="78"/>
      <c r="BM489" s="78"/>
      <c r="BN489" s="78"/>
      <c r="BO489" s="78"/>
      <c r="BP489" s="78"/>
      <c r="BQ489" s="78"/>
      <c r="BR489" s="78"/>
      <c r="BS489" s="78"/>
      <c r="BT489" s="78"/>
      <c r="BU489" s="78"/>
      <c r="BV489" s="78"/>
      <c r="BW489" s="78"/>
      <c r="BX489" s="78"/>
      <c r="BY489" s="78"/>
      <c r="BZ489" s="78"/>
      <c r="CA489" s="78"/>
      <c r="CB489" s="78"/>
      <c r="CC489" s="78"/>
      <c r="CD489" s="78"/>
      <c r="CE489" s="78"/>
      <c r="CF489" s="78"/>
      <c r="CG489" s="78"/>
      <c r="CH489" s="78"/>
      <c r="CI489" s="78"/>
      <c r="CJ489" s="78"/>
      <c r="CK489" s="78"/>
      <c r="CL489" s="78"/>
      <c r="CM489" s="78"/>
      <c r="CN489" s="78"/>
      <c r="CO489" s="78"/>
      <c r="CP489" s="78"/>
      <c r="CQ489" s="78"/>
      <c r="CR489" s="78"/>
      <c r="CS489" s="78"/>
      <c r="CT489" s="78"/>
      <c r="CU489" s="78"/>
      <c r="CV489" s="78"/>
      <c r="CW489" s="78"/>
      <c r="CX489" s="78"/>
      <c r="CY489" s="78"/>
      <c r="CZ489" s="78"/>
      <c r="DA489" s="78"/>
      <c r="DB489" s="78"/>
      <c r="DC489" s="78"/>
      <c r="DD489" s="78"/>
      <c r="DE489" s="78"/>
      <c r="DF489" s="78"/>
      <c r="DG489" s="78"/>
      <c r="DH489" s="78"/>
      <c r="DI489" s="78"/>
      <c r="DJ489" s="78"/>
      <c r="DK489" s="78"/>
      <c r="DL489" s="78"/>
      <c r="DM489" s="78"/>
      <c r="DN489" s="78"/>
      <c r="DO489" s="78"/>
      <c r="DP489" s="78"/>
      <c r="DQ489" s="78"/>
      <c r="DR489" s="78"/>
      <c r="DS489" s="78"/>
      <c r="DT489" s="78"/>
      <c r="DU489" s="78"/>
      <c r="DV489" s="78"/>
      <c r="DW489" s="78"/>
      <c r="DX489" s="78"/>
      <c r="DY489" s="78"/>
      <c r="DZ489" s="78"/>
      <c r="EA489" s="78"/>
      <c r="EB489" s="78"/>
      <c r="EC489" s="78"/>
      <c r="ED489" s="78"/>
      <c r="EE489" s="78"/>
      <c r="EF489" s="78"/>
      <c r="EG489" s="78"/>
      <c r="EH489" s="78"/>
      <c r="EI489" s="78"/>
      <c r="EJ489" s="78"/>
      <c r="EK489" s="78"/>
      <c r="EL489" s="78"/>
      <c r="EM489" s="78"/>
      <c r="EN489" s="78"/>
      <c r="EO489" s="78"/>
      <c r="EP489" s="78"/>
      <c r="EQ489" s="78"/>
      <c r="ER489" s="78"/>
      <c r="ES489" s="78"/>
      <c r="ET489" s="78"/>
      <c r="EU489" s="78"/>
      <c r="EV489" s="78"/>
      <c r="EW489" s="78"/>
      <c r="EX489" s="78"/>
      <c r="EY489" s="78"/>
      <c r="EZ489" s="78"/>
      <c r="FA489" s="78"/>
      <c r="FB489" s="78"/>
      <c r="FC489" s="78"/>
      <c r="FD489" s="78"/>
      <c r="FE489" s="78"/>
      <c r="FF489" s="78"/>
      <c r="FG489" s="78"/>
      <c r="FH489" s="78"/>
      <c r="FI489" s="78"/>
      <c r="FJ489" s="78"/>
      <c r="FK489" s="78"/>
      <c r="FL489" s="78"/>
      <c r="FM489" s="78"/>
      <c r="FN489" s="78"/>
      <c r="FO489" s="78"/>
      <c r="FP489" s="78"/>
      <c r="FQ489" s="78"/>
      <c r="FR489" s="78"/>
      <c r="FS489" s="78"/>
      <c r="FT489" s="78"/>
      <c r="FU489" s="78"/>
      <c r="FV489" s="78"/>
      <c r="FW489" s="78"/>
      <c r="FX489" s="78"/>
      <c r="FY489" s="78"/>
      <c r="FZ489" s="78"/>
    </row>
    <row r="490" spans="8:182" x14ac:dyDescent="0.2">
      <c r="H490" s="78"/>
      <c r="I490" s="78"/>
      <c r="J490" s="78"/>
      <c r="K490" s="78"/>
      <c r="L490" s="78"/>
      <c r="M490" s="78"/>
      <c r="N490" s="78"/>
      <c r="O490" s="78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  <c r="AA490" s="78"/>
      <c r="AB490" s="78"/>
      <c r="AC490" s="78"/>
      <c r="AD490" s="78"/>
      <c r="AE490" s="78"/>
      <c r="AF490" s="78"/>
      <c r="AG490" s="78"/>
      <c r="AH490" s="78"/>
      <c r="AI490" s="78"/>
      <c r="AJ490" s="78"/>
      <c r="AK490" s="78"/>
      <c r="AL490" s="78"/>
      <c r="AM490" s="78"/>
      <c r="AN490" s="78"/>
      <c r="AO490" s="78"/>
      <c r="AP490" s="78"/>
      <c r="AQ490" s="78"/>
      <c r="AR490" s="78"/>
      <c r="AS490" s="78"/>
      <c r="AT490" s="78"/>
      <c r="AU490" s="78"/>
      <c r="AV490" s="78"/>
      <c r="AW490" s="78"/>
      <c r="AX490" s="78"/>
      <c r="AY490" s="78"/>
      <c r="AZ490" s="78"/>
      <c r="BA490" s="78"/>
      <c r="BB490" s="78"/>
      <c r="BC490" s="78"/>
      <c r="BD490" s="78"/>
      <c r="BE490" s="78"/>
      <c r="BF490" s="78"/>
      <c r="BG490" s="78"/>
      <c r="BH490" s="78"/>
      <c r="BI490" s="78"/>
      <c r="BJ490" s="78"/>
      <c r="BK490" s="78"/>
      <c r="BL490" s="78"/>
      <c r="BM490" s="78"/>
      <c r="BN490" s="78"/>
      <c r="BO490" s="78"/>
      <c r="BP490" s="78"/>
      <c r="BQ490" s="78"/>
      <c r="BR490" s="78"/>
      <c r="BS490" s="78"/>
      <c r="BT490" s="78"/>
      <c r="BU490" s="78"/>
      <c r="BV490" s="78"/>
      <c r="BW490" s="78"/>
      <c r="BX490" s="78"/>
      <c r="BY490" s="78"/>
      <c r="BZ490" s="78"/>
      <c r="CA490" s="78"/>
      <c r="CB490" s="78"/>
      <c r="CC490" s="78"/>
      <c r="CD490" s="78"/>
      <c r="CE490" s="78"/>
      <c r="CF490" s="78"/>
      <c r="CG490" s="78"/>
      <c r="CH490" s="78"/>
      <c r="CI490" s="78"/>
      <c r="CJ490" s="78"/>
      <c r="CK490" s="78"/>
      <c r="CL490" s="78"/>
      <c r="CM490" s="78"/>
      <c r="CN490" s="78"/>
      <c r="CO490" s="78"/>
      <c r="CP490" s="78"/>
      <c r="CQ490" s="78"/>
      <c r="CR490" s="78"/>
      <c r="CS490" s="78"/>
      <c r="CT490" s="78"/>
      <c r="CU490" s="78"/>
      <c r="CV490" s="78"/>
      <c r="CW490" s="78"/>
      <c r="CX490" s="78"/>
      <c r="CY490" s="78"/>
      <c r="CZ490" s="78"/>
      <c r="DA490" s="78"/>
      <c r="DB490" s="78"/>
      <c r="DC490" s="78"/>
      <c r="DD490" s="78"/>
      <c r="DE490" s="78"/>
      <c r="DF490" s="78"/>
      <c r="DG490" s="78"/>
      <c r="DH490" s="78"/>
      <c r="DI490" s="78"/>
      <c r="DJ490" s="78"/>
      <c r="DK490" s="78"/>
      <c r="DL490" s="78"/>
      <c r="DM490" s="78"/>
      <c r="DN490" s="78"/>
      <c r="DO490" s="78"/>
      <c r="DP490" s="78"/>
      <c r="DQ490" s="78"/>
      <c r="DR490" s="78"/>
      <c r="DS490" s="78"/>
      <c r="DT490" s="78"/>
      <c r="DU490" s="78"/>
      <c r="DV490" s="78"/>
      <c r="DW490" s="78"/>
      <c r="DX490" s="78"/>
      <c r="DY490" s="78"/>
      <c r="DZ490" s="78"/>
      <c r="EA490" s="78"/>
      <c r="EB490" s="78"/>
      <c r="EC490" s="78"/>
      <c r="ED490" s="78"/>
      <c r="EE490" s="78"/>
      <c r="EF490" s="78"/>
      <c r="EG490" s="78"/>
      <c r="EH490" s="78"/>
      <c r="EI490" s="78"/>
      <c r="EJ490" s="78"/>
      <c r="EK490" s="78"/>
      <c r="EL490" s="78"/>
      <c r="EM490" s="78"/>
      <c r="EN490" s="78"/>
      <c r="EO490" s="78"/>
      <c r="EP490" s="78"/>
      <c r="EQ490" s="78"/>
      <c r="ER490" s="78"/>
      <c r="ES490" s="78"/>
      <c r="ET490" s="78"/>
      <c r="EU490" s="78"/>
      <c r="EV490" s="78"/>
      <c r="EW490" s="78"/>
      <c r="EX490" s="78"/>
      <c r="EY490" s="78"/>
      <c r="EZ490" s="78"/>
      <c r="FA490" s="78"/>
      <c r="FB490" s="78"/>
      <c r="FC490" s="78"/>
      <c r="FD490" s="78"/>
      <c r="FE490" s="78"/>
      <c r="FF490" s="78"/>
      <c r="FG490" s="78"/>
      <c r="FH490" s="78"/>
      <c r="FI490" s="78"/>
      <c r="FJ490" s="78"/>
      <c r="FK490" s="78"/>
      <c r="FL490" s="78"/>
      <c r="FM490" s="78"/>
      <c r="FN490" s="78"/>
      <c r="FO490" s="78"/>
      <c r="FP490" s="78"/>
      <c r="FQ490" s="78"/>
      <c r="FR490" s="78"/>
      <c r="FS490" s="78"/>
      <c r="FT490" s="78"/>
      <c r="FU490" s="78"/>
      <c r="FV490" s="78"/>
      <c r="FW490" s="78"/>
      <c r="FX490" s="78"/>
      <c r="FY490" s="78"/>
      <c r="FZ490" s="78"/>
    </row>
    <row r="491" spans="8:182" x14ac:dyDescent="0.2">
      <c r="H491" s="78"/>
      <c r="I491" s="78"/>
      <c r="J491" s="78"/>
      <c r="K491" s="78"/>
      <c r="L491" s="78"/>
      <c r="M491" s="78"/>
      <c r="N491" s="78"/>
      <c r="O491" s="78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  <c r="AA491" s="78"/>
      <c r="AB491" s="78"/>
      <c r="AC491" s="78"/>
      <c r="AD491" s="78"/>
      <c r="AE491" s="78"/>
      <c r="AF491" s="78"/>
      <c r="AG491" s="78"/>
      <c r="AH491" s="78"/>
      <c r="AI491" s="78"/>
      <c r="AJ491" s="78"/>
      <c r="AK491" s="78"/>
      <c r="AL491" s="78"/>
      <c r="AM491" s="78"/>
      <c r="AN491" s="78"/>
      <c r="AO491" s="78"/>
      <c r="AP491" s="78"/>
      <c r="AQ491" s="78"/>
      <c r="AR491" s="78"/>
      <c r="AS491" s="78"/>
      <c r="AT491" s="78"/>
      <c r="AU491" s="78"/>
      <c r="AV491" s="78"/>
      <c r="AW491" s="78"/>
      <c r="AX491" s="78"/>
      <c r="AY491" s="78"/>
      <c r="AZ491" s="78"/>
      <c r="BA491" s="78"/>
      <c r="BB491" s="78"/>
      <c r="BC491" s="78"/>
      <c r="BD491" s="78"/>
      <c r="BE491" s="78"/>
      <c r="BF491" s="78"/>
      <c r="BG491" s="78"/>
      <c r="BH491" s="78"/>
      <c r="BI491" s="78"/>
      <c r="BJ491" s="78"/>
      <c r="BK491" s="78"/>
      <c r="BL491" s="78"/>
      <c r="BM491" s="78"/>
      <c r="BN491" s="78"/>
      <c r="BO491" s="78"/>
      <c r="BP491" s="78"/>
      <c r="BQ491" s="78"/>
      <c r="BR491" s="78"/>
      <c r="BS491" s="78"/>
      <c r="BT491" s="78"/>
      <c r="BU491" s="78"/>
      <c r="BV491" s="78"/>
      <c r="BW491" s="78"/>
      <c r="BX491" s="78"/>
      <c r="BY491" s="78"/>
      <c r="BZ491" s="78"/>
      <c r="CA491" s="78"/>
      <c r="CB491" s="78"/>
      <c r="CC491" s="78"/>
      <c r="CD491" s="78"/>
      <c r="CE491" s="78"/>
      <c r="CF491" s="78"/>
      <c r="CG491" s="78"/>
      <c r="CH491" s="78"/>
      <c r="CI491" s="78"/>
      <c r="CJ491" s="78"/>
      <c r="CK491" s="78"/>
      <c r="CL491" s="78"/>
      <c r="CM491" s="78"/>
      <c r="CN491" s="78"/>
      <c r="CO491" s="78"/>
      <c r="CP491" s="78"/>
      <c r="CQ491" s="78"/>
      <c r="CR491" s="78"/>
      <c r="CS491" s="78"/>
      <c r="CT491" s="78"/>
      <c r="CU491" s="78"/>
      <c r="CV491" s="78"/>
      <c r="CW491" s="78"/>
      <c r="CX491" s="78"/>
      <c r="CY491" s="78"/>
      <c r="CZ491" s="78"/>
      <c r="DA491" s="78"/>
      <c r="DB491" s="78"/>
      <c r="DC491" s="78"/>
      <c r="DD491" s="78"/>
      <c r="DE491" s="78"/>
      <c r="DF491" s="78"/>
      <c r="DG491" s="78"/>
      <c r="DH491" s="78"/>
      <c r="DI491" s="78"/>
      <c r="DJ491" s="78"/>
      <c r="DK491" s="78"/>
      <c r="DL491" s="78"/>
      <c r="DM491" s="78"/>
      <c r="DN491" s="78"/>
      <c r="DO491" s="78"/>
      <c r="DP491" s="78"/>
      <c r="DQ491" s="78"/>
      <c r="DR491" s="78"/>
      <c r="DS491" s="78"/>
      <c r="DT491" s="78"/>
      <c r="DU491" s="78"/>
      <c r="DV491" s="78"/>
      <c r="DW491" s="78"/>
      <c r="DX491" s="78"/>
      <c r="DY491" s="78"/>
      <c r="DZ491" s="78"/>
      <c r="EA491" s="78"/>
      <c r="EB491" s="78"/>
      <c r="EC491" s="78"/>
      <c r="ED491" s="78"/>
      <c r="EE491" s="78"/>
      <c r="EF491" s="78"/>
      <c r="EG491" s="78"/>
      <c r="EH491" s="78"/>
      <c r="EI491" s="78"/>
      <c r="EJ491" s="78"/>
      <c r="EK491" s="78"/>
      <c r="EL491" s="78"/>
      <c r="EM491" s="78"/>
      <c r="EN491" s="78"/>
      <c r="EO491" s="78"/>
      <c r="EP491" s="78"/>
      <c r="EQ491" s="78"/>
      <c r="ER491" s="78"/>
      <c r="ES491" s="78"/>
      <c r="ET491" s="78"/>
      <c r="EU491" s="78"/>
      <c r="EV491" s="78"/>
      <c r="EW491" s="78"/>
      <c r="EX491" s="78"/>
      <c r="EY491" s="78"/>
      <c r="EZ491" s="78"/>
      <c r="FA491" s="78"/>
      <c r="FB491" s="78"/>
      <c r="FC491" s="78"/>
      <c r="FD491" s="78"/>
      <c r="FE491" s="78"/>
      <c r="FF491" s="78"/>
      <c r="FG491" s="78"/>
      <c r="FH491" s="78"/>
      <c r="FI491" s="78"/>
      <c r="FJ491" s="78"/>
      <c r="FK491" s="78"/>
      <c r="FL491" s="78"/>
      <c r="FM491" s="78"/>
      <c r="FN491" s="78"/>
      <c r="FO491" s="78"/>
      <c r="FP491" s="78"/>
      <c r="FQ491" s="78"/>
      <c r="FR491" s="78"/>
      <c r="FS491" s="78"/>
      <c r="FT491" s="78"/>
      <c r="FU491" s="78"/>
      <c r="FV491" s="78"/>
      <c r="FW491" s="78"/>
      <c r="FX491" s="78"/>
      <c r="FY491" s="78"/>
      <c r="FZ491" s="78"/>
    </row>
    <row r="492" spans="8:182" x14ac:dyDescent="0.2">
      <c r="H492" s="78"/>
      <c r="I492" s="78"/>
      <c r="J492" s="78"/>
      <c r="K492" s="78"/>
      <c r="L492" s="78"/>
      <c r="M492" s="78"/>
      <c r="N492" s="78"/>
      <c r="O492" s="78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  <c r="AA492" s="78"/>
      <c r="AB492" s="78"/>
      <c r="AC492" s="78"/>
      <c r="AD492" s="78"/>
      <c r="AE492" s="78"/>
      <c r="AF492" s="78"/>
      <c r="AG492" s="78"/>
      <c r="AH492" s="78"/>
      <c r="AI492" s="78"/>
      <c r="AJ492" s="78"/>
      <c r="AK492" s="78"/>
      <c r="AL492" s="78"/>
      <c r="AM492" s="78"/>
      <c r="AN492" s="78"/>
      <c r="AO492" s="78"/>
      <c r="AP492" s="78"/>
      <c r="AQ492" s="78"/>
      <c r="AR492" s="78"/>
      <c r="AS492" s="78"/>
      <c r="AT492" s="78"/>
      <c r="AU492" s="78"/>
      <c r="AV492" s="78"/>
      <c r="AW492" s="78"/>
      <c r="AX492" s="78"/>
      <c r="AY492" s="78"/>
      <c r="AZ492" s="78"/>
      <c r="BA492" s="78"/>
      <c r="BB492" s="78"/>
      <c r="BC492" s="78"/>
      <c r="BD492" s="78"/>
      <c r="BE492" s="78"/>
      <c r="BF492" s="78"/>
      <c r="BG492" s="78"/>
      <c r="BH492" s="78"/>
      <c r="BI492" s="78"/>
      <c r="BJ492" s="78"/>
      <c r="BK492" s="78"/>
      <c r="BL492" s="78"/>
      <c r="BM492" s="78"/>
      <c r="BN492" s="78"/>
      <c r="BO492" s="78"/>
      <c r="BP492" s="78"/>
      <c r="BQ492" s="78"/>
      <c r="BR492" s="78"/>
      <c r="BS492" s="78"/>
      <c r="BT492" s="78"/>
      <c r="BU492" s="78"/>
      <c r="BV492" s="78"/>
      <c r="BW492" s="78"/>
      <c r="BX492" s="78"/>
      <c r="BY492" s="78"/>
      <c r="BZ492" s="78"/>
      <c r="CA492" s="78"/>
      <c r="CB492" s="78"/>
      <c r="CC492" s="78"/>
      <c r="CD492" s="78"/>
      <c r="CE492" s="78"/>
      <c r="CF492" s="78"/>
      <c r="CG492" s="78"/>
      <c r="CH492" s="78"/>
      <c r="CI492" s="78"/>
      <c r="CJ492" s="78"/>
      <c r="CK492" s="78"/>
      <c r="CL492" s="78"/>
      <c r="CM492" s="78"/>
      <c r="CN492" s="78"/>
      <c r="CO492" s="78"/>
      <c r="CP492" s="78"/>
      <c r="CQ492" s="78"/>
      <c r="CR492" s="78"/>
      <c r="CS492" s="78"/>
      <c r="CT492" s="78"/>
      <c r="CU492" s="78"/>
      <c r="CV492" s="78"/>
      <c r="CW492" s="78"/>
      <c r="CX492" s="78"/>
      <c r="CY492" s="78"/>
      <c r="CZ492" s="78"/>
      <c r="DA492" s="78"/>
      <c r="DB492" s="78"/>
      <c r="DC492" s="78"/>
      <c r="DD492" s="78"/>
      <c r="DE492" s="78"/>
      <c r="DF492" s="78"/>
      <c r="DG492" s="78"/>
      <c r="DH492" s="78"/>
      <c r="DI492" s="78"/>
      <c r="DJ492" s="78"/>
      <c r="DK492" s="78"/>
      <c r="DL492" s="78"/>
      <c r="DM492" s="78"/>
      <c r="DN492" s="78"/>
      <c r="DO492" s="78"/>
      <c r="DP492" s="78"/>
      <c r="DQ492" s="78"/>
      <c r="DR492" s="78"/>
      <c r="DS492" s="78"/>
      <c r="DT492" s="78"/>
      <c r="DU492" s="78"/>
      <c r="DV492" s="78"/>
      <c r="DW492" s="78"/>
      <c r="DX492" s="78"/>
      <c r="DY492" s="78"/>
      <c r="DZ492" s="78"/>
      <c r="EA492" s="78"/>
      <c r="EB492" s="78"/>
      <c r="EC492" s="78"/>
      <c r="ED492" s="78"/>
      <c r="EE492" s="78"/>
      <c r="EF492" s="78"/>
      <c r="EG492" s="78"/>
      <c r="EH492" s="78"/>
      <c r="EI492" s="78"/>
      <c r="EJ492" s="78"/>
      <c r="EK492" s="78"/>
      <c r="EL492" s="78"/>
      <c r="EM492" s="78"/>
      <c r="EN492" s="78"/>
      <c r="EO492" s="78"/>
      <c r="EP492" s="78"/>
      <c r="EQ492" s="78"/>
      <c r="ER492" s="78"/>
      <c r="ES492" s="78"/>
      <c r="ET492" s="78"/>
      <c r="EU492" s="78"/>
      <c r="EV492" s="78"/>
      <c r="EW492" s="78"/>
      <c r="EX492" s="78"/>
      <c r="EY492" s="78"/>
      <c r="EZ492" s="78"/>
      <c r="FA492" s="78"/>
      <c r="FB492" s="78"/>
      <c r="FC492" s="78"/>
      <c r="FD492" s="78"/>
      <c r="FE492" s="78"/>
      <c r="FF492" s="78"/>
      <c r="FG492" s="78"/>
      <c r="FH492" s="78"/>
      <c r="FI492" s="78"/>
      <c r="FJ492" s="78"/>
      <c r="FK492" s="78"/>
      <c r="FL492" s="78"/>
      <c r="FM492" s="78"/>
      <c r="FN492" s="78"/>
      <c r="FO492" s="78"/>
      <c r="FP492" s="78"/>
      <c r="FQ492" s="78"/>
      <c r="FR492" s="78"/>
      <c r="FS492" s="78"/>
      <c r="FT492" s="78"/>
      <c r="FU492" s="78"/>
      <c r="FV492" s="78"/>
      <c r="FW492" s="78"/>
      <c r="FX492" s="78"/>
      <c r="FY492" s="78"/>
      <c r="FZ492" s="78"/>
    </row>
    <row r="493" spans="8:182" x14ac:dyDescent="0.2">
      <c r="H493" s="78"/>
      <c r="I493" s="78"/>
      <c r="J493" s="78"/>
      <c r="K493" s="78"/>
      <c r="L493" s="78"/>
      <c r="M493" s="78"/>
      <c r="N493" s="78"/>
      <c r="O493" s="78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  <c r="AA493" s="78"/>
      <c r="AB493" s="78"/>
      <c r="AC493" s="78"/>
      <c r="AD493" s="78"/>
      <c r="AE493" s="78"/>
      <c r="AF493" s="78"/>
      <c r="AG493" s="78"/>
      <c r="AH493" s="78"/>
      <c r="AI493" s="78"/>
      <c r="AJ493" s="78"/>
      <c r="AK493" s="78"/>
      <c r="AL493" s="78"/>
      <c r="AM493" s="78"/>
      <c r="AN493" s="78"/>
      <c r="AO493" s="78"/>
      <c r="AP493" s="78"/>
      <c r="AQ493" s="78"/>
      <c r="AR493" s="78"/>
      <c r="AS493" s="78"/>
      <c r="AT493" s="78"/>
      <c r="AU493" s="78"/>
      <c r="AV493" s="78"/>
      <c r="AW493" s="78"/>
      <c r="AX493" s="78"/>
      <c r="AY493" s="78"/>
      <c r="AZ493" s="78"/>
      <c r="BA493" s="78"/>
      <c r="BB493" s="78"/>
      <c r="BC493" s="78"/>
      <c r="BD493" s="78"/>
      <c r="BE493" s="78"/>
      <c r="BF493" s="78"/>
      <c r="BG493" s="78"/>
      <c r="BH493" s="78"/>
      <c r="BI493" s="78"/>
      <c r="BJ493" s="78"/>
      <c r="BK493" s="78"/>
      <c r="BL493" s="78"/>
      <c r="BM493" s="78"/>
      <c r="BN493" s="78"/>
      <c r="BO493" s="78"/>
      <c r="BP493" s="78"/>
      <c r="BQ493" s="78"/>
      <c r="BR493" s="78"/>
      <c r="BS493" s="78"/>
      <c r="BT493" s="78"/>
      <c r="BU493" s="78"/>
      <c r="BV493" s="78"/>
      <c r="BW493" s="78"/>
      <c r="BX493" s="78"/>
      <c r="BY493" s="78"/>
      <c r="BZ493" s="78"/>
      <c r="CA493" s="78"/>
      <c r="CB493" s="78"/>
      <c r="CC493" s="78"/>
      <c r="CD493" s="78"/>
      <c r="CE493" s="78"/>
      <c r="CF493" s="78"/>
      <c r="CG493" s="78"/>
      <c r="CH493" s="78"/>
      <c r="CI493" s="78"/>
      <c r="CJ493" s="78"/>
      <c r="CK493" s="78"/>
      <c r="CL493" s="78"/>
      <c r="CM493" s="78"/>
      <c r="CN493" s="78"/>
      <c r="CO493" s="78"/>
      <c r="CP493" s="78"/>
      <c r="CQ493" s="78"/>
      <c r="CR493" s="78"/>
      <c r="CS493" s="78"/>
      <c r="CT493" s="78"/>
      <c r="CU493" s="78"/>
      <c r="CV493" s="78"/>
      <c r="CW493" s="78"/>
      <c r="CX493" s="78"/>
      <c r="CY493" s="78"/>
      <c r="CZ493" s="78"/>
      <c r="DA493" s="78"/>
      <c r="DB493" s="78"/>
      <c r="DC493" s="78"/>
      <c r="DD493" s="78"/>
      <c r="DE493" s="78"/>
      <c r="DF493" s="78"/>
      <c r="DG493" s="78"/>
      <c r="DH493" s="78"/>
      <c r="DI493" s="78"/>
      <c r="DJ493" s="78"/>
      <c r="DK493" s="78"/>
      <c r="DL493" s="78"/>
      <c r="DM493" s="78"/>
      <c r="DN493" s="78"/>
      <c r="DO493" s="78"/>
      <c r="DP493" s="78"/>
      <c r="DQ493" s="78"/>
      <c r="DR493" s="78"/>
      <c r="DS493" s="78"/>
      <c r="DT493" s="78"/>
      <c r="DU493" s="78"/>
      <c r="DV493" s="78"/>
      <c r="DW493" s="78"/>
      <c r="DX493" s="78"/>
      <c r="DY493" s="78"/>
      <c r="DZ493" s="78"/>
      <c r="EA493" s="78"/>
      <c r="EB493" s="78"/>
      <c r="EC493" s="78"/>
      <c r="ED493" s="78"/>
      <c r="EE493" s="78"/>
      <c r="EF493" s="78"/>
      <c r="EG493" s="78"/>
      <c r="EH493" s="78"/>
      <c r="EI493" s="78"/>
      <c r="EJ493" s="78"/>
      <c r="EK493" s="78"/>
      <c r="EL493" s="78"/>
      <c r="EM493" s="78"/>
      <c r="EN493" s="78"/>
      <c r="EO493" s="78"/>
      <c r="EP493" s="78"/>
      <c r="EQ493" s="78"/>
      <c r="ER493" s="78"/>
      <c r="ES493" s="78"/>
      <c r="ET493" s="78"/>
      <c r="EU493" s="78"/>
      <c r="EV493" s="78"/>
      <c r="EW493" s="78"/>
      <c r="EX493" s="78"/>
      <c r="EY493" s="78"/>
      <c r="EZ493" s="78"/>
      <c r="FA493" s="78"/>
      <c r="FB493" s="78"/>
      <c r="FC493" s="78"/>
      <c r="FD493" s="78"/>
      <c r="FE493" s="78"/>
      <c r="FF493" s="78"/>
      <c r="FG493" s="78"/>
      <c r="FH493" s="78"/>
      <c r="FI493" s="78"/>
      <c r="FJ493" s="78"/>
      <c r="FK493" s="78"/>
      <c r="FL493" s="78"/>
      <c r="FM493" s="78"/>
      <c r="FN493" s="78"/>
      <c r="FO493" s="78"/>
      <c r="FP493" s="78"/>
      <c r="FQ493" s="78"/>
      <c r="FR493" s="78"/>
      <c r="FS493" s="78"/>
      <c r="FT493" s="78"/>
      <c r="FU493" s="78"/>
      <c r="FV493" s="78"/>
      <c r="FW493" s="78"/>
      <c r="FX493" s="78"/>
      <c r="FY493" s="78"/>
      <c r="FZ493" s="78"/>
    </row>
    <row r="494" spans="8:182" x14ac:dyDescent="0.2">
      <c r="H494" s="78"/>
      <c r="I494" s="78"/>
      <c r="J494" s="78"/>
      <c r="K494" s="78"/>
      <c r="L494" s="78"/>
      <c r="M494" s="78"/>
      <c r="N494" s="78"/>
      <c r="O494" s="78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  <c r="AA494" s="78"/>
      <c r="AB494" s="78"/>
      <c r="AC494" s="78"/>
      <c r="AD494" s="78"/>
      <c r="AE494" s="78"/>
      <c r="AF494" s="78"/>
      <c r="AG494" s="78"/>
      <c r="AH494" s="78"/>
      <c r="AI494" s="78"/>
      <c r="AJ494" s="78"/>
      <c r="AK494" s="78"/>
      <c r="AL494" s="78"/>
      <c r="AM494" s="78"/>
      <c r="AN494" s="78"/>
      <c r="AO494" s="78"/>
      <c r="AP494" s="78"/>
      <c r="AQ494" s="78"/>
      <c r="AR494" s="78"/>
      <c r="AS494" s="78"/>
      <c r="AT494" s="78"/>
      <c r="AU494" s="78"/>
      <c r="AV494" s="78"/>
      <c r="AW494" s="78"/>
      <c r="AX494" s="78"/>
      <c r="AY494" s="78"/>
      <c r="AZ494" s="78"/>
      <c r="BA494" s="78"/>
      <c r="BB494" s="78"/>
      <c r="BC494" s="78"/>
      <c r="BD494" s="78"/>
      <c r="BE494" s="78"/>
      <c r="BF494" s="78"/>
      <c r="BG494" s="78"/>
      <c r="BH494" s="78"/>
      <c r="BI494" s="78"/>
      <c r="BJ494" s="78"/>
      <c r="BK494" s="78"/>
      <c r="BL494" s="78"/>
      <c r="BM494" s="78"/>
      <c r="BN494" s="78"/>
      <c r="BO494" s="78"/>
      <c r="BP494" s="78"/>
      <c r="BQ494" s="78"/>
      <c r="BR494" s="78"/>
      <c r="BS494" s="78"/>
      <c r="BT494" s="78"/>
      <c r="BU494" s="78"/>
      <c r="BV494" s="78"/>
      <c r="BW494" s="78"/>
      <c r="BX494" s="78"/>
      <c r="BY494" s="78"/>
      <c r="BZ494" s="78"/>
      <c r="CA494" s="78"/>
      <c r="CB494" s="78"/>
      <c r="CC494" s="78"/>
      <c r="CD494" s="78"/>
      <c r="CE494" s="78"/>
      <c r="CF494" s="78"/>
      <c r="CG494" s="78"/>
      <c r="CH494" s="78"/>
      <c r="CI494" s="78"/>
      <c r="CJ494" s="78"/>
      <c r="CK494" s="78"/>
      <c r="CL494" s="78"/>
      <c r="CM494" s="78"/>
      <c r="CN494" s="78"/>
      <c r="CO494" s="78"/>
      <c r="CP494" s="78"/>
      <c r="CQ494" s="78"/>
      <c r="CR494" s="78"/>
      <c r="CS494" s="78"/>
      <c r="CT494" s="78"/>
      <c r="CU494" s="78"/>
      <c r="CV494" s="78"/>
      <c r="CW494" s="78"/>
      <c r="CX494" s="78"/>
      <c r="CY494" s="78"/>
      <c r="CZ494" s="78"/>
      <c r="DA494" s="78"/>
      <c r="DB494" s="78"/>
      <c r="DC494" s="78"/>
      <c r="DD494" s="78"/>
      <c r="DE494" s="78"/>
      <c r="DF494" s="78"/>
      <c r="DG494" s="78"/>
      <c r="DH494" s="78"/>
      <c r="DI494" s="78"/>
      <c r="DJ494" s="78"/>
      <c r="DK494" s="78"/>
      <c r="DL494" s="78"/>
      <c r="DM494" s="78"/>
      <c r="DN494" s="78"/>
      <c r="DO494" s="78"/>
      <c r="DP494" s="78"/>
      <c r="DQ494" s="78"/>
      <c r="DR494" s="78"/>
      <c r="DS494" s="78"/>
      <c r="DT494" s="78"/>
      <c r="DU494" s="78"/>
      <c r="DV494" s="78"/>
      <c r="DW494" s="78"/>
      <c r="DX494" s="78"/>
      <c r="DY494" s="78"/>
      <c r="DZ494" s="78"/>
      <c r="EA494" s="78"/>
      <c r="EB494" s="78"/>
      <c r="EC494" s="78"/>
      <c r="ED494" s="78"/>
      <c r="EE494" s="78"/>
      <c r="EF494" s="78"/>
      <c r="EG494" s="78"/>
      <c r="EH494" s="78"/>
      <c r="EI494" s="78"/>
      <c r="EJ494" s="78"/>
      <c r="EK494" s="78"/>
      <c r="EL494" s="78"/>
      <c r="EM494" s="78"/>
      <c r="EN494" s="78"/>
      <c r="EO494" s="78"/>
      <c r="EP494" s="78"/>
      <c r="EQ494" s="78"/>
      <c r="ER494" s="78"/>
      <c r="ES494" s="78"/>
      <c r="ET494" s="78"/>
      <c r="EU494" s="78"/>
      <c r="EV494" s="78"/>
      <c r="EW494" s="78"/>
      <c r="EX494" s="78"/>
      <c r="EY494" s="78"/>
      <c r="EZ494" s="78"/>
      <c r="FA494" s="78"/>
      <c r="FB494" s="78"/>
      <c r="FC494" s="78"/>
      <c r="FD494" s="78"/>
      <c r="FE494" s="78"/>
      <c r="FF494" s="78"/>
      <c r="FG494" s="78"/>
      <c r="FH494" s="78"/>
      <c r="FI494" s="78"/>
      <c r="FJ494" s="78"/>
      <c r="FK494" s="78"/>
      <c r="FL494" s="78"/>
      <c r="FM494" s="78"/>
      <c r="FN494" s="78"/>
      <c r="FO494" s="78"/>
      <c r="FP494" s="78"/>
      <c r="FQ494" s="78"/>
      <c r="FR494" s="78"/>
      <c r="FS494" s="78"/>
      <c r="FT494" s="78"/>
      <c r="FU494" s="78"/>
      <c r="FV494" s="78"/>
      <c r="FW494" s="78"/>
      <c r="FX494" s="78"/>
      <c r="FY494" s="78"/>
      <c r="FZ494" s="78"/>
    </row>
    <row r="495" spans="8:182" x14ac:dyDescent="0.2">
      <c r="H495" s="78"/>
      <c r="I495" s="78"/>
      <c r="J495" s="78"/>
      <c r="K495" s="78"/>
      <c r="L495" s="78"/>
      <c r="M495" s="78"/>
      <c r="N495" s="78"/>
      <c r="O495" s="78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  <c r="AA495" s="78"/>
      <c r="AB495" s="78"/>
      <c r="AC495" s="78"/>
      <c r="AD495" s="78"/>
      <c r="AE495" s="78"/>
      <c r="AF495" s="78"/>
      <c r="AG495" s="78"/>
      <c r="AH495" s="78"/>
      <c r="AI495" s="78"/>
      <c r="AJ495" s="78"/>
      <c r="AK495" s="78"/>
      <c r="AL495" s="78"/>
      <c r="AM495" s="78"/>
      <c r="AN495" s="78"/>
      <c r="AO495" s="78"/>
      <c r="AP495" s="78"/>
      <c r="AQ495" s="78"/>
      <c r="AR495" s="78"/>
      <c r="AS495" s="78"/>
      <c r="AT495" s="78"/>
      <c r="AU495" s="78"/>
      <c r="AV495" s="78"/>
      <c r="AW495" s="78"/>
      <c r="AX495" s="78"/>
      <c r="AY495" s="78"/>
      <c r="AZ495" s="78"/>
      <c r="BA495" s="78"/>
      <c r="BB495" s="78"/>
      <c r="BC495" s="78"/>
      <c r="BD495" s="78"/>
      <c r="BE495" s="78"/>
      <c r="BF495" s="78"/>
      <c r="BG495" s="78"/>
      <c r="BH495" s="78"/>
      <c r="BI495" s="78"/>
      <c r="BJ495" s="78"/>
      <c r="BK495" s="78"/>
      <c r="BL495" s="78"/>
      <c r="BM495" s="78"/>
      <c r="BN495" s="78"/>
      <c r="BO495" s="78"/>
      <c r="BP495" s="78"/>
      <c r="BQ495" s="78"/>
      <c r="BR495" s="78"/>
      <c r="BS495" s="78"/>
      <c r="BT495" s="78"/>
      <c r="BU495" s="78"/>
      <c r="BV495" s="78"/>
      <c r="BW495" s="78"/>
      <c r="BX495" s="78"/>
      <c r="BY495" s="78"/>
      <c r="BZ495" s="78"/>
      <c r="CA495" s="78"/>
      <c r="CB495" s="78"/>
      <c r="CC495" s="78"/>
      <c r="CD495" s="78"/>
      <c r="CE495" s="78"/>
      <c r="CF495" s="78"/>
      <c r="CG495" s="78"/>
      <c r="CH495" s="78"/>
      <c r="CI495" s="78"/>
      <c r="CJ495" s="78"/>
      <c r="CK495" s="78"/>
      <c r="CL495" s="78"/>
      <c r="CM495" s="78"/>
      <c r="CN495" s="78"/>
      <c r="CO495" s="78"/>
      <c r="CP495" s="78"/>
      <c r="CQ495" s="78"/>
      <c r="CR495" s="78"/>
      <c r="CS495" s="78"/>
      <c r="CT495" s="78"/>
      <c r="CU495" s="78"/>
      <c r="CV495" s="78"/>
      <c r="CW495" s="78"/>
      <c r="CX495" s="78"/>
      <c r="CY495" s="78"/>
      <c r="CZ495" s="78"/>
      <c r="DA495" s="78"/>
      <c r="DB495" s="78"/>
      <c r="DC495" s="78"/>
      <c r="DD495" s="78"/>
      <c r="DE495" s="78"/>
      <c r="DF495" s="78"/>
      <c r="DG495" s="78"/>
      <c r="DH495" s="78"/>
      <c r="DI495" s="78"/>
      <c r="DJ495" s="78"/>
      <c r="DK495" s="78"/>
      <c r="DL495" s="78"/>
      <c r="DM495" s="78"/>
      <c r="DN495" s="78"/>
      <c r="DO495" s="78"/>
      <c r="DP495" s="78"/>
      <c r="DQ495" s="78"/>
      <c r="DR495" s="78"/>
      <c r="DS495" s="78"/>
      <c r="DT495" s="78"/>
      <c r="DU495" s="78"/>
      <c r="DV495" s="78"/>
      <c r="DW495" s="78"/>
      <c r="DX495" s="78"/>
      <c r="DY495" s="78"/>
      <c r="DZ495" s="78"/>
      <c r="EA495" s="78"/>
      <c r="EB495" s="78"/>
      <c r="EC495" s="78"/>
      <c r="ED495" s="78"/>
      <c r="EE495" s="78"/>
      <c r="EF495" s="78"/>
      <c r="EG495" s="78"/>
      <c r="EH495" s="78"/>
      <c r="EI495" s="78"/>
      <c r="EJ495" s="78"/>
      <c r="EK495" s="78"/>
      <c r="EL495" s="78"/>
      <c r="EM495" s="78"/>
      <c r="EN495" s="78"/>
      <c r="EO495" s="78"/>
      <c r="EP495" s="78"/>
      <c r="EQ495" s="78"/>
      <c r="ER495" s="78"/>
      <c r="ES495" s="78"/>
      <c r="ET495" s="78"/>
      <c r="EU495" s="78"/>
      <c r="EV495" s="78"/>
      <c r="EW495" s="78"/>
      <c r="EX495" s="78"/>
      <c r="EY495" s="78"/>
      <c r="EZ495" s="78"/>
      <c r="FA495" s="78"/>
      <c r="FB495" s="78"/>
      <c r="FC495" s="78"/>
      <c r="FD495" s="78"/>
      <c r="FE495" s="78"/>
      <c r="FF495" s="78"/>
      <c r="FG495" s="78"/>
      <c r="FH495" s="78"/>
      <c r="FI495" s="78"/>
      <c r="FJ495" s="78"/>
      <c r="FK495" s="78"/>
      <c r="FL495" s="78"/>
      <c r="FM495" s="78"/>
      <c r="FN495" s="78"/>
      <c r="FO495" s="78"/>
      <c r="FP495" s="78"/>
      <c r="FQ495" s="78"/>
      <c r="FR495" s="78"/>
      <c r="FS495" s="78"/>
      <c r="FT495" s="78"/>
      <c r="FU495" s="78"/>
      <c r="FV495" s="78"/>
      <c r="FW495" s="78"/>
      <c r="FX495" s="78"/>
      <c r="FY495" s="78"/>
      <c r="FZ495" s="78"/>
    </row>
    <row r="496" spans="8:182" x14ac:dyDescent="0.2">
      <c r="H496" s="78"/>
      <c r="I496" s="78"/>
      <c r="J496" s="78"/>
      <c r="K496" s="78"/>
      <c r="L496" s="78"/>
      <c r="M496" s="78"/>
      <c r="N496" s="78"/>
      <c r="O496" s="78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  <c r="AA496" s="78"/>
      <c r="AB496" s="78"/>
      <c r="AC496" s="78"/>
      <c r="AD496" s="78"/>
      <c r="AE496" s="78"/>
      <c r="AF496" s="78"/>
      <c r="AG496" s="78"/>
      <c r="AH496" s="78"/>
      <c r="AI496" s="78"/>
      <c r="AJ496" s="78"/>
      <c r="AK496" s="78"/>
      <c r="AL496" s="78"/>
      <c r="AM496" s="78"/>
      <c r="AN496" s="78"/>
      <c r="AO496" s="78"/>
      <c r="AP496" s="78"/>
      <c r="AQ496" s="78"/>
      <c r="AR496" s="78"/>
      <c r="AS496" s="78"/>
      <c r="AT496" s="78"/>
      <c r="AU496" s="78"/>
      <c r="AV496" s="78"/>
      <c r="AW496" s="78"/>
      <c r="AX496" s="78"/>
      <c r="AY496" s="78"/>
      <c r="AZ496" s="78"/>
      <c r="BA496" s="78"/>
      <c r="BB496" s="78"/>
      <c r="BC496" s="78"/>
      <c r="BD496" s="78"/>
      <c r="BE496" s="78"/>
      <c r="BF496" s="78"/>
      <c r="BG496" s="78"/>
      <c r="BH496" s="78"/>
      <c r="BI496" s="78"/>
      <c r="BJ496" s="78"/>
      <c r="BK496" s="78"/>
      <c r="BL496" s="78"/>
      <c r="BM496" s="78"/>
      <c r="BN496" s="78"/>
      <c r="BO496" s="78"/>
      <c r="BP496" s="78"/>
      <c r="BQ496" s="78"/>
      <c r="BR496" s="78"/>
      <c r="BS496" s="78"/>
      <c r="BT496" s="78"/>
      <c r="BU496" s="78"/>
      <c r="BV496" s="78"/>
      <c r="BW496" s="78"/>
      <c r="BX496" s="78"/>
      <c r="BY496" s="78"/>
      <c r="BZ496" s="78"/>
      <c r="CA496" s="78"/>
      <c r="CB496" s="78"/>
      <c r="CC496" s="78"/>
      <c r="CD496" s="78"/>
      <c r="CE496" s="78"/>
      <c r="CF496" s="78"/>
      <c r="CG496" s="78"/>
      <c r="CH496" s="78"/>
      <c r="CI496" s="78"/>
      <c r="CJ496" s="78"/>
      <c r="CK496" s="78"/>
      <c r="CL496" s="78"/>
      <c r="CM496" s="78"/>
      <c r="CN496" s="78"/>
      <c r="CO496" s="78"/>
      <c r="CP496" s="78"/>
      <c r="CQ496" s="78"/>
      <c r="CR496" s="78"/>
      <c r="CS496" s="78"/>
      <c r="CT496" s="78"/>
      <c r="CU496" s="78"/>
      <c r="CV496" s="78"/>
      <c r="CW496" s="78"/>
      <c r="CX496" s="78"/>
      <c r="CY496" s="78"/>
      <c r="CZ496" s="78"/>
      <c r="DA496" s="78"/>
      <c r="DB496" s="78"/>
      <c r="DC496" s="78"/>
      <c r="DD496" s="78"/>
      <c r="DE496" s="78"/>
      <c r="DF496" s="78"/>
      <c r="DG496" s="78"/>
      <c r="DH496" s="78"/>
      <c r="DI496" s="78"/>
      <c r="DJ496" s="78"/>
      <c r="DK496" s="78"/>
      <c r="DL496" s="78"/>
      <c r="DM496" s="78"/>
      <c r="DN496" s="78"/>
      <c r="DO496" s="78"/>
      <c r="DP496" s="78"/>
      <c r="DQ496" s="78"/>
      <c r="DR496" s="78"/>
      <c r="DS496" s="78"/>
      <c r="DT496" s="78"/>
      <c r="DU496" s="78"/>
      <c r="DV496" s="78"/>
      <c r="DW496" s="78"/>
      <c r="DX496" s="78"/>
      <c r="DY496" s="78"/>
      <c r="DZ496" s="78"/>
      <c r="EA496" s="78"/>
      <c r="EB496" s="78"/>
      <c r="EC496" s="78"/>
      <c r="ED496" s="78"/>
      <c r="EE496" s="78"/>
      <c r="EF496" s="78"/>
      <c r="EG496" s="78"/>
      <c r="EH496" s="78"/>
      <c r="EI496" s="78"/>
      <c r="EJ496" s="78"/>
      <c r="EK496" s="78"/>
      <c r="EL496" s="78"/>
      <c r="EM496" s="78"/>
      <c r="EN496" s="78"/>
      <c r="EO496" s="78"/>
      <c r="EP496" s="78"/>
      <c r="EQ496" s="78"/>
      <c r="ER496" s="78"/>
      <c r="ES496" s="78"/>
      <c r="ET496" s="78"/>
      <c r="EU496" s="78"/>
      <c r="EV496" s="78"/>
      <c r="EW496" s="78"/>
      <c r="EX496" s="78"/>
      <c r="EY496" s="78"/>
      <c r="EZ496" s="78"/>
      <c r="FA496" s="78"/>
      <c r="FB496" s="78"/>
      <c r="FC496" s="78"/>
      <c r="FD496" s="78"/>
      <c r="FE496" s="78"/>
      <c r="FF496" s="78"/>
      <c r="FG496" s="78"/>
      <c r="FH496" s="78"/>
      <c r="FI496" s="78"/>
      <c r="FJ496" s="78"/>
      <c r="FK496" s="78"/>
      <c r="FL496" s="78"/>
      <c r="FM496" s="78"/>
      <c r="FN496" s="78"/>
      <c r="FO496" s="78"/>
      <c r="FP496" s="78"/>
      <c r="FQ496" s="78"/>
      <c r="FR496" s="78"/>
      <c r="FS496" s="78"/>
      <c r="FT496" s="78"/>
      <c r="FU496" s="78"/>
      <c r="FV496" s="78"/>
      <c r="FW496" s="78"/>
      <c r="FX496" s="78"/>
      <c r="FY496" s="78"/>
      <c r="FZ496" s="78"/>
    </row>
    <row r="497" spans="8:182" x14ac:dyDescent="0.2">
      <c r="H497" s="78"/>
      <c r="I497" s="78"/>
      <c r="J497" s="78"/>
      <c r="K497" s="78"/>
      <c r="L497" s="78"/>
      <c r="M497" s="78"/>
      <c r="N497" s="78"/>
      <c r="O497" s="78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  <c r="AA497" s="78"/>
      <c r="AB497" s="78"/>
      <c r="AC497" s="78"/>
      <c r="AD497" s="78"/>
      <c r="AE497" s="78"/>
      <c r="AF497" s="78"/>
      <c r="AG497" s="78"/>
      <c r="AH497" s="78"/>
      <c r="AI497" s="78"/>
      <c r="AJ497" s="78"/>
      <c r="AK497" s="78"/>
      <c r="AL497" s="78"/>
      <c r="AM497" s="78"/>
      <c r="AN497" s="78"/>
      <c r="AO497" s="78"/>
      <c r="AP497" s="78"/>
      <c r="AQ497" s="78"/>
      <c r="AR497" s="78"/>
      <c r="AS497" s="78"/>
      <c r="AT497" s="78"/>
      <c r="AU497" s="78"/>
      <c r="AV497" s="78"/>
      <c r="AW497" s="78"/>
      <c r="AX497" s="78"/>
      <c r="AY497" s="78"/>
      <c r="AZ497" s="78"/>
      <c r="BA497" s="78"/>
      <c r="BB497" s="78"/>
      <c r="BC497" s="78"/>
      <c r="BD497" s="78"/>
      <c r="BE497" s="78"/>
      <c r="BF497" s="78"/>
      <c r="BG497" s="78"/>
      <c r="BH497" s="78"/>
      <c r="BI497" s="78"/>
      <c r="BJ497" s="78"/>
      <c r="BK497" s="78"/>
      <c r="BL497" s="78"/>
      <c r="BM497" s="78"/>
      <c r="BN497" s="78"/>
      <c r="BO497" s="78"/>
      <c r="BP497" s="78"/>
      <c r="BQ497" s="78"/>
      <c r="BR497" s="78"/>
      <c r="BS497" s="78"/>
      <c r="BT497" s="78"/>
      <c r="BU497" s="78"/>
      <c r="BV497" s="78"/>
      <c r="BW497" s="78"/>
      <c r="BX497" s="78"/>
      <c r="BY497" s="78"/>
      <c r="BZ497" s="78"/>
      <c r="CA497" s="78"/>
      <c r="CB497" s="78"/>
      <c r="CC497" s="78"/>
      <c r="CD497" s="78"/>
      <c r="CE497" s="78"/>
      <c r="CF497" s="78"/>
      <c r="CG497" s="78"/>
      <c r="CH497" s="78"/>
      <c r="CI497" s="78"/>
      <c r="CJ497" s="78"/>
      <c r="CK497" s="78"/>
      <c r="CL497" s="78"/>
      <c r="CM497" s="78"/>
      <c r="CN497" s="78"/>
      <c r="CO497" s="78"/>
      <c r="CP497" s="78"/>
      <c r="CQ497" s="78"/>
      <c r="CR497" s="78"/>
      <c r="CS497" s="78"/>
      <c r="CT497" s="78"/>
      <c r="CU497" s="78"/>
      <c r="CV497" s="78"/>
      <c r="CW497" s="78"/>
      <c r="CX497" s="78"/>
      <c r="CY497" s="78"/>
      <c r="CZ497" s="78"/>
      <c r="DA497" s="78"/>
      <c r="DB497" s="78"/>
      <c r="DC497" s="78"/>
      <c r="DD497" s="78"/>
      <c r="DE497" s="78"/>
      <c r="DF497" s="78"/>
      <c r="DG497" s="78"/>
      <c r="DH497" s="78"/>
      <c r="DI497" s="78"/>
      <c r="DJ497" s="78"/>
      <c r="DK497" s="78"/>
      <c r="DL497" s="78"/>
      <c r="DM497" s="78"/>
      <c r="DN497" s="78"/>
      <c r="DO497" s="78"/>
      <c r="DP497" s="78"/>
      <c r="DQ497" s="78"/>
      <c r="DR497" s="78"/>
      <c r="DS497" s="78"/>
      <c r="DT497" s="78"/>
      <c r="DU497" s="78"/>
      <c r="DV497" s="78"/>
      <c r="DW497" s="78"/>
      <c r="DX497" s="78"/>
      <c r="DY497" s="78"/>
      <c r="DZ497" s="78"/>
      <c r="EA497" s="78"/>
      <c r="EB497" s="78"/>
      <c r="EC497" s="78"/>
      <c r="ED497" s="78"/>
      <c r="EE497" s="78"/>
      <c r="EF497" s="78"/>
      <c r="EG497" s="78"/>
      <c r="EH497" s="78"/>
      <c r="EI497" s="78"/>
      <c r="EJ497" s="78"/>
      <c r="EK497" s="78"/>
      <c r="EL497" s="78"/>
      <c r="EM497" s="78"/>
      <c r="EN497" s="78"/>
      <c r="EO497" s="78"/>
      <c r="EP497" s="78"/>
      <c r="EQ497" s="78"/>
      <c r="ER497" s="78"/>
      <c r="ES497" s="78"/>
      <c r="ET497" s="78"/>
      <c r="EU497" s="78"/>
      <c r="EV497" s="78"/>
      <c r="EW497" s="78"/>
      <c r="EX497" s="78"/>
      <c r="EY497" s="78"/>
      <c r="EZ497" s="78"/>
      <c r="FA497" s="78"/>
      <c r="FB497" s="78"/>
      <c r="FC497" s="78"/>
      <c r="FD497" s="78"/>
      <c r="FE497" s="78"/>
      <c r="FF497" s="78"/>
      <c r="FG497" s="78"/>
      <c r="FH497" s="78"/>
      <c r="FI497" s="78"/>
      <c r="FJ497" s="78"/>
      <c r="FK497" s="78"/>
      <c r="FL497" s="78"/>
      <c r="FM497" s="78"/>
      <c r="FN497" s="78"/>
      <c r="FO497" s="78"/>
      <c r="FP497" s="78"/>
      <c r="FQ497" s="78"/>
      <c r="FR497" s="78"/>
      <c r="FS497" s="78"/>
      <c r="FT497" s="78"/>
      <c r="FU497" s="78"/>
      <c r="FV497" s="78"/>
      <c r="FW497" s="78"/>
      <c r="FX497" s="78"/>
      <c r="FY497" s="78"/>
      <c r="FZ497" s="78"/>
    </row>
    <row r="498" spans="8:182" x14ac:dyDescent="0.2">
      <c r="H498" s="78"/>
      <c r="I498" s="78"/>
      <c r="J498" s="78"/>
      <c r="K498" s="78"/>
      <c r="L498" s="78"/>
      <c r="M498" s="78"/>
      <c r="N498" s="78"/>
      <c r="O498" s="7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  <c r="AA498" s="78"/>
      <c r="AB498" s="78"/>
      <c r="AC498" s="78"/>
      <c r="AD498" s="78"/>
      <c r="AE498" s="78"/>
      <c r="AF498" s="78"/>
      <c r="AG498" s="78"/>
      <c r="AH498" s="78"/>
      <c r="AI498" s="78"/>
      <c r="AJ498" s="78"/>
      <c r="AK498" s="78"/>
      <c r="AL498" s="78"/>
      <c r="AM498" s="78"/>
      <c r="AN498" s="78"/>
      <c r="AO498" s="78"/>
      <c r="AP498" s="78"/>
      <c r="AQ498" s="78"/>
      <c r="AR498" s="78"/>
      <c r="AS498" s="78"/>
      <c r="AT498" s="78"/>
      <c r="AU498" s="78"/>
      <c r="AV498" s="78"/>
      <c r="AW498" s="78"/>
      <c r="AX498" s="78"/>
      <c r="AY498" s="78"/>
      <c r="AZ498" s="78"/>
      <c r="BA498" s="78"/>
      <c r="BB498" s="78"/>
      <c r="BC498" s="78"/>
      <c r="BD498" s="78"/>
      <c r="BE498" s="78"/>
      <c r="BF498" s="78"/>
      <c r="BG498" s="78"/>
      <c r="BH498" s="78"/>
      <c r="BI498" s="78"/>
      <c r="BJ498" s="78"/>
      <c r="BK498" s="78"/>
      <c r="BL498" s="78"/>
      <c r="BM498" s="78"/>
      <c r="BN498" s="78"/>
      <c r="BO498" s="78"/>
      <c r="BP498" s="78"/>
      <c r="BQ498" s="78"/>
      <c r="BR498" s="78"/>
      <c r="BS498" s="78"/>
      <c r="BT498" s="78"/>
      <c r="BU498" s="78"/>
      <c r="BV498" s="78"/>
      <c r="BW498" s="78"/>
      <c r="BX498" s="78"/>
      <c r="BY498" s="78"/>
      <c r="BZ498" s="78"/>
      <c r="CA498" s="78"/>
      <c r="CB498" s="78"/>
      <c r="CC498" s="78"/>
      <c r="CD498" s="78"/>
      <c r="CE498" s="78"/>
      <c r="CF498" s="78"/>
      <c r="CG498" s="78"/>
      <c r="CH498" s="78"/>
      <c r="CI498" s="78"/>
      <c r="CJ498" s="78"/>
      <c r="CK498" s="78"/>
      <c r="CL498" s="78"/>
      <c r="CM498" s="78"/>
      <c r="CN498" s="78"/>
      <c r="CO498" s="78"/>
      <c r="CP498" s="78"/>
      <c r="CQ498" s="78"/>
      <c r="CR498" s="78"/>
      <c r="CS498" s="78"/>
      <c r="CT498" s="78"/>
      <c r="CU498" s="78"/>
      <c r="CV498" s="78"/>
      <c r="CW498" s="78"/>
      <c r="CX498" s="78"/>
      <c r="CY498" s="78"/>
      <c r="CZ498" s="78"/>
      <c r="DA498" s="78"/>
      <c r="DB498" s="78"/>
      <c r="DC498" s="78"/>
      <c r="DD498" s="78"/>
      <c r="DE498" s="78"/>
      <c r="DF498" s="78"/>
      <c r="DG498" s="78"/>
      <c r="DH498" s="78"/>
      <c r="DI498" s="78"/>
      <c r="DJ498" s="78"/>
      <c r="DK498" s="78"/>
      <c r="DL498" s="78"/>
      <c r="DM498" s="78"/>
      <c r="DN498" s="78"/>
      <c r="DO498" s="78"/>
      <c r="DP498" s="78"/>
      <c r="DQ498" s="78"/>
      <c r="DR498" s="78"/>
      <c r="DS498" s="78"/>
      <c r="DT498" s="78"/>
      <c r="DU498" s="78"/>
      <c r="DV498" s="78"/>
      <c r="DW498" s="78"/>
      <c r="DX498" s="78"/>
      <c r="DY498" s="78"/>
      <c r="DZ498" s="78"/>
      <c r="EA498" s="78"/>
      <c r="EB498" s="78"/>
      <c r="EC498" s="78"/>
      <c r="ED498" s="78"/>
      <c r="EE498" s="78"/>
      <c r="EF498" s="78"/>
      <c r="EG498" s="78"/>
      <c r="EH498" s="78"/>
      <c r="EI498" s="78"/>
      <c r="EJ498" s="78"/>
      <c r="EK498" s="78"/>
      <c r="EL498" s="78"/>
      <c r="EM498" s="78"/>
      <c r="EN498" s="78"/>
      <c r="EO498" s="78"/>
      <c r="EP498" s="78"/>
      <c r="EQ498" s="78"/>
      <c r="ER498" s="78"/>
      <c r="ES498" s="78"/>
      <c r="ET498" s="78"/>
      <c r="EU498" s="78"/>
      <c r="EV498" s="78"/>
      <c r="EW498" s="78"/>
      <c r="EX498" s="78"/>
      <c r="EY498" s="78"/>
      <c r="EZ498" s="78"/>
      <c r="FA498" s="78"/>
      <c r="FB498" s="78"/>
      <c r="FC498" s="78"/>
      <c r="FD498" s="78"/>
      <c r="FE498" s="78"/>
      <c r="FF498" s="78"/>
      <c r="FG498" s="78"/>
      <c r="FH498" s="78"/>
      <c r="FI498" s="78"/>
      <c r="FJ498" s="78"/>
      <c r="FK498" s="78"/>
      <c r="FL498" s="78"/>
      <c r="FM498" s="78"/>
      <c r="FN498" s="78"/>
      <c r="FO498" s="78"/>
      <c r="FP498" s="78"/>
      <c r="FQ498" s="78"/>
      <c r="FR498" s="78"/>
      <c r="FS498" s="78"/>
      <c r="FT498" s="78"/>
      <c r="FU498" s="78"/>
      <c r="FV498" s="78"/>
      <c r="FW498" s="78"/>
      <c r="FX498" s="78"/>
      <c r="FY498" s="78"/>
      <c r="FZ498" s="78"/>
    </row>
    <row r="499" spans="8:182" x14ac:dyDescent="0.2">
      <c r="H499" s="78"/>
      <c r="I499" s="78"/>
      <c r="J499" s="78"/>
      <c r="K499" s="78"/>
      <c r="L499" s="78"/>
      <c r="M499" s="78"/>
      <c r="N499" s="78"/>
      <c r="O499" s="78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  <c r="AA499" s="78"/>
      <c r="AB499" s="78"/>
      <c r="AC499" s="78"/>
      <c r="AD499" s="78"/>
      <c r="AE499" s="78"/>
      <c r="AF499" s="78"/>
      <c r="AG499" s="78"/>
      <c r="AH499" s="78"/>
      <c r="AI499" s="78"/>
      <c r="AJ499" s="78"/>
      <c r="AK499" s="78"/>
      <c r="AL499" s="78"/>
      <c r="AM499" s="78"/>
      <c r="AN499" s="78"/>
      <c r="AO499" s="78"/>
      <c r="AP499" s="78"/>
      <c r="AQ499" s="78"/>
      <c r="AR499" s="78"/>
      <c r="AS499" s="78"/>
      <c r="AT499" s="78"/>
      <c r="AU499" s="78"/>
      <c r="AV499" s="78"/>
      <c r="AW499" s="78"/>
      <c r="AX499" s="78"/>
      <c r="AY499" s="78"/>
      <c r="AZ499" s="78"/>
      <c r="BA499" s="78"/>
      <c r="BB499" s="78"/>
      <c r="BC499" s="78"/>
      <c r="BD499" s="78"/>
      <c r="BE499" s="78"/>
      <c r="BF499" s="78"/>
      <c r="BG499" s="78"/>
      <c r="BH499" s="78"/>
      <c r="BI499" s="78"/>
      <c r="BJ499" s="78"/>
      <c r="BK499" s="78"/>
      <c r="BL499" s="78"/>
      <c r="BM499" s="78"/>
      <c r="BN499" s="78"/>
      <c r="BO499" s="78"/>
      <c r="BP499" s="78"/>
      <c r="BQ499" s="78"/>
      <c r="BR499" s="78"/>
      <c r="BS499" s="78"/>
      <c r="BT499" s="78"/>
      <c r="BU499" s="78"/>
      <c r="BV499" s="78"/>
      <c r="BW499" s="78"/>
      <c r="BX499" s="78"/>
      <c r="BY499" s="78"/>
      <c r="BZ499" s="78"/>
      <c r="CA499" s="78"/>
      <c r="CB499" s="78"/>
      <c r="CC499" s="78"/>
      <c r="CD499" s="78"/>
      <c r="CE499" s="78"/>
      <c r="CF499" s="78"/>
      <c r="CG499" s="78"/>
      <c r="CH499" s="78"/>
      <c r="CI499" s="78"/>
      <c r="CJ499" s="78"/>
      <c r="CK499" s="78"/>
      <c r="CL499" s="78"/>
      <c r="CM499" s="78"/>
      <c r="CN499" s="78"/>
      <c r="CO499" s="78"/>
      <c r="CP499" s="78"/>
      <c r="CQ499" s="78"/>
      <c r="CR499" s="78"/>
      <c r="CS499" s="78"/>
      <c r="CT499" s="78"/>
      <c r="CU499" s="78"/>
      <c r="CV499" s="78"/>
      <c r="CW499" s="78"/>
      <c r="CX499" s="78"/>
      <c r="CY499" s="78"/>
      <c r="CZ499" s="78"/>
      <c r="DA499" s="78"/>
      <c r="DB499" s="78"/>
      <c r="DC499" s="78"/>
      <c r="DD499" s="78"/>
      <c r="DE499" s="78"/>
      <c r="DF499" s="78"/>
      <c r="DG499" s="78"/>
      <c r="DH499" s="78"/>
      <c r="DI499" s="78"/>
      <c r="DJ499" s="78"/>
      <c r="DK499" s="78"/>
      <c r="DL499" s="78"/>
      <c r="DM499" s="78"/>
      <c r="DN499" s="78"/>
      <c r="DO499" s="78"/>
      <c r="DP499" s="78"/>
      <c r="DQ499" s="78"/>
      <c r="DR499" s="78"/>
      <c r="DS499" s="78"/>
      <c r="DT499" s="78"/>
      <c r="DU499" s="78"/>
      <c r="DV499" s="78"/>
      <c r="DW499" s="78"/>
      <c r="DX499" s="78"/>
      <c r="DY499" s="78"/>
      <c r="DZ499" s="78"/>
      <c r="EA499" s="78"/>
      <c r="EB499" s="78"/>
      <c r="EC499" s="78"/>
      <c r="ED499" s="78"/>
      <c r="EE499" s="78"/>
      <c r="EF499" s="78"/>
      <c r="EG499" s="78"/>
      <c r="EH499" s="78"/>
      <c r="EI499" s="78"/>
      <c r="EJ499" s="78"/>
      <c r="EK499" s="78"/>
      <c r="EL499" s="78"/>
      <c r="EM499" s="78"/>
      <c r="EN499" s="78"/>
      <c r="EO499" s="78"/>
      <c r="EP499" s="78"/>
      <c r="EQ499" s="78"/>
      <c r="ER499" s="78"/>
      <c r="ES499" s="78"/>
      <c r="ET499" s="78"/>
      <c r="EU499" s="78"/>
      <c r="EV499" s="78"/>
      <c r="EW499" s="78"/>
      <c r="EX499" s="78"/>
      <c r="EY499" s="78"/>
      <c r="EZ499" s="78"/>
      <c r="FA499" s="78"/>
      <c r="FB499" s="78"/>
      <c r="FC499" s="78"/>
      <c r="FD499" s="78"/>
      <c r="FE499" s="78"/>
      <c r="FF499" s="78"/>
      <c r="FG499" s="78"/>
      <c r="FH499" s="78"/>
      <c r="FI499" s="78"/>
      <c r="FJ499" s="78"/>
      <c r="FK499" s="78"/>
      <c r="FL499" s="78"/>
      <c r="FM499" s="78"/>
      <c r="FN499" s="78"/>
      <c r="FO499" s="78"/>
      <c r="FP499" s="78"/>
      <c r="FQ499" s="78"/>
      <c r="FR499" s="78"/>
      <c r="FS499" s="78"/>
      <c r="FT499" s="78"/>
      <c r="FU499" s="78"/>
      <c r="FV499" s="78"/>
      <c r="FW499" s="78"/>
      <c r="FX499" s="78"/>
      <c r="FY499" s="78"/>
      <c r="FZ499" s="78"/>
    </row>
    <row r="500" spans="8:182" x14ac:dyDescent="0.2">
      <c r="H500" s="78"/>
      <c r="I500" s="78"/>
      <c r="J500" s="78"/>
      <c r="K500" s="78"/>
      <c r="L500" s="78"/>
      <c r="M500" s="78"/>
      <c r="N500" s="78"/>
      <c r="O500" s="78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  <c r="AA500" s="78"/>
      <c r="AB500" s="78"/>
      <c r="AC500" s="78"/>
      <c r="AD500" s="78"/>
      <c r="AE500" s="78"/>
      <c r="AF500" s="78"/>
      <c r="AG500" s="78"/>
      <c r="AH500" s="78"/>
      <c r="AI500" s="78"/>
      <c r="AJ500" s="78"/>
      <c r="AK500" s="78"/>
      <c r="AL500" s="78"/>
      <c r="AM500" s="78"/>
      <c r="AN500" s="78"/>
      <c r="AO500" s="78"/>
      <c r="AP500" s="78"/>
      <c r="AQ500" s="78"/>
      <c r="AR500" s="78"/>
      <c r="AS500" s="78"/>
      <c r="AT500" s="78"/>
      <c r="AU500" s="78"/>
      <c r="AV500" s="78"/>
      <c r="AW500" s="78"/>
      <c r="AX500" s="78"/>
      <c r="AY500" s="78"/>
      <c r="AZ500" s="78"/>
      <c r="BA500" s="78"/>
      <c r="BB500" s="78"/>
      <c r="BC500" s="78"/>
      <c r="BD500" s="78"/>
      <c r="BE500" s="78"/>
      <c r="BF500" s="78"/>
      <c r="BG500" s="78"/>
      <c r="BH500" s="78"/>
      <c r="BI500" s="78"/>
      <c r="BJ500" s="78"/>
      <c r="BK500" s="78"/>
      <c r="BL500" s="78"/>
      <c r="BM500" s="78"/>
      <c r="BN500" s="78"/>
      <c r="BO500" s="78"/>
      <c r="BP500" s="78"/>
      <c r="BQ500" s="78"/>
      <c r="BR500" s="78"/>
      <c r="BS500" s="78"/>
      <c r="BT500" s="78"/>
      <c r="BU500" s="78"/>
      <c r="BV500" s="78"/>
      <c r="BW500" s="78"/>
      <c r="BX500" s="78"/>
      <c r="BY500" s="78"/>
      <c r="BZ500" s="78"/>
      <c r="CA500" s="78"/>
      <c r="CB500" s="78"/>
      <c r="CC500" s="78"/>
      <c r="CD500" s="78"/>
      <c r="CE500" s="78"/>
      <c r="CF500" s="78"/>
      <c r="CG500" s="78"/>
      <c r="CH500" s="78"/>
      <c r="CI500" s="78"/>
      <c r="CJ500" s="78"/>
      <c r="CK500" s="78"/>
      <c r="CL500" s="78"/>
      <c r="CM500" s="78"/>
      <c r="CN500" s="78"/>
      <c r="CO500" s="78"/>
      <c r="CP500" s="78"/>
      <c r="CQ500" s="78"/>
      <c r="CR500" s="78"/>
      <c r="CS500" s="78"/>
      <c r="CT500" s="78"/>
      <c r="CU500" s="78"/>
      <c r="CV500" s="78"/>
      <c r="CW500" s="78"/>
      <c r="CX500" s="78"/>
      <c r="CY500" s="78"/>
      <c r="CZ500" s="78"/>
      <c r="DA500" s="78"/>
      <c r="DB500" s="78"/>
      <c r="DC500" s="78"/>
      <c r="DD500" s="78"/>
      <c r="DE500" s="78"/>
      <c r="DF500" s="78"/>
      <c r="DG500" s="78"/>
      <c r="DH500" s="78"/>
      <c r="DI500" s="78"/>
      <c r="DJ500" s="78"/>
      <c r="DK500" s="78"/>
      <c r="DL500" s="78"/>
      <c r="DM500" s="78"/>
      <c r="DN500" s="78"/>
      <c r="DO500" s="78"/>
      <c r="DP500" s="78"/>
      <c r="DQ500" s="78"/>
      <c r="DR500" s="78"/>
      <c r="DS500" s="78"/>
      <c r="DT500" s="78"/>
      <c r="DU500" s="78"/>
      <c r="DV500" s="78"/>
      <c r="DW500" s="78"/>
      <c r="DX500" s="78"/>
      <c r="DY500" s="78"/>
      <c r="DZ500" s="78"/>
      <c r="EA500" s="78"/>
      <c r="EB500" s="78"/>
      <c r="EC500" s="78"/>
      <c r="ED500" s="78"/>
      <c r="EE500" s="78"/>
      <c r="EF500" s="78"/>
      <c r="EG500" s="78"/>
      <c r="EH500" s="78"/>
      <c r="EI500" s="78"/>
      <c r="EJ500" s="78"/>
      <c r="EK500" s="78"/>
      <c r="EL500" s="78"/>
      <c r="EM500" s="78"/>
      <c r="EN500" s="78"/>
      <c r="EO500" s="78"/>
      <c r="EP500" s="78"/>
      <c r="EQ500" s="78"/>
      <c r="ER500" s="78"/>
      <c r="ES500" s="78"/>
      <c r="ET500" s="78"/>
      <c r="EU500" s="78"/>
      <c r="EV500" s="78"/>
      <c r="EW500" s="78"/>
      <c r="EX500" s="78"/>
      <c r="EY500" s="78"/>
      <c r="EZ500" s="78"/>
      <c r="FA500" s="78"/>
      <c r="FB500" s="78"/>
      <c r="FC500" s="78"/>
      <c r="FD500" s="78"/>
      <c r="FE500" s="78"/>
      <c r="FF500" s="78"/>
      <c r="FG500" s="78"/>
      <c r="FH500" s="78"/>
      <c r="FI500" s="78"/>
      <c r="FJ500" s="78"/>
      <c r="FK500" s="78"/>
      <c r="FL500" s="78"/>
      <c r="FM500" s="78"/>
      <c r="FN500" s="78"/>
      <c r="FO500" s="78"/>
      <c r="FP500" s="78"/>
      <c r="FQ500" s="78"/>
      <c r="FR500" s="78"/>
      <c r="FS500" s="78"/>
      <c r="FT500" s="78"/>
      <c r="FU500" s="78"/>
      <c r="FV500" s="78"/>
      <c r="FW500" s="78"/>
      <c r="FX500" s="78"/>
      <c r="FY500" s="78"/>
      <c r="FZ500" s="78"/>
    </row>
    <row r="501" spans="8:182" x14ac:dyDescent="0.2">
      <c r="H501" s="78"/>
      <c r="I501" s="78"/>
      <c r="J501" s="78"/>
      <c r="K501" s="78"/>
      <c r="L501" s="78"/>
      <c r="M501" s="78"/>
      <c r="N501" s="78"/>
      <c r="O501" s="78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  <c r="AA501" s="78"/>
      <c r="AB501" s="78"/>
      <c r="AC501" s="78"/>
      <c r="AD501" s="78"/>
      <c r="AE501" s="78"/>
      <c r="AF501" s="78"/>
      <c r="AG501" s="78"/>
      <c r="AH501" s="78"/>
      <c r="AI501" s="78"/>
      <c r="AJ501" s="78"/>
      <c r="AK501" s="78"/>
      <c r="AL501" s="78"/>
      <c r="AM501" s="78"/>
      <c r="AN501" s="78"/>
      <c r="AO501" s="78"/>
      <c r="AP501" s="78"/>
      <c r="AQ501" s="78"/>
      <c r="AR501" s="78"/>
      <c r="AS501" s="78"/>
      <c r="AT501" s="78"/>
      <c r="AU501" s="78"/>
      <c r="AV501" s="78"/>
      <c r="AW501" s="78"/>
      <c r="AX501" s="78"/>
      <c r="AY501" s="78"/>
      <c r="AZ501" s="78"/>
      <c r="BA501" s="78"/>
      <c r="BB501" s="78"/>
      <c r="BC501" s="78"/>
      <c r="BD501" s="78"/>
      <c r="BE501" s="78"/>
      <c r="BF501" s="78"/>
      <c r="BG501" s="78"/>
      <c r="BH501" s="78"/>
      <c r="BI501" s="78"/>
      <c r="BJ501" s="78"/>
      <c r="BK501" s="78"/>
      <c r="BL501" s="78"/>
      <c r="BM501" s="78"/>
      <c r="BN501" s="78"/>
      <c r="BO501" s="78"/>
      <c r="BP501" s="78"/>
      <c r="BQ501" s="78"/>
      <c r="BR501" s="78"/>
      <c r="BS501" s="78"/>
      <c r="BT501" s="78"/>
      <c r="BU501" s="78"/>
      <c r="BV501" s="78"/>
      <c r="BW501" s="78"/>
      <c r="BX501" s="78"/>
      <c r="BY501" s="78"/>
      <c r="BZ501" s="78"/>
      <c r="CA501" s="78"/>
      <c r="CB501" s="78"/>
      <c r="CC501" s="78"/>
      <c r="CD501" s="78"/>
      <c r="CE501" s="78"/>
      <c r="CF501" s="78"/>
      <c r="CG501" s="78"/>
      <c r="CH501" s="78"/>
      <c r="CI501" s="78"/>
      <c r="CJ501" s="78"/>
      <c r="CK501" s="78"/>
      <c r="CL501" s="78"/>
      <c r="CM501" s="78"/>
      <c r="CN501" s="78"/>
      <c r="CO501" s="78"/>
      <c r="CP501" s="78"/>
      <c r="CQ501" s="78"/>
      <c r="CR501" s="78"/>
      <c r="CS501" s="78"/>
      <c r="CT501" s="78"/>
      <c r="CU501" s="78"/>
      <c r="CV501" s="78"/>
      <c r="CW501" s="78"/>
      <c r="CX501" s="78"/>
      <c r="CY501" s="78"/>
      <c r="CZ501" s="78"/>
      <c r="DA501" s="78"/>
      <c r="DB501" s="78"/>
      <c r="DC501" s="78"/>
      <c r="DD501" s="78"/>
      <c r="DE501" s="78"/>
      <c r="DF501" s="78"/>
      <c r="DG501" s="78"/>
      <c r="DH501" s="78"/>
      <c r="DI501" s="78"/>
      <c r="DJ501" s="78"/>
      <c r="DK501" s="78"/>
      <c r="DL501" s="78"/>
      <c r="DM501" s="78"/>
      <c r="DN501" s="78"/>
      <c r="DO501" s="78"/>
      <c r="DP501" s="78"/>
      <c r="DQ501" s="78"/>
      <c r="DR501" s="78"/>
      <c r="DS501" s="78"/>
      <c r="DT501" s="78"/>
      <c r="DU501" s="78"/>
      <c r="DV501" s="78"/>
      <c r="DW501" s="78"/>
      <c r="DX501" s="78"/>
      <c r="DY501" s="78"/>
      <c r="DZ501" s="78"/>
      <c r="EA501" s="78"/>
      <c r="EB501" s="78"/>
      <c r="EC501" s="78"/>
      <c r="ED501" s="78"/>
      <c r="EE501" s="78"/>
      <c r="EF501" s="78"/>
      <c r="EG501" s="78"/>
      <c r="EH501" s="78"/>
      <c r="EI501" s="78"/>
      <c r="EJ501" s="78"/>
      <c r="EK501" s="78"/>
      <c r="EL501" s="78"/>
      <c r="EM501" s="78"/>
      <c r="EN501" s="78"/>
      <c r="EO501" s="78"/>
      <c r="EP501" s="78"/>
      <c r="EQ501" s="78"/>
      <c r="ER501" s="78"/>
      <c r="ES501" s="78"/>
      <c r="ET501" s="78"/>
      <c r="EU501" s="78"/>
      <c r="EV501" s="78"/>
      <c r="EW501" s="78"/>
      <c r="EX501" s="78"/>
      <c r="EY501" s="78"/>
      <c r="EZ501" s="78"/>
      <c r="FA501" s="78"/>
      <c r="FB501" s="78"/>
      <c r="FC501" s="78"/>
      <c r="FD501" s="78"/>
      <c r="FE501" s="78"/>
      <c r="FF501" s="78"/>
      <c r="FG501" s="78"/>
      <c r="FH501" s="78"/>
      <c r="FI501" s="78"/>
      <c r="FJ501" s="78"/>
      <c r="FK501" s="78"/>
      <c r="FL501" s="78"/>
      <c r="FM501" s="78"/>
      <c r="FN501" s="78"/>
      <c r="FO501" s="78"/>
      <c r="FP501" s="78"/>
      <c r="FQ501" s="78"/>
      <c r="FR501" s="78"/>
      <c r="FS501" s="78"/>
      <c r="FT501" s="78"/>
      <c r="FU501" s="78"/>
      <c r="FV501" s="78"/>
      <c r="FW501" s="78"/>
      <c r="FX501" s="78"/>
      <c r="FY501" s="78"/>
      <c r="FZ501" s="78"/>
    </row>
    <row r="502" spans="8:182" x14ac:dyDescent="0.2">
      <c r="H502" s="78"/>
      <c r="I502" s="78"/>
      <c r="J502" s="78"/>
      <c r="K502" s="78"/>
      <c r="L502" s="78"/>
      <c r="M502" s="78"/>
      <c r="N502" s="78"/>
      <c r="O502" s="78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  <c r="AA502" s="78"/>
      <c r="AB502" s="78"/>
      <c r="AC502" s="78"/>
      <c r="AD502" s="78"/>
      <c r="AE502" s="78"/>
      <c r="AF502" s="78"/>
      <c r="AG502" s="78"/>
      <c r="AH502" s="78"/>
      <c r="AI502" s="78"/>
      <c r="AJ502" s="78"/>
      <c r="AK502" s="78"/>
      <c r="AL502" s="78"/>
      <c r="AM502" s="78"/>
      <c r="AN502" s="78"/>
      <c r="AO502" s="78"/>
      <c r="AP502" s="78"/>
      <c r="AQ502" s="78"/>
      <c r="AR502" s="78"/>
      <c r="AS502" s="78"/>
      <c r="AT502" s="78"/>
      <c r="AU502" s="78"/>
      <c r="AV502" s="78"/>
      <c r="AW502" s="78"/>
      <c r="AX502" s="78"/>
      <c r="AY502" s="78"/>
      <c r="AZ502" s="78"/>
      <c r="BA502" s="78"/>
      <c r="BB502" s="78"/>
      <c r="BC502" s="78"/>
      <c r="BD502" s="78"/>
      <c r="BE502" s="78"/>
      <c r="BF502" s="78"/>
      <c r="BG502" s="78"/>
      <c r="BH502" s="78"/>
      <c r="BI502" s="78"/>
      <c r="BJ502" s="78"/>
      <c r="BK502" s="78"/>
      <c r="BL502" s="78"/>
      <c r="BM502" s="78"/>
      <c r="BN502" s="78"/>
      <c r="BO502" s="78"/>
      <c r="BP502" s="78"/>
      <c r="BQ502" s="78"/>
      <c r="BR502" s="78"/>
      <c r="BS502" s="78"/>
      <c r="BT502" s="78"/>
      <c r="BU502" s="78"/>
      <c r="BV502" s="78"/>
      <c r="BW502" s="78"/>
      <c r="BX502" s="78"/>
      <c r="BY502" s="78"/>
      <c r="BZ502" s="78"/>
      <c r="CA502" s="78"/>
      <c r="CB502" s="78"/>
      <c r="CC502" s="78"/>
      <c r="CD502" s="78"/>
      <c r="CE502" s="78"/>
      <c r="CF502" s="78"/>
      <c r="CG502" s="78"/>
      <c r="CH502" s="78"/>
      <c r="CI502" s="78"/>
      <c r="CJ502" s="78"/>
      <c r="CK502" s="78"/>
      <c r="CL502" s="78"/>
      <c r="CM502" s="78"/>
      <c r="CN502" s="78"/>
      <c r="CO502" s="78"/>
      <c r="CP502" s="78"/>
      <c r="CQ502" s="78"/>
      <c r="CR502" s="78"/>
      <c r="CS502" s="78"/>
      <c r="CT502" s="78"/>
      <c r="CU502" s="78"/>
      <c r="CV502" s="78"/>
      <c r="CW502" s="78"/>
      <c r="CX502" s="78"/>
      <c r="CY502" s="78"/>
      <c r="CZ502" s="78"/>
      <c r="DA502" s="78"/>
      <c r="DB502" s="78"/>
      <c r="DC502" s="78"/>
      <c r="DD502" s="78"/>
      <c r="DE502" s="78"/>
      <c r="DF502" s="78"/>
      <c r="DG502" s="78"/>
      <c r="DH502" s="78"/>
      <c r="DI502" s="78"/>
      <c r="DJ502" s="78"/>
      <c r="DK502" s="78"/>
      <c r="DL502" s="78"/>
      <c r="DM502" s="78"/>
      <c r="DN502" s="78"/>
      <c r="DO502" s="78"/>
      <c r="DP502" s="78"/>
      <c r="DQ502" s="78"/>
      <c r="DR502" s="78"/>
      <c r="DS502" s="78"/>
      <c r="DT502" s="78"/>
      <c r="DU502" s="78"/>
      <c r="DV502" s="78"/>
      <c r="DW502" s="78"/>
      <c r="DX502" s="78"/>
      <c r="DY502" s="78"/>
      <c r="DZ502" s="78"/>
      <c r="EA502" s="78"/>
      <c r="EB502" s="78"/>
      <c r="EC502" s="78"/>
      <c r="ED502" s="78"/>
      <c r="EE502" s="78"/>
      <c r="EF502" s="78"/>
      <c r="EG502" s="78"/>
      <c r="EH502" s="78"/>
      <c r="EI502" s="78"/>
      <c r="EJ502" s="78"/>
      <c r="EK502" s="78"/>
      <c r="EL502" s="78"/>
      <c r="EM502" s="78"/>
      <c r="EN502" s="78"/>
      <c r="EO502" s="78"/>
      <c r="EP502" s="78"/>
      <c r="EQ502" s="78"/>
      <c r="ER502" s="78"/>
      <c r="ES502" s="78"/>
      <c r="ET502" s="78"/>
      <c r="EU502" s="78"/>
      <c r="EV502" s="78"/>
      <c r="EW502" s="78"/>
      <c r="EX502" s="78"/>
      <c r="EY502" s="78"/>
      <c r="EZ502" s="78"/>
      <c r="FA502" s="78"/>
      <c r="FB502" s="78"/>
      <c r="FC502" s="78"/>
      <c r="FD502" s="78"/>
      <c r="FE502" s="78"/>
      <c r="FF502" s="78"/>
      <c r="FG502" s="78"/>
      <c r="FH502" s="78"/>
      <c r="FI502" s="78"/>
      <c r="FJ502" s="78"/>
      <c r="FK502" s="78"/>
      <c r="FL502" s="78"/>
      <c r="FM502" s="78"/>
      <c r="FN502" s="78"/>
      <c r="FO502" s="78"/>
      <c r="FP502" s="78"/>
      <c r="FQ502" s="78"/>
      <c r="FR502" s="78"/>
      <c r="FS502" s="78"/>
      <c r="FT502" s="78"/>
      <c r="FU502" s="78"/>
      <c r="FV502" s="78"/>
      <c r="FW502" s="78"/>
      <c r="FX502" s="78"/>
      <c r="FY502" s="78"/>
      <c r="FZ502" s="78"/>
    </row>
    <row r="503" spans="8:182" x14ac:dyDescent="0.2">
      <c r="H503" s="78"/>
      <c r="I503" s="78"/>
      <c r="J503" s="78"/>
      <c r="K503" s="78"/>
      <c r="L503" s="78"/>
      <c r="M503" s="78"/>
      <c r="N503" s="78"/>
      <c r="O503" s="78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  <c r="AA503" s="78"/>
      <c r="AB503" s="78"/>
      <c r="AC503" s="78"/>
      <c r="AD503" s="78"/>
      <c r="AE503" s="78"/>
      <c r="AF503" s="78"/>
      <c r="AG503" s="78"/>
      <c r="AH503" s="78"/>
      <c r="AI503" s="78"/>
      <c r="AJ503" s="78"/>
      <c r="AK503" s="78"/>
      <c r="AL503" s="78"/>
      <c r="AM503" s="78"/>
      <c r="AN503" s="78"/>
      <c r="AO503" s="78"/>
      <c r="AP503" s="78"/>
      <c r="AQ503" s="78"/>
      <c r="AR503" s="78"/>
      <c r="AS503" s="78"/>
      <c r="AT503" s="78"/>
      <c r="AU503" s="78"/>
      <c r="AV503" s="78"/>
      <c r="AW503" s="78"/>
      <c r="AX503" s="78"/>
      <c r="AY503" s="78"/>
      <c r="AZ503" s="78"/>
      <c r="BA503" s="78"/>
      <c r="BB503" s="78"/>
      <c r="BC503" s="78"/>
      <c r="BD503" s="78"/>
      <c r="BE503" s="78"/>
      <c r="BF503" s="78"/>
      <c r="BG503" s="78"/>
      <c r="BH503" s="78"/>
      <c r="BI503" s="78"/>
      <c r="BJ503" s="78"/>
      <c r="BK503" s="78"/>
      <c r="BL503" s="78"/>
      <c r="BM503" s="78"/>
      <c r="BN503" s="78"/>
      <c r="BO503" s="78"/>
      <c r="BP503" s="78"/>
      <c r="BQ503" s="78"/>
      <c r="BR503" s="78"/>
      <c r="BS503" s="78"/>
      <c r="BT503" s="78"/>
      <c r="BU503" s="78"/>
      <c r="BV503" s="78"/>
      <c r="BW503" s="78"/>
      <c r="BX503" s="78"/>
      <c r="BY503" s="78"/>
      <c r="BZ503" s="78"/>
      <c r="CA503" s="78"/>
      <c r="CB503" s="78"/>
      <c r="CC503" s="78"/>
      <c r="CD503" s="78"/>
      <c r="CE503" s="78"/>
      <c r="CF503" s="78"/>
      <c r="CG503" s="78"/>
      <c r="CH503" s="78"/>
      <c r="CI503" s="78"/>
      <c r="CJ503" s="78"/>
      <c r="CK503" s="78"/>
      <c r="CL503" s="78"/>
      <c r="CM503" s="78"/>
      <c r="CN503" s="78"/>
      <c r="CO503" s="78"/>
      <c r="CP503" s="78"/>
      <c r="CQ503" s="78"/>
      <c r="CR503" s="78"/>
      <c r="CS503" s="78"/>
      <c r="CT503" s="78"/>
      <c r="CU503" s="78"/>
      <c r="CV503" s="78"/>
      <c r="CW503" s="78"/>
      <c r="CX503" s="78"/>
      <c r="CY503" s="78"/>
      <c r="CZ503" s="78"/>
      <c r="DA503" s="78"/>
      <c r="DB503" s="78"/>
      <c r="DC503" s="78"/>
      <c r="DD503" s="78"/>
      <c r="DE503" s="78"/>
      <c r="DF503" s="78"/>
      <c r="DG503" s="78"/>
      <c r="DH503" s="78"/>
      <c r="DI503" s="78"/>
      <c r="DJ503" s="78"/>
      <c r="DK503" s="78"/>
      <c r="DL503" s="78"/>
      <c r="DM503" s="78"/>
      <c r="DN503" s="78"/>
      <c r="DO503" s="78"/>
      <c r="DP503" s="78"/>
      <c r="DQ503" s="78"/>
      <c r="DR503" s="78"/>
      <c r="DS503" s="78"/>
      <c r="DT503" s="78"/>
      <c r="DU503" s="78"/>
      <c r="DV503" s="78"/>
      <c r="DW503" s="78"/>
      <c r="DX503" s="78"/>
      <c r="DY503" s="78"/>
      <c r="DZ503" s="78"/>
      <c r="EA503" s="78"/>
      <c r="EB503" s="78"/>
      <c r="EC503" s="78"/>
      <c r="ED503" s="78"/>
      <c r="EE503" s="78"/>
      <c r="EF503" s="78"/>
      <c r="EG503" s="78"/>
      <c r="EH503" s="78"/>
      <c r="EI503" s="78"/>
      <c r="EJ503" s="78"/>
      <c r="EK503" s="78"/>
      <c r="EL503" s="78"/>
      <c r="EM503" s="78"/>
      <c r="EN503" s="78"/>
      <c r="EO503" s="78"/>
      <c r="EP503" s="78"/>
      <c r="EQ503" s="78"/>
      <c r="ER503" s="78"/>
      <c r="ES503" s="78"/>
      <c r="ET503" s="78"/>
      <c r="EU503" s="78"/>
      <c r="EV503" s="78"/>
      <c r="EW503" s="78"/>
      <c r="EX503" s="78"/>
      <c r="EY503" s="78"/>
      <c r="EZ503" s="78"/>
      <c r="FA503" s="78"/>
      <c r="FB503" s="78"/>
      <c r="FC503" s="78"/>
      <c r="FD503" s="78"/>
      <c r="FE503" s="78"/>
      <c r="FF503" s="78"/>
      <c r="FG503" s="78"/>
      <c r="FH503" s="78"/>
      <c r="FI503" s="78"/>
      <c r="FJ503" s="78"/>
      <c r="FK503" s="78"/>
      <c r="FL503" s="78"/>
      <c r="FM503" s="78"/>
      <c r="FN503" s="78"/>
      <c r="FO503" s="78"/>
      <c r="FP503" s="78"/>
      <c r="FQ503" s="78"/>
      <c r="FR503" s="78"/>
      <c r="FS503" s="78"/>
      <c r="FT503" s="78"/>
      <c r="FU503" s="78"/>
      <c r="FV503" s="78"/>
      <c r="FW503" s="78"/>
      <c r="FX503" s="78"/>
      <c r="FY503" s="78"/>
      <c r="FZ503" s="78"/>
    </row>
    <row r="504" spans="8:182" x14ac:dyDescent="0.2">
      <c r="H504" s="78"/>
      <c r="I504" s="78"/>
      <c r="J504" s="78"/>
      <c r="K504" s="78"/>
      <c r="L504" s="78"/>
      <c r="M504" s="78"/>
      <c r="N504" s="78"/>
      <c r="O504" s="78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  <c r="AA504" s="78"/>
      <c r="AB504" s="78"/>
      <c r="AC504" s="78"/>
      <c r="AD504" s="78"/>
      <c r="AE504" s="78"/>
      <c r="AF504" s="78"/>
      <c r="AG504" s="78"/>
      <c r="AH504" s="78"/>
      <c r="AI504" s="78"/>
      <c r="AJ504" s="78"/>
      <c r="AK504" s="78"/>
      <c r="AL504" s="78"/>
      <c r="AM504" s="78"/>
      <c r="AN504" s="78"/>
      <c r="AO504" s="78"/>
      <c r="AP504" s="78"/>
      <c r="AQ504" s="78"/>
      <c r="AR504" s="78"/>
      <c r="AS504" s="78"/>
      <c r="AT504" s="78"/>
      <c r="AU504" s="78"/>
      <c r="AV504" s="78"/>
      <c r="AW504" s="78"/>
      <c r="AX504" s="78"/>
      <c r="AY504" s="78"/>
      <c r="AZ504" s="78"/>
      <c r="BA504" s="78"/>
      <c r="BB504" s="78"/>
      <c r="BC504" s="78"/>
      <c r="BD504" s="78"/>
      <c r="BE504" s="78"/>
      <c r="BF504" s="78"/>
      <c r="BG504" s="78"/>
      <c r="BH504" s="78"/>
      <c r="BI504" s="78"/>
      <c r="BJ504" s="78"/>
      <c r="BK504" s="78"/>
      <c r="BL504" s="78"/>
      <c r="BM504" s="78"/>
      <c r="BN504" s="78"/>
      <c r="BO504" s="78"/>
      <c r="BP504" s="78"/>
      <c r="BQ504" s="78"/>
      <c r="BR504" s="78"/>
      <c r="BS504" s="78"/>
      <c r="BT504" s="78"/>
      <c r="BU504" s="78"/>
      <c r="BV504" s="78"/>
      <c r="BW504" s="78"/>
      <c r="BX504" s="78"/>
      <c r="BY504" s="78"/>
      <c r="BZ504" s="78"/>
      <c r="CA504" s="78"/>
      <c r="CB504" s="78"/>
      <c r="CC504" s="78"/>
      <c r="CD504" s="78"/>
      <c r="CE504" s="78"/>
      <c r="CF504" s="78"/>
      <c r="CG504" s="78"/>
      <c r="CH504" s="78"/>
      <c r="CI504" s="78"/>
      <c r="CJ504" s="78"/>
      <c r="CK504" s="78"/>
      <c r="CL504" s="78"/>
      <c r="CM504" s="78"/>
      <c r="CN504" s="78"/>
      <c r="CO504" s="78"/>
      <c r="CP504" s="78"/>
      <c r="CQ504" s="78"/>
      <c r="CR504" s="78"/>
      <c r="CS504" s="78"/>
      <c r="CT504" s="78"/>
      <c r="CU504" s="78"/>
      <c r="CV504" s="78"/>
      <c r="CW504" s="78"/>
      <c r="CX504" s="78"/>
      <c r="CY504" s="78"/>
      <c r="CZ504" s="78"/>
      <c r="DA504" s="78"/>
      <c r="DB504" s="78"/>
      <c r="DC504" s="78"/>
      <c r="DD504" s="78"/>
      <c r="DE504" s="78"/>
      <c r="DF504" s="78"/>
      <c r="DG504" s="78"/>
      <c r="DH504" s="78"/>
      <c r="DI504" s="78"/>
      <c r="DJ504" s="78"/>
      <c r="DK504" s="78"/>
      <c r="DL504" s="78"/>
      <c r="DM504" s="78"/>
      <c r="DN504" s="78"/>
      <c r="DO504" s="78"/>
      <c r="DP504" s="78"/>
      <c r="DQ504" s="78"/>
      <c r="DR504" s="78"/>
      <c r="DS504" s="78"/>
      <c r="DT504" s="78"/>
      <c r="DU504" s="78"/>
      <c r="DV504" s="78"/>
      <c r="DW504" s="78"/>
      <c r="DX504" s="78"/>
      <c r="DY504" s="78"/>
      <c r="DZ504" s="78"/>
      <c r="EA504" s="78"/>
      <c r="EB504" s="78"/>
      <c r="EC504" s="78"/>
      <c r="ED504" s="78"/>
      <c r="EE504" s="78"/>
      <c r="EF504" s="78"/>
      <c r="EG504" s="78"/>
      <c r="EH504" s="78"/>
      <c r="EI504" s="78"/>
      <c r="EJ504" s="78"/>
      <c r="EK504" s="78"/>
      <c r="EL504" s="78"/>
      <c r="EM504" s="78"/>
      <c r="EN504" s="78"/>
      <c r="EO504" s="78"/>
      <c r="EP504" s="78"/>
      <c r="EQ504" s="78"/>
      <c r="ER504" s="78"/>
      <c r="ES504" s="78"/>
      <c r="ET504" s="78"/>
      <c r="EU504" s="78"/>
      <c r="EV504" s="78"/>
      <c r="EW504" s="78"/>
      <c r="EX504" s="78"/>
      <c r="EY504" s="78"/>
      <c r="EZ504" s="78"/>
      <c r="FA504" s="78"/>
      <c r="FB504" s="78"/>
      <c r="FC504" s="78"/>
      <c r="FD504" s="78"/>
      <c r="FE504" s="78"/>
      <c r="FF504" s="78"/>
      <c r="FG504" s="78"/>
      <c r="FH504" s="78"/>
      <c r="FI504" s="78"/>
      <c r="FJ504" s="78"/>
      <c r="FK504" s="78"/>
      <c r="FL504" s="78"/>
      <c r="FM504" s="78"/>
      <c r="FN504" s="78"/>
      <c r="FO504" s="78"/>
      <c r="FP504" s="78"/>
      <c r="FQ504" s="78"/>
      <c r="FR504" s="78"/>
      <c r="FS504" s="78"/>
      <c r="FT504" s="78"/>
      <c r="FU504" s="78"/>
      <c r="FV504" s="78"/>
      <c r="FW504" s="78"/>
      <c r="FX504" s="78"/>
      <c r="FY504" s="78"/>
      <c r="FZ504" s="78"/>
    </row>
    <row r="505" spans="8:182" x14ac:dyDescent="0.2">
      <c r="H505" s="78"/>
      <c r="I505" s="78"/>
      <c r="J505" s="78"/>
      <c r="K505" s="78"/>
      <c r="L505" s="78"/>
      <c r="M505" s="78"/>
      <c r="N505" s="78"/>
      <c r="O505" s="78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  <c r="AA505" s="78"/>
      <c r="AB505" s="78"/>
      <c r="AC505" s="78"/>
      <c r="AD505" s="78"/>
      <c r="AE505" s="78"/>
      <c r="AF505" s="78"/>
      <c r="AG505" s="78"/>
      <c r="AH505" s="78"/>
      <c r="AI505" s="78"/>
      <c r="AJ505" s="78"/>
      <c r="AK505" s="78"/>
      <c r="AL505" s="78"/>
      <c r="AM505" s="78"/>
      <c r="AN505" s="78"/>
      <c r="AO505" s="78"/>
      <c r="AP505" s="78"/>
      <c r="AQ505" s="78"/>
      <c r="AR505" s="78"/>
      <c r="AS505" s="78"/>
      <c r="AT505" s="78"/>
      <c r="AU505" s="78"/>
      <c r="AV505" s="78"/>
      <c r="AW505" s="78"/>
      <c r="AX505" s="78"/>
      <c r="AY505" s="78"/>
      <c r="AZ505" s="78"/>
      <c r="BA505" s="78"/>
      <c r="BB505" s="78"/>
      <c r="BC505" s="78"/>
      <c r="BD505" s="78"/>
      <c r="BE505" s="78"/>
      <c r="BF505" s="78"/>
      <c r="BG505" s="78"/>
      <c r="BH505" s="78"/>
      <c r="BI505" s="78"/>
      <c r="BJ505" s="78"/>
      <c r="BK505" s="78"/>
      <c r="BL505" s="78"/>
      <c r="BM505" s="78"/>
      <c r="BN505" s="78"/>
      <c r="BO505" s="78"/>
      <c r="BP505" s="78"/>
      <c r="BQ505" s="78"/>
      <c r="BR505" s="78"/>
      <c r="BS505" s="78"/>
      <c r="BT505" s="78"/>
      <c r="BU505" s="78"/>
      <c r="BV505" s="78"/>
      <c r="BW505" s="78"/>
      <c r="BX505" s="78"/>
      <c r="BY505" s="78"/>
      <c r="BZ505" s="78"/>
      <c r="CA505" s="78"/>
      <c r="CB505" s="78"/>
      <c r="CC505" s="78"/>
      <c r="CD505" s="78"/>
      <c r="CE505" s="78"/>
      <c r="CF505" s="78"/>
      <c r="CG505" s="78"/>
      <c r="CH505" s="78"/>
      <c r="CI505" s="78"/>
      <c r="CJ505" s="78"/>
      <c r="CK505" s="78"/>
      <c r="CL505" s="78"/>
      <c r="CM505" s="78"/>
      <c r="CN505" s="78"/>
      <c r="CO505" s="78"/>
      <c r="CP505" s="78"/>
      <c r="CQ505" s="78"/>
      <c r="CR505" s="78"/>
      <c r="CS505" s="78"/>
      <c r="CT505" s="78"/>
      <c r="CU505" s="78"/>
      <c r="CV505" s="78"/>
      <c r="CW505" s="78"/>
      <c r="CX505" s="78"/>
      <c r="CY505" s="78"/>
      <c r="CZ505" s="78"/>
      <c r="DA505" s="78"/>
      <c r="DB505" s="78"/>
      <c r="DC505" s="78"/>
      <c r="DD505" s="78"/>
      <c r="DE505" s="78"/>
      <c r="DF505" s="78"/>
      <c r="DG505" s="78"/>
      <c r="DH505" s="78"/>
      <c r="DI505" s="78"/>
      <c r="DJ505" s="78"/>
      <c r="DK505" s="78"/>
      <c r="DL505" s="78"/>
      <c r="DM505" s="78"/>
      <c r="DN505" s="78"/>
      <c r="DO505" s="78"/>
      <c r="DP505" s="78"/>
      <c r="DQ505" s="78"/>
      <c r="DR505" s="78"/>
      <c r="DS505" s="78"/>
      <c r="DT505" s="78"/>
      <c r="DU505" s="78"/>
      <c r="DV505" s="78"/>
      <c r="DW505" s="78"/>
      <c r="DX505" s="78"/>
      <c r="DY505" s="78"/>
      <c r="DZ505" s="78"/>
      <c r="EA505" s="78"/>
      <c r="EB505" s="78"/>
      <c r="EC505" s="78"/>
      <c r="ED505" s="78"/>
      <c r="EE505" s="78"/>
      <c r="EF505" s="78"/>
      <c r="EG505" s="78"/>
      <c r="EH505" s="78"/>
      <c r="EI505" s="78"/>
      <c r="EJ505" s="78"/>
      <c r="EK505" s="78"/>
      <c r="EL505" s="78"/>
      <c r="EM505" s="78"/>
      <c r="EN505" s="78"/>
      <c r="EO505" s="78"/>
      <c r="EP505" s="78"/>
      <c r="EQ505" s="78"/>
      <c r="ER505" s="78"/>
      <c r="ES505" s="78"/>
      <c r="ET505" s="78"/>
      <c r="EU505" s="78"/>
      <c r="EV505" s="78"/>
      <c r="EW505" s="78"/>
      <c r="EX505" s="78"/>
      <c r="EY505" s="78"/>
      <c r="EZ505" s="78"/>
      <c r="FA505" s="78"/>
      <c r="FB505" s="78"/>
      <c r="FC505" s="78"/>
      <c r="FD505" s="78"/>
      <c r="FE505" s="78"/>
      <c r="FF505" s="78"/>
      <c r="FG505" s="78"/>
      <c r="FH505" s="78"/>
      <c r="FI505" s="78"/>
      <c r="FJ505" s="78"/>
      <c r="FK505" s="78"/>
      <c r="FL505" s="78"/>
      <c r="FM505" s="78"/>
      <c r="FN505" s="78"/>
      <c r="FO505" s="78"/>
      <c r="FP505" s="78"/>
      <c r="FQ505" s="78"/>
      <c r="FR505" s="78"/>
      <c r="FS505" s="78"/>
      <c r="FT505" s="78"/>
      <c r="FU505" s="78"/>
      <c r="FV505" s="78"/>
      <c r="FW505" s="78"/>
      <c r="FX505" s="78"/>
      <c r="FY505" s="78"/>
      <c r="FZ505" s="78"/>
    </row>
    <row r="506" spans="8:182" x14ac:dyDescent="0.2">
      <c r="H506" s="78"/>
      <c r="I506" s="78"/>
      <c r="J506" s="78"/>
      <c r="K506" s="78"/>
      <c r="L506" s="78"/>
      <c r="M506" s="78"/>
      <c r="N506" s="78"/>
      <c r="O506" s="78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  <c r="AA506" s="78"/>
      <c r="AB506" s="78"/>
      <c r="AC506" s="78"/>
      <c r="AD506" s="78"/>
      <c r="AE506" s="78"/>
      <c r="AF506" s="78"/>
      <c r="AG506" s="78"/>
      <c r="AH506" s="78"/>
      <c r="AI506" s="78"/>
      <c r="AJ506" s="78"/>
      <c r="AK506" s="78"/>
      <c r="AL506" s="78"/>
      <c r="AM506" s="78"/>
      <c r="AN506" s="78"/>
      <c r="AO506" s="78"/>
      <c r="AP506" s="78"/>
      <c r="AQ506" s="78"/>
      <c r="AR506" s="78"/>
      <c r="AS506" s="78"/>
      <c r="AT506" s="78"/>
      <c r="AU506" s="78"/>
      <c r="AV506" s="78"/>
      <c r="AW506" s="78"/>
      <c r="AX506" s="78"/>
      <c r="AY506" s="78"/>
      <c r="AZ506" s="78"/>
      <c r="BA506" s="78"/>
      <c r="BB506" s="78"/>
      <c r="BC506" s="78"/>
      <c r="BD506" s="78"/>
      <c r="BE506" s="78"/>
      <c r="BF506" s="78"/>
      <c r="BG506" s="78"/>
      <c r="BH506" s="78"/>
      <c r="BI506" s="78"/>
      <c r="BJ506" s="78"/>
      <c r="BK506" s="78"/>
      <c r="BL506" s="78"/>
      <c r="BM506" s="78"/>
      <c r="BN506" s="78"/>
      <c r="BO506" s="78"/>
      <c r="BP506" s="78"/>
      <c r="BQ506" s="78"/>
      <c r="BR506" s="78"/>
      <c r="BS506" s="78"/>
      <c r="BT506" s="78"/>
      <c r="BU506" s="78"/>
      <c r="BV506" s="78"/>
      <c r="BW506" s="78"/>
      <c r="BX506" s="78"/>
      <c r="BY506" s="78"/>
      <c r="BZ506" s="78"/>
      <c r="CA506" s="78"/>
      <c r="CB506" s="78"/>
      <c r="CC506" s="78"/>
      <c r="CD506" s="78"/>
      <c r="CE506" s="78"/>
      <c r="CF506" s="78"/>
      <c r="CG506" s="78"/>
      <c r="CH506" s="78"/>
      <c r="CI506" s="78"/>
      <c r="CJ506" s="78"/>
      <c r="CK506" s="78"/>
      <c r="CL506" s="78"/>
      <c r="CM506" s="78"/>
      <c r="CN506" s="78"/>
      <c r="CO506" s="78"/>
      <c r="CP506" s="78"/>
      <c r="CQ506" s="78"/>
      <c r="CR506" s="78"/>
      <c r="CS506" s="78"/>
      <c r="CT506" s="78"/>
      <c r="CU506" s="78"/>
      <c r="CV506" s="78"/>
      <c r="CW506" s="78"/>
      <c r="CX506" s="78"/>
      <c r="CY506" s="78"/>
      <c r="CZ506" s="78"/>
      <c r="DA506" s="78"/>
      <c r="DB506" s="78"/>
      <c r="DC506" s="78"/>
      <c r="DD506" s="78"/>
      <c r="DE506" s="78"/>
      <c r="DF506" s="78"/>
      <c r="DG506" s="78"/>
      <c r="DH506" s="78"/>
      <c r="DI506" s="78"/>
      <c r="DJ506" s="78"/>
      <c r="DK506" s="78"/>
      <c r="DL506" s="78"/>
      <c r="DM506" s="78"/>
      <c r="DN506" s="78"/>
      <c r="DO506" s="78"/>
      <c r="DP506" s="78"/>
      <c r="DQ506" s="78"/>
      <c r="DR506" s="78"/>
      <c r="DS506" s="78"/>
      <c r="DT506" s="78"/>
      <c r="DU506" s="78"/>
      <c r="DV506" s="78"/>
      <c r="DW506" s="78"/>
      <c r="DX506" s="78"/>
      <c r="DY506" s="78"/>
      <c r="DZ506" s="78"/>
      <c r="EA506" s="78"/>
      <c r="EB506" s="78"/>
      <c r="EC506" s="78"/>
      <c r="ED506" s="78"/>
      <c r="EE506" s="78"/>
      <c r="EF506" s="78"/>
      <c r="EG506" s="78"/>
      <c r="EH506" s="78"/>
      <c r="EI506" s="78"/>
      <c r="EJ506" s="78"/>
      <c r="EK506" s="78"/>
      <c r="EL506" s="78"/>
      <c r="EM506" s="78"/>
      <c r="EN506" s="78"/>
      <c r="EO506" s="78"/>
      <c r="EP506" s="78"/>
      <c r="EQ506" s="78"/>
      <c r="ER506" s="78"/>
      <c r="ES506" s="78"/>
      <c r="ET506" s="78"/>
      <c r="EU506" s="78"/>
      <c r="EV506" s="78"/>
      <c r="EW506" s="78"/>
      <c r="EX506" s="78"/>
      <c r="EY506" s="78"/>
      <c r="EZ506" s="78"/>
      <c r="FA506" s="78"/>
      <c r="FB506" s="78"/>
      <c r="FC506" s="78"/>
      <c r="FD506" s="78"/>
      <c r="FE506" s="78"/>
      <c r="FF506" s="78"/>
      <c r="FG506" s="78"/>
      <c r="FH506" s="78"/>
      <c r="FI506" s="78"/>
      <c r="FJ506" s="78"/>
      <c r="FK506" s="78"/>
      <c r="FL506" s="78"/>
      <c r="FM506" s="78"/>
      <c r="FN506" s="78"/>
      <c r="FO506" s="78"/>
      <c r="FP506" s="78"/>
      <c r="FQ506" s="78"/>
      <c r="FR506" s="78"/>
      <c r="FS506" s="78"/>
      <c r="FT506" s="78"/>
      <c r="FU506" s="78"/>
      <c r="FV506" s="78"/>
      <c r="FW506" s="78"/>
      <c r="FX506" s="78"/>
      <c r="FY506" s="78"/>
      <c r="FZ506" s="78"/>
    </row>
    <row r="507" spans="8:182" x14ac:dyDescent="0.2">
      <c r="H507" s="78"/>
      <c r="I507" s="78"/>
      <c r="J507" s="78"/>
      <c r="K507" s="78"/>
      <c r="L507" s="78"/>
      <c r="M507" s="78"/>
      <c r="N507" s="78"/>
      <c r="O507" s="78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  <c r="AA507" s="78"/>
      <c r="AB507" s="78"/>
      <c r="AC507" s="78"/>
      <c r="AD507" s="78"/>
      <c r="AE507" s="78"/>
      <c r="AF507" s="78"/>
      <c r="AG507" s="78"/>
      <c r="AH507" s="78"/>
      <c r="AI507" s="78"/>
      <c r="AJ507" s="78"/>
      <c r="AK507" s="78"/>
      <c r="AL507" s="78"/>
      <c r="AM507" s="78"/>
      <c r="AN507" s="78"/>
      <c r="AO507" s="78"/>
      <c r="AP507" s="78"/>
      <c r="AQ507" s="78"/>
      <c r="AR507" s="78"/>
      <c r="AS507" s="78"/>
      <c r="AT507" s="78"/>
      <c r="AU507" s="78"/>
      <c r="AV507" s="78"/>
      <c r="AW507" s="78"/>
      <c r="AX507" s="78"/>
      <c r="AY507" s="78"/>
      <c r="AZ507" s="78"/>
      <c r="BA507" s="78"/>
      <c r="BB507" s="78"/>
      <c r="BC507" s="78"/>
      <c r="BD507" s="78"/>
      <c r="BE507" s="78"/>
      <c r="BF507" s="78"/>
      <c r="BG507" s="78"/>
      <c r="BH507" s="78"/>
      <c r="BI507" s="78"/>
      <c r="BJ507" s="78"/>
      <c r="BK507" s="78"/>
      <c r="BL507" s="78"/>
      <c r="BM507" s="78"/>
      <c r="BN507" s="78"/>
      <c r="BO507" s="78"/>
      <c r="BP507" s="78"/>
      <c r="BQ507" s="78"/>
      <c r="BR507" s="78"/>
      <c r="BS507" s="78"/>
      <c r="BT507" s="78"/>
      <c r="BU507" s="78"/>
      <c r="BV507" s="78"/>
      <c r="BW507" s="78"/>
      <c r="BX507" s="78"/>
      <c r="BY507" s="78"/>
      <c r="BZ507" s="78"/>
      <c r="CA507" s="78"/>
      <c r="CB507" s="78"/>
      <c r="CC507" s="78"/>
      <c r="CD507" s="78"/>
      <c r="CE507" s="78"/>
      <c r="CF507" s="78"/>
      <c r="CG507" s="78"/>
      <c r="CH507" s="78"/>
      <c r="CI507" s="78"/>
      <c r="CJ507" s="78"/>
      <c r="CK507" s="78"/>
      <c r="CL507" s="78"/>
      <c r="CM507" s="78"/>
      <c r="CN507" s="78"/>
      <c r="CO507" s="78"/>
      <c r="CP507" s="78"/>
      <c r="CQ507" s="78"/>
      <c r="CR507" s="78"/>
      <c r="CS507" s="78"/>
      <c r="CT507" s="78"/>
      <c r="CU507" s="78"/>
      <c r="CV507" s="78"/>
      <c r="CW507" s="78"/>
      <c r="CX507" s="78"/>
      <c r="CY507" s="78"/>
      <c r="CZ507" s="78"/>
      <c r="DA507" s="78"/>
      <c r="DB507" s="78"/>
      <c r="DC507" s="78"/>
      <c r="DD507" s="78"/>
      <c r="DE507" s="78"/>
      <c r="DF507" s="78"/>
      <c r="DG507" s="78"/>
      <c r="DH507" s="78"/>
      <c r="DI507" s="78"/>
      <c r="DJ507" s="78"/>
      <c r="DK507" s="78"/>
      <c r="DL507" s="78"/>
      <c r="DM507" s="78"/>
      <c r="DN507" s="78"/>
      <c r="DO507" s="78"/>
      <c r="DP507" s="78"/>
      <c r="DQ507" s="78"/>
      <c r="DR507" s="78"/>
      <c r="DS507" s="78"/>
      <c r="DT507" s="78"/>
      <c r="DU507" s="78"/>
      <c r="DV507" s="78"/>
      <c r="DW507" s="78"/>
      <c r="DX507" s="78"/>
      <c r="DY507" s="78"/>
      <c r="DZ507" s="78"/>
      <c r="EA507" s="78"/>
      <c r="EB507" s="78"/>
      <c r="EC507" s="78"/>
      <c r="ED507" s="78"/>
      <c r="EE507" s="78"/>
      <c r="EF507" s="78"/>
      <c r="EG507" s="78"/>
      <c r="EH507" s="78"/>
      <c r="EI507" s="78"/>
      <c r="EJ507" s="78"/>
      <c r="EK507" s="78"/>
      <c r="EL507" s="78"/>
      <c r="EM507" s="78"/>
      <c r="EN507" s="78"/>
      <c r="EO507" s="78"/>
      <c r="EP507" s="78"/>
      <c r="EQ507" s="78"/>
      <c r="ER507" s="78"/>
      <c r="ES507" s="78"/>
      <c r="ET507" s="78"/>
      <c r="EU507" s="78"/>
      <c r="EV507" s="78"/>
      <c r="EW507" s="78"/>
      <c r="EX507" s="78"/>
      <c r="EY507" s="78"/>
      <c r="EZ507" s="78"/>
      <c r="FA507" s="78"/>
      <c r="FB507" s="78"/>
      <c r="FC507" s="78"/>
      <c r="FD507" s="78"/>
      <c r="FE507" s="78"/>
      <c r="FF507" s="78"/>
      <c r="FG507" s="78"/>
      <c r="FH507" s="78"/>
      <c r="FI507" s="78"/>
      <c r="FJ507" s="78"/>
      <c r="FK507" s="78"/>
      <c r="FL507" s="78"/>
      <c r="FM507" s="78"/>
      <c r="FN507" s="78"/>
      <c r="FO507" s="78"/>
      <c r="FP507" s="78"/>
      <c r="FQ507" s="78"/>
      <c r="FR507" s="78"/>
      <c r="FS507" s="78"/>
      <c r="FT507" s="78"/>
      <c r="FU507" s="78"/>
      <c r="FV507" s="78"/>
      <c r="FW507" s="78"/>
      <c r="FX507" s="78"/>
      <c r="FY507" s="78"/>
      <c r="FZ507" s="78"/>
    </row>
    <row r="508" spans="8:182" x14ac:dyDescent="0.2">
      <c r="H508" s="78"/>
      <c r="I508" s="78"/>
      <c r="J508" s="78"/>
      <c r="K508" s="78"/>
      <c r="L508" s="78"/>
      <c r="M508" s="78"/>
      <c r="N508" s="78"/>
      <c r="O508" s="7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  <c r="AA508" s="78"/>
      <c r="AB508" s="78"/>
      <c r="AC508" s="78"/>
      <c r="AD508" s="78"/>
      <c r="AE508" s="78"/>
      <c r="AF508" s="78"/>
      <c r="AG508" s="78"/>
      <c r="AH508" s="78"/>
      <c r="AI508" s="78"/>
      <c r="AJ508" s="78"/>
      <c r="AK508" s="78"/>
      <c r="AL508" s="78"/>
      <c r="AM508" s="78"/>
      <c r="AN508" s="78"/>
      <c r="AO508" s="78"/>
      <c r="AP508" s="78"/>
      <c r="AQ508" s="78"/>
      <c r="AR508" s="78"/>
      <c r="AS508" s="78"/>
      <c r="AT508" s="78"/>
      <c r="AU508" s="78"/>
      <c r="AV508" s="78"/>
      <c r="AW508" s="78"/>
      <c r="AX508" s="78"/>
      <c r="AY508" s="78"/>
      <c r="AZ508" s="78"/>
      <c r="BA508" s="78"/>
      <c r="BB508" s="78"/>
      <c r="BC508" s="78"/>
      <c r="BD508" s="78"/>
      <c r="BE508" s="78"/>
      <c r="BF508" s="78"/>
      <c r="BG508" s="78"/>
      <c r="BH508" s="78"/>
      <c r="BI508" s="78"/>
      <c r="BJ508" s="78"/>
      <c r="BK508" s="78"/>
      <c r="BL508" s="78"/>
      <c r="BM508" s="78"/>
      <c r="BN508" s="78"/>
      <c r="BO508" s="78"/>
      <c r="BP508" s="78"/>
      <c r="BQ508" s="78"/>
      <c r="BR508" s="78"/>
      <c r="BS508" s="78"/>
      <c r="BT508" s="78"/>
      <c r="BU508" s="78"/>
      <c r="BV508" s="78"/>
      <c r="BW508" s="78"/>
      <c r="BX508" s="78"/>
      <c r="BY508" s="78"/>
      <c r="BZ508" s="78"/>
      <c r="CA508" s="78"/>
      <c r="CB508" s="78"/>
      <c r="CC508" s="78"/>
      <c r="CD508" s="78"/>
      <c r="CE508" s="78"/>
      <c r="CF508" s="78"/>
      <c r="CG508" s="78"/>
      <c r="CH508" s="78"/>
      <c r="CI508" s="78"/>
      <c r="CJ508" s="78"/>
      <c r="CK508" s="78"/>
      <c r="CL508" s="78"/>
      <c r="CM508" s="78"/>
      <c r="CN508" s="78"/>
      <c r="CO508" s="78"/>
      <c r="CP508" s="78"/>
      <c r="CQ508" s="78"/>
      <c r="CR508" s="78"/>
      <c r="CS508" s="78"/>
      <c r="CT508" s="78"/>
      <c r="CU508" s="78"/>
      <c r="CV508" s="78"/>
      <c r="CW508" s="78"/>
      <c r="CX508" s="78"/>
      <c r="CY508" s="78"/>
      <c r="CZ508" s="78"/>
      <c r="DA508" s="78"/>
      <c r="DB508" s="78"/>
      <c r="DC508" s="78"/>
      <c r="DD508" s="78"/>
      <c r="DE508" s="78"/>
      <c r="DF508" s="78"/>
      <c r="DG508" s="78"/>
      <c r="DH508" s="78"/>
      <c r="DI508" s="78"/>
      <c r="DJ508" s="78"/>
      <c r="DK508" s="78"/>
      <c r="DL508" s="78"/>
      <c r="DM508" s="78"/>
      <c r="DN508" s="78"/>
      <c r="DO508" s="78"/>
      <c r="DP508" s="78"/>
      <c r="DQ508" s="78"/>
      <c r="DR508" s="78"/>
      <c r="DS508" s="78"/>
      <c r="DT508" s="78"/>
      <c r="DU508" s="78"/>
      <c r="DV508" s="78"/>
      <c r="DW508" s="78"/>
      <c r="DX508" s="78"/>
      <c r="DY508" s="78"/>
      <c r="DZ508" s="78"/>
      <c r="EA508" s="78"/>
      <c r="EB508" s="78"/>
      <c r="EC508" s="78"/>
      <c r="ED508" s="78"/>
      <c r="EE508" s="78"/>
      <c r="EF508" s="78"/>
      <c r="EG508" s="78"/>
      <c r="EH508" s="78"/>
      <c r="EI508" s="78"/>
      <c r="EJ508" s="78"/>
      <c r="EK508" s="78"/>
      <c r="EL508" s="78"/>
      <c r="EM508" s="78"/>
      <c r="EN508" s="78"/>
      <c r="EO508" s="78"/>
      <c r="EP508" s="78"/>
      <c r="EQ508" s="78"/>
      <c r="ER508" s="78"/>
      <c r="ES508" s="78"/>
      <c r="ET508" s="78"/>
      <c r="EU508" s="78"/>
      <c r="EV508" s="78"/>
      <c r="EW508" s="78"/>
      <c r="EX508" s="78"/>
      <c r="EY508" s="78"/>
      <c r="EZ508" s="78"/>
      <c r="FA508" s="78"/>
      <c r="FB508" s="78"/>
      <c r="FC508" s="78"/>
      <c r="FD508" s="78"/>
      <c r="FE508" s="78"/>
      <c r="FF508" s="78"/>
      <c r="FG508" s="78"/>
      <c r="FH508" s="78"/>
      <c r="FI508" s="78"/>
      <c r="FJ508" s="78"/>
      <c r="FK508" s="78"/>
      <c r="FL508" s="78"/>
      <c r="FM508" s="78"/>
      <c r="FN508" s="78"/>
      <c r="FO508" s="78"/>
      <c r="FP508" s="78"/>
      <c r="FQ508" s="78"/>
      <c r="FR508" s="78"/>
      <c r="FS508" s="78"/>
      <c r="FT508" s="78"/>
      <c r="FU508" s="78"/>
      <c r="FV508" s="78"/>
      <c r="FW508" s="78"/>
      <c r="FX508" s="78"/>
      <c r="FY508" s="78"/>
      <c r="FZ508" s="78"/>
    </row>
    <row r="509" spans="8:182" x14ac:dyDescent="0.2">
      <c r="H509" s="78"/>
      <c r="I509" s="78"/>
      <c r="J509" s="78"/>
      <c r="K509" s="78"/>
      <c r="L509" s="78"/>
      <c r="M509" s="78"/>
      <c r="N509" s="78"/>
      <c r="O509" s="78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  <c r="AA509" s="78"/>
      <c r="AB509" s="78"/>
      <c r="AC509" s="78"/>
      <c r="AD509" s="78"/>
      <c r="AE509" s="78"/>
      <c r="AF509" s="78"/>
      <c r="AG509" s="78"/>
      <c r="AH509" s="78"/>
      <c r="AI509" s="78"/>
      <c r="AJ509" s="78"/>
      <c r="AK509" s="78"/>
      <c r="AL509" s="78"/>
      <c r="AM509" s="78"/>
      <c r="AN509" s="78"/>
      <c r="AO509" s="78"/>
      <c r="AP509" s="78"/>
      <c r="AQ509" s="78"/>
      <c r="AR509" s="78"/>
      <c r="AS509" s="78"/>
      <c r="AT509" s="78"/>
      <c r="AU509" s="78"/>
      <c r="AV509" s="78"/>
      <c r="AW509" s="78"/>
      <c r="AX509" s="78"/>
      <c r="AY509" s="78"/>
      <c r="AZ509" s="78"/>
      <c r="BA509" s="78"/>
      <c r="BB509" s="78"/>
      <c r="BC509" s="78"/>
      <c r="BD509" s="78"/>
      <c r="BE509" s="78"/>
      <c r="BF509" s="78"/>
      <c r="BG509" s="78"/>
      <c r="BH509" s="78"/>
      <c r="BI509" s="78"/>
      <c r="BJ509" s="78"/>
      <c r="BK509" s="78"/>
      <c r="BL509" s="78"/>
      <c r="BM509" s="78"/>
      <c r="BN509" s="78"/>
      <c r="BO509" s="78"/>
      <c r="BP509" s="78"/>
      <c r="BQ509" s="78"/>
      <c r="BR509" s="78"/>
      <c r="BS509" s="78"/>
      <c r="BT509" s="78"/>
      <c r="BU509" s="78"/>
      <c r="BV509" s="78"/>
      <c r="BW509" s="78"/>
      <c r="BX509" s="78"/>
      <c r="BY509" s="78"/>
      <c r="BZ509" s="78"/>
      <c r="CA509" s="78"/>
      <c r="CB509" s="78"/>
      <c r="CC509" s="78"/>
      <c r="CD509" s="78"/>
      <c r="CE509" s="78"/>
      <c r="CF509" s="78"/>
      <c r="CG509" s="78"/>
      <c r="CH509" s="78"/>
      <c r="CI509" s="78"/>
      <c r="CJ509" s="78"/>
      <c r="CK509" s="78"/>
      <c r="CL509" s="78"/>
      <c r="CM509" s="78"/>
      <c r="CN509" s="78"/>
      <c r="CO509" s="78"/>
      <c r="CP509" s="78"/>
      <c r="CQ509" s="78"/>
      <c r="CR509" s="78"/>
      <c r="CS509" s="78"/>
      <c r="CT509" s="78"/>
      <c r="CU509" s="78"/>
      <c r="CV509" s="78"/>
      <c r="CW509" s="78"/>
      <c r="CX509" s="78"/>
      <c r="CY509" s="78"/>
      <c r="CZ509" s="78"/>
      <c r="DA509" s="78"/>
      <c r="DB509" s="78"/>
      <c r="DC509" s="78"/>
      <c r="DD509" s="78"/>
      <c r="DE509" s="78"/>
      <c r="DF509" s="78"/>
      <c r="DG509" s="78"/>
      <c r="DH509" s="78"/>
      <c r="DI509" s="78"/>
      <c r="DJ509" s="78"/>
      <c r="DK509" s="78"/>
      <c r="DL509" s="78"/>
      <c r="DM509" s="78"/>
      <c r="DN509" s="78"/>
      <c r="DO509" s="78"/>
      <c r="DP509" s="78"/>
      <c r="DQ509" s="78"/>
      <c r="DR509" s="78"/>
      <c r="DS509" s="78"/>
      <c r="DT509" s="78"/>
      <c r="DU509" s="78"/>
      <c r="DV509" s="78"/>
      <c r="DW509" s="78"/>
      <c r="DX509" s="78"/>
      <c r="DY509" s="78"/>
      <c r="DZ509" s="78"/>
      <c r="EA509" s="78"/>
      <c r="EB509" s="78"/>
      <c r="EC509" s="78"/>
      <c r="ED509" s="78"/>
      <c r="EE509" s="78"/>
      <c r="EF509" s="78"/>
      <c r="EG509" s="78"/>
      <c r="EH509" s="78"/>
      <c r="EI509" s="78"/>
      <c r="EJ509" s="78"/>
      <c r="EK509" s="78"/>
      <c r="EL509" s="78"/>
      <c r="EM509" s="78"/>
      <c r="EN509" s="78"/>
      <c r="EO509" s="78"/>
      <c r="EP509" s="78"/>
      <c r="EQ509" s="78"/>
      <c r="ER509" s="78"/>
      <c r="ES509" s="78"/>
      <c r="ET509" s="78"/>
      <c r="EU509" s="78"/>
      <c r="EV509" s="78"/>
      <c r="EW509" s="78"/>
      <c r="EX509" s="78"/>
      <c r="EY509" s="78"/>
      <c r="EZ509" s="78"/>
      <c r="FA509" s="78"/>
      <c r="FB509" s="78"/>
      <c r="FC509" s="78"/>
      <c r="FD509" s="78"/>
      <c r="FE509" s="78"/>
      <c r="FF509" s="78"/>
      <c r="FG509" s="78"/>
      <c r="FH509" s="78"/>
      <c r="FI509" s="78"/>
      <c r="FJ509" s="78"/>
      <c r="FK509" s="78"/>
      <c r="FL509" s="78"/>
      <c r="FM509" s="78"/>
      <c r="FN509" s="78"/>
      <c r="FO509" s="78"/>
      <c r="FP509" s="78"/>
      <c r="FQ509" s="78"/>
      <c r="FR509" s="78"/>
      <c r="FS509" s="78"/>
      <c r="FT509" s="78"/>
      <c r="FU509" s="78"/>
      <c r="FV509" s="78"/>
      <c r="FW509" s="78"/>
      <c r="FX509" s="78"/>
      <c r="FY509" s="78"/>
      <c r="FZ509" s="78"/>
    </row>
    <row r="510" spans="8:182" x14ac:dyDescent="0.2">
      <c r="H510" s="78"/>
      <c r="I510" s="78"/>
      <c r="J510" s="78"/>
      <c r="K510" s="78"/>
      <c r="L510" s="78"/>
      <c r="M510" s="78"/>
      <c r="N510" s="78"/>
      <c r="O510" s="78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  <c r="AA510" s="78"/>
      <c r="AB510" s="78"/>
      <c r="AC510" s="78"/>
      <c r="AD510" s="78"/>
      <c r="AE510" s="78"/>
      <c r="AF510" s="78"/>
      <c r="AG510" s="78"/>
      <c r="AH510" s="78"/>
      <c r="AI510" s="78"/>
      <c r="AJ510" s="78"/>
      <c r="AK510" s="78"/>
      <c r="AL510" s="78"/>
      <c r="AM510" s="78"/>
      <c r="AN510" s="78"/>
      <c r="AO510" s="78"/>
      <c r="AP510" s="78"/>
      <c r="AQ510" s="78"/>
      <c r="AR510" s="78"/>
      <c r="AS510" s="78"/>
      <c r="AT510" s="78"/>
      <c r="AU510" s="78"/>
      <c r="AV510" s="78"/>
      <c r="AW510" s="78"/>
      <c r="AX510" s="78"/>
      <c r="AY510" s="78"/>
      <c r="AZ510" s="78"/>
      <c r="BA510" s="78"/>
      <c r="BB510" s="78"/>
      <c r="BC510" s="78"/>
      <c r="BD510" s="78"/>
      <c r="BE510" s="78"/>
      <c r="BF510" s="78"/>
      <c r="BG510" s="78"/>
      <c r="BH510" s="78"/>
      <c r="BI510" s="78"/>
      <c r="BJ510" s="78"/>
      <c r="BK510" s="78"/>
      <c r="BL510" s="78"/>
      <c r="BM510" s="78"/>
      <c r="BN510" s="78"/>
      <c r="BO510" s="78"/>
      <c r="BP510" s="78"/>
      <c r="BQ510" s="78"/>
      <c r="BR510" s="78"/>
      <c r="BS510" s="78"/>
      <c r="BT510" s="78"/>
      <c r="BU510" s="78"/>
      <c r="BV510" s="78"/>
      <c r="BW510" s="78"/>
      <c r="BX510" s="78"/>
      <c r="BY510" s="78"/>
      <c r="BZ510" s="78"/>
      <c r="CA510" s="78"/>
      <c r="CB510" s="78"/>
      <c r="CC510" s="78"/>
      <c r="CD510" s="78"/>
      <c r="CE510" s="78"/>
      <c r="CF510" s="78"/>
      <c r="CG510" s="78"/>
      <c r="CH510" s="78"/>
      <c r="CI510" s="78"/>
      <c r="CJ510" s="78"/>
      <c r="CK510" s="78"/>
      <c r="CL510" s="78"/>
      <c r="CM510" s="78"/>
      <c r="CN510" s="78"/>
      <c r="CO510" s="78"/>
      <c r="CP510" s="78"/>
      <c r="CQ510" s="78"/>
      <c r="CR510" s="78"/>
      <c r="CS510" s="78"/>
      <c r="CT510" s="78"/>
      <c r="CU510" s="78"/>
      <c r="CV510" s="78"/>
      <c r="CW510" s="78"/>
      <c r="CX510" s="78"/>
      <c r="CY510" s="78"/>
      <c r="CZ510" s="78"/>
      <c r="DA510" s="78"/>
      <c r="DB510" s="78"/>
      <c r="DC510" s="78"/>
      <c r="DD510" s="78"/>
      <c r="DE510" s="78"/>
      <c r="DF510" s="78"/>
      <c r="DG510" s="78"/>
      <c r="DH510" s="78"/>
      <c r="DI510" s="78"/>
      <c r="DJ510" s="78"/>
      <c r="DK510" s="78"/>
      <c r="DL510" s="78"/>
      <c r="DM510" s="78"/>
      <c r="DN510" s="78"/>
      <c r="DO510" s="78"/>
      <c r="DP510" s="78"/>
      <c r="DQ510" s="78"/>
      <c r="DR510" s="78"/>
      <c r="DS510" s="78"/>
      <c r="DT510" s="78"/>
      <c r="DU510" s="78"/>
      <c r="DV510" s="78"/>
      <c r="DW510" s="78"/>
      <c r="DX510" s="78"/>
      <c r="DY510" s="78"/>
      <c r="DZ510" s="78"/>
      <c r="EA510" s="78"/>
      <c r="EB510" s="78"/>
      <c r="EC510" s="78"/>
      <c r="ED510" s="78"/>
      <c r="EE510" s="78"/>
      <c r="EF510" s="78"/>
      <c r="EG510" s="78"/>
      <c r="EH510" s="78"/>
      <c r="EI510" s="78"/>
      <c r="EJ510" s="78"/>
      <c r="EK510" s="78"/>
      <c r="EL510" s="78"/>
      <c r="EM510" s="78"/>
      <c r="EN510" s="78"/>
      <c r="EO510" s="78"/>
      <c r="EP510" s="78"/>
      <c r="EQ510" s="78"/>
      <c r="ER510" s="78"/>
      <c r="ES510" s="78"/>
      <c r="ET510" s="78"/>
      <c r="EU510" s="78"/>
      <c r="EV510" s="78"/>
      <c r="EW510" s="78"/>
      <c r="EX510" s="78"/>
      <c r="EY510" s="78"/>
      <c r="EZ510" s="78"/>
      <c r="FA510" s="78"/>
      <c r="FB510" s="78"/>
      <c r="FC510" s="78"/>
      <c r="FD510" s="78"/>
      <c r="FE510" s="78"/>
      <c r="FF510" s="78"/>
      <c r="FG510" s="78"/>
      <c r="FH510" s="78"/>
      <c r="FI510" s="78"/>
      <c r="FJ510" s="78"/>
      <c r="FK510" s="78"/>
      <c r="FL510" s="78"/>
      <c r="FM510" s="78"/>
      <c r="FN510" s="78"/>
      <c r="FO510" s="78"/>
      <c r="FP510" s="78"/>
      <c r="FQ510" s="78"/>
      <c r="FR510" s="78"/>
      <c r="FS510" s="78"/>
      <c r="FT510" s="78"/>
      <c r="FU510" s="78"/>
      <c r="FV510" s="78"/>
      <c r="FW510" s="78"/>
      <c r="FX510" s="78"/>
      <c r="FY510" s="78"/>
      <c r="FZ510" s="78"/>
    </row>
    <row r="511" spans="8:182" x14ac:dyDescent="0.2">
      <c r="H511" s="78"/>
      <c r="I511" s="78"/>
      <c r="J511" s="78"/>
      <c r="K511" s="78"/>
      <c r="L511" s="78"/>
      <c r="M511" s="78"/>
      <c r="N511" s="78"/>
      <c r="O511" s="78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  <c r="AA511" s="78"/>
      <c r="AB511" s="78"/>
      <c r="AC511" s="78"/>
      <c r="AD511" s="78"/>
      <c r="AE511" s="78"/>
      <c r="AF511" s="78"/>
      <c r="AG511" s="78"/>
      <c r="AH511" s="78"/>
      <c r="AI511" s="78"/>
      <c r="AJ511" s="78"/>
      <c r="AK511" s="78"/>
      <c r="AL511" s="78"/>
      <c r="AM511" s="78"/>
      <c r="AN511" s="78"/>
      <c r="AO511" s="78"/>
      <c r="AP511" s="78"/>
      <c r="AQ511" s="78"/>
      <c r="AR511" s="78"/>
      <c r="AS511" s="78"/>
      <c r="AT511" s="78"/>
      <c r="AU511" s="78"/>
      <c r="AV511" s="78"/>
      <c r="AW511" s="78"/>
      <c r="AX511" s="78"/>
      <c r="AY511" s="78"/>
      <c r="AZ511" s="78"/>
      <c r="BA511" s="78"/>
      <c r="BB511" s="78"/>
      <c r="BC511" s="78"/>
      <c r="BD511" s="78"/>
      <c r="BE511" s="78"/>
      <c r="BF511" s="78"/>
      <c r="BG511" s="78"/>
      <c r="BH511" s="78"/>
      <c r="BI511" s="78"/>
      <c r="BJ511" s="78"/>
      <c r="BK511" s="78"/>
      <c r="BL511" s="78"/>
      <c r="BM511" s="78"/>
      <c r="BN511" s="78"/>
      <c r="BO511" s="78"/>
      <c r="BP511" s="78"/>
      <c r="BQ511" s="78"/>
      <c r="BR511" s="78"/>
      <c r="BS511" s="78"/>
      <c r="BT511" s="78"/>
      <c r="BU511" s="78"/>
      <c r="BV511" s="78"/>
      <c r="BW511" s="78"/>
      <c r="BX511" s="78"/>
      <c r="BY511" s="78"/>
      <c r="BZ511" s="78"/>
      <c r="CA511" s="78"/>
      <c r="CB511" s="78"/>
      <c r="CC511" s="78"/>
      <c r="CD511" s="78"/>
      <c r="CE511" s="78"/>
      <c r="CF511" s="78"/>
      <c r="CG511" s="78"/>
      <c r="CH511" s="78"/>
      <c r="CI511" s="78"/>
      <c r="CJ511" s="78"/>
      <c r="CK511" s="78"/>
      <c r="CL511" s="78"/>
      <c r="CM511" s="78"/>
      <c r="CN511" s="78"/>
      <c r="CO511" s="78"/>
      <c r="CP511" s="78"/>
      <c r="CQ511" s="78"/>
      <c r="CR511" s="78"/>
      <c r="CS511" s="78"/>
      <c r="CT511" s="78"/>
      <c r="CU511" s="78"/>
      <c r="CV511" s="78"/>
      <c r="CW511" s="78"/>
      <c r="CX511" s="78"/>
      <c r="CY511" s="78"/>
      <c r="CZ511" s="78"/>
      <c r="DA511" s="78"/>
      <c r="DB511" s="78"/>
      <c r="DC511" s="78"/>
      <c r="DD511" s="78"/>
      <c r="DE511" s="78"/>
      <c r="DF511" s="78"/>
      <c r="DG511" s="78"/>
      <c r="DH511" s="78"/>
      <c r="DI511" s="78"/>
      <c r="DJ511" s="78"/>
      <c r="DK511" s="78"/>
      <c r="DL511" s="78"/>
      <c r="DM511" s="78"/>
      <c r="DN511" s="78"/>
      <c r="DO511" s="78"/>
      <c r="DP511" s="78"/>
      <c r="DQ511" s="78"/>
      <c r="DR511" s="78"/>
      <c r="DS511" s="78"/>
      <c r="DT511" s="78"/>
      <c r="DU511" s="78"/>
      <c r="DV511" s="78"/>
      <c r="DW511" s="78"/>
      <c r="DX511" s="78"/>
      <c r="DY511" s="78"/>
      <c r="DZ511" s="78"/>
      <c r="EA511" s="78"/>
      <c r="EB511" s="78"/>
      <c r="EC511" s="78"/>
      <c r="ED511" s="78"/>
      <c r="EE511" s="78"/>
      <c r="EF511" s="78"/>
      <c r="EG511" s="78"/>
      <c r="EH511" s="78"/>
      <c r="EI511" s="78"/>
      <c r="EJ511" s="78"/>
      <c r="EK511" s="78"/>
      <c r="EL511" s="78"/>
      <c r="EM511" s="78"/>
      <c r="EN511" s="78"/>
      <c r="EO511" s="78"/>
      <c r="EP511" s="78"/>
      <c r="EQ511" s="78"/>
      <c r="ER511" s="78"/>
      <c r="ES511" s="78"/>
      <c r="ET511" s="78"/>
      <c r="EU511" s="78"/>
      <c r="EV511" s="78"/>
      <c r="EW511" s="78"/>
      <c r="EX511" s="78"/>
      <c r="EY511" s="78"/>
      <c r="EZ511" s="78"/>
      <c r="FA511" s="78"/>
      <c r="FB511" s="78"/>
      <c r="FC511" s="78"/>
      <c r="FD511" s="78"/>
      <c r="FE511" s="78"/>
      <c r="FF511" s="78"/>
      <c r="FG511" s="78"/>
      <c r="FH511" s="78"/>
      <c r="FI511" s="78"/>
      <c r="FJ511" s="78"/>
      <c r="FK511" s="78"/>
      <c r="FL511" s="78"/>
      <c r="FM511" s="78"/>
      <c r="FN511" s="78"/>
      <c r="FO511" s="78"/>
      <c r="FP511" s="78"/>
      <c r="FQ511" s="78"/>
      <c r="FR511" s="78"/>
      <c r="FS511" s="78"/>
      <c r="FT511" s="78"/>
      <c r="FU511" s="78"/>
      <c r="FV511" s="78"/>
      <c r="FW511" s="78"/>
      <c r="FX511" s="78"/>
      <c r="FY511" s="78"/>
      <c r="FZ511" s="78"/>
    </row>
    <row r="512" spans="8:182" x14ac:dyDescent="0.2">
      <c r="H512" s="78"/>
      <c r="I512" s="78"/>
      <c r="J512" s="78"/>
      <c r="K512" s="78"/>
      <c r="L512" s="78"/>
      <c r="M512" s="78"/>
      <c r="N512" s="78"/>
      <c r="O512" s="78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  <c r="AA512" s="78"/>
      <c r="AB512" s="78"/>
      <c r="AC512" s="78"/>
      <c r="AD512" s="78"/>
      <c r="AE512" s="78"/>
      <c r="AF512" s="78"/>
      <c r="AG512" s="78"/>
      <c r="AH512" s="78"/>
      <c r="AI512" s="78"/>
      <c r="AJ512" s="78"/>
      <c r="AK512" s="78"/>
      <c r="AL512" s="78"/>
      <c r="AM512" s="78"/>
      <c r="AN512" s="78"/>
      <c r="AO512" s="78"/>
      <c r="AP512" s="78"/>
      <c r="AQ512" s="78"/>
      <c r="AR512" s="78"/>
      <c r="AS512" s="78"/>
      <c r="AT512" s="78"/>
      <c r="AU512" s="78"/>
      <c r="AV512" s="78"/>
      <c r="AW512" s="78"/>
      <c r="AX512" s="78"/>
      <c r="AY512" s="78"/>
      <c r="AZ512" s="78"/>
      <c r="BA512" s="78"/>
      <c r="BB512" s="78"/>
      <c r="BC512" s="78"/>
      <c r="BD512" s="78"/>
      <c r="BE512" s="78"/>
      <c r="BF512" s="78"/>
      <c r="BG512" s="78"/>
      <c r="BH512" s="78"/>
      <c r="BI512" s="78"/>
      <c r="BJ512" s="78"/>
      <c r="BK512" s="78"/>
      <c r="BL512" s="78"/>
      <c r="BM512" s="78"/>
      <c r="BN512" s="78"/>
      <c r="BO512" s="78"/>
      <c r="BP512" s="78"/>
      <c r="BQ512" s="78"/>
      <c r="BR512" s="78"/>
      <c r="BS512" s="78"/>
      <c r="BT512" s="78"/>
      <c r="BU512" s="78"/>
      <c r="BV512" s="78"/>
      <c r="BW512" s="78"/>
      <c r="BX512" s="78"/>
      <c r="BY512" s="78"/>
      <c r="BZ512" s="78"/>
      <c r="CA512" s="78"/>
      <c r="CB512" s="78"/>
      <c r="CC512" s="78"/>
      <c r="CD512" s="78"/>
      <c r="CE512" s="78"/>
      <c r="CF512" s="78"/>
      <c r="CG512" s="78"/>
      <c r="CH512" s="78"/>
      <c r="CI512" s="78"/>
      <c r="CJ512" s="78"/>
      <c r="CK512" s="78"/>
      <c r="CL512" s="78"/>
      <c r="CM512" s="78"/>
      <c r="CN512" s="78"/>
      <c r="CO512" s="78"/>
      <c r="CP512" s="78"/>
      <c r="CQ512" s="78"/>
      <c r="CR512" s="78"/>
      <c r="CS512" s="78"/>
      <c r="CT512" s="78"/>
      <c r="CU512" s="78"/>
      <c r="CV512" s="78"/>
      <c r="CW512" s="78"/>
      <c r="CX512" s="78"/>
      <c r="CY512" s="78"/>
      <c r="CZ512" s="78"/>
      <c r="DA512" s="78"/>
      <c r="DB512" s="78"/>
      <c r="DC512" s="78"/>
      <c r="DD512" s="78"/>
      <c r="DE512" s="78"/>
      <c r="DF512" s="78"/>
      <c r="DG512" s="78"/>
      <c r="DH512" s="78"/>
      <c r="DI512" s="78"/>
      <c r="DJ512" s="78"/>
      <c r="DK512" s="78"/>
      <c r="DL512" s="78"/>
      <c r="DM512" s="78"/>
      <c r="DN512" s="78"/>
      <c r="DO512" s="78"/>
      <c r="DP512" s="78"/>
      <c r="DQ512" s="78"/>
      <c r="DR512" s="78"/>
      <c r="DS512" s="78"/>
      <c r="DT512" s="78"/>
      <c r="DU512" s="78"/>
      <c r="DV512" s="78"/>
      <c r="DW512" s="78"/>
      <c r="DX512" s="78"/>
      <c r="DY512" s="78"/>
      <c r="DZ512" s="78"/>
      <c r="EA512" s="78"/>
      <c r="EB512" s="78"/>
      <c r="EC512" s="78"/>
      <c r="ED512" s="78"/>
      <c r="EE512" s="78"/>
      <c r="EF512" s="78"/>
      <c r="EG512" s="78"/>
      <c r="EH512" s="78"/>
      <c r="EI512" s="78"/>
      <c r="EJ512" s="78"/>
      <c r="EK512" s="78"/>
      <c r="EL512" s="78"/>
      <c r="EM512" s="78"/>
      <c r="EN512" s="78"/>
      <c r="EO512" s="78"/>
      <c r="EP512" s="78"/>
      <c r="EQ512" s="78"/>
      <c r="ER512" s="78"/>
      <c r="ES512" s="78"/>
      <c r="ET512" s="78"/>
      <c r="EU512" s="78"/>
      <c r="EV512" s="78"/>
      <c r="EW512" s="78"/>
      <c r="EX512" s="78"/>
      <c r="EY512" s="78"/>
      <c r="EZ512" s="78"/>
      <c r="FA512" s="78"/>
      <c r="FB512" s="78"/>
      <c r="FC512" s="78"/>
      <c r="FD512" s="78"/>
      <c r="FE512" s="78"/>
      <c r="FF512" s="78"/>
      <c r="FG512" s="78"/>
      <c r="FH512" s="78"/>
      <c r="FI512" s="78"/>
      <c r="FJ512" s="78"/>
      <c r="FK512" s="78"/>
      <c r="FL512" s="78"/>
      <c r="FM512" s="78"/>
      <c r="FN512" s="78"/>
      <c r="FO512" s="78"/>
      <c r="FP512" s="78"/>
      <c r="FQ512" s="78"/>
      <c r="FR512" s="78"/>
      <c r="FS512" s="78"/>
      <c r="FT512" s="78"/>
      <c r="FU512" s="78"/>
      <c r="FV512" s="78"/>
      <c r="FW512" s="78"/>
      <c r="FX512" s="78"/>
      <c r="FY512" s="78"/>
      <c r="FZ512" s="78"/>
    </row>
    <row r="513" spans="8:182" x14ac:dyDescent="0.2">
      <c r="H513" s="78"/>
      <c r="I513" s="78"/>
      <c r="J513" s="78"/>
      <c r="K513" s="78"/>
      <c r="L513" s="78"/>
      <c r="M513" s="78"/>
      <c r="N513" s="78"/>
      <c r="O513" s="78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  <c r="AA513" s="78"/>
      <c r="AB513" s="78"/>
      <c r="AC513" s="78"/>
      <c r="AD513" s="78"/>
      <c r="AE513" s="78"/>
      <c r="AF513" s="78"/>
      <c r="AG513" s="78"/>
      <c r="AH513" s="78"/>
      <c r="AI513" s="78"/>
      <c r="AJ513" s="78"/>
      <c r="AK513" s="78"/>
      <c r="AL513" s="78"/>
      <c r="AM513" s="78"/>
      <c r="AN513" s="78"/>
      <c r="AO513" s="78"/>
      <c r="AP513" s="78"/>
      <c r="AQ513" s="78"/>
      <c r="AR513" s="78"/>
      <c r="AS513" s="78"/>
      <c r="AT513" s="78"/>
      <c r="AU513" s="78"/>
      <c r="AV513" s="78"/>
      <c r="AW513" s="78"/>
      <c r="AX513" s="78"/>
      <c r="AY513" s="78"/>
      <c r="AZ513" s="78"/>
      <c r="BA513" s="78"/>
      <c r="BB513" s="78"/>
      <c r="BC513" s="78"/>
      <c r="BD513" s="78"/>
      <c r="BE513" s="78"/>
      <c r="BF513" s="78"/>
      <c r="BG513" s="78"/>
      <c r="BH513" s="78"/>
      <c r="BI513" s="78"/>
      <c r="BJ513" s="78"/>
      <c r="BK513" s="78"/>
      <c r="BL513" s="78"/>
      <c r="BM513" s="78"/>
      <c r="BN513" s="78"/>
      <c r="BO513" s="78"/>
      <c r="BP513" s="78"/>
      <c r="BQ513" s="78"/>
      <c r="BR513" s="78"/>
      <c r="BS513" s="78"/>
      <c r="BT513" s="78"/>
      <c r="BU513" s="78"/>
      <c r="BV513" s="78"/>
      <c r="BW513" s="78"/>
      <c r="BX513" s="78"/>
      <c r="BY513" s="78"/>
      <c r="BZ513" s="78"/>
      <c r="CA513" s="78"/>
      <c r="CB513" s="78"/>
      <c r="CC513" s="78"/>
      <c r="CD513" s="78"/>
      <c r="CE513" s="78"/>
      <c r="CF513" s="78"/>
      <c r="CG513" s="78"/>
      <c r="CH513" s="78"/>
      <c r="CI513" s="78"/>
      <c r="CJ513" s="78"/>
      <c r="CK513" s="78"/>
      <c r="CL513" s="78"/>
      <c r="CM513" s="78"/>
      <c r="CN513" s="78"/>
      <c r="CO513" s="78"/>
      <c r="CP513" s="78"/>
      <c r="CQ513" s="78"/>
      <c r="CR513" s="78"/>
      <c r="CS513" s="78"/>
      <c r="CT513" s="78"/>
      <c r="CU513" s="78"/>
      <c r="CV513" s="78"/>
      <c r="CW513" s="78"/>
      <c r="CX513" s="78"/>
      <c r="CY513" s="78"/>
      <c r="CZ513" s="78"/>
      <c r="DA513" s="78"/>
      <c r="DB513" s="78"/>
      <c r="DC513" s="78"/>
      <c r="DD513" s="78"/>
      <c r="DE513" s="78"/>
      <c r="DF513" s="78"/>
      <c r="DG513" s="78"/>
      <c r="DH513" s="78"/>
      <c r="DI513" s="78"/>
      <c r="DJ513" s="78"/>
      <c r="DK513" s="78"/>
      <c r="DL513" s="78"/>
      <c r="DM513" s="78"/>
      <c r="DN513" s="78"/>
      <c r="DO513" s="78"/>
      <c r="DP513" s="78"/>
      <c r="DQ513" s="78"/>
      <c r="DR513" s="78"/>
      <c r="DS513" s="78"/>
      <c r="DT513" s="78"/>
      <c r="DU513" s="78"/>
      <c r="DV513" s="78"/>
      <c r="DW513" s="78"/>
      <c r="DX513" s="78"/>
      <c r="DY513" s="78"/>
      <c r="DZ513" s="78"/>
      <c r="EA513" s="78"/>
      <c r="EB513" s="78"/>
      <c r="EC513" s="78"/>
      <c r="ED513" s="78"/>
      <c r="EE513" s="78"/>
      <c r="EF513" s="78"/>
      <c r="EG513" s="78"/>
      <c r="EH513" s="78"/>
      <c r="EI513" s="78"/>
      <c r="EJ513" s="78"/>
      <c r="EK513" s="78"/>
      <c r="EL513" s="78"/>
      <c r="EM513" s="78"/>
      <c r="EN513" s="78"/>
      <c r="EO513" s="78"/>
      <c r="EP513" s="78"/>
      <c r="EQ513" s="78"/>
      <c r="ER513" s="78"/>
      <c r="ES513" s="78"/>
      <c r="ET513" s="78"/>
      <c r="EU513" s="78"/>
      <c r="EV513" s="78"/>
      <c r="EW513" s="78"/>
      <c r="EX513" s="78"/>
      <c r="EY513" s="78"/>
      <c r="EZ513" s="78"/>
      <c r="FA513" s="78"/>
      <c r="FB513" s="78"/>
      <c r="FC513" s="78"/>
      <c r="FD513" s="78"/>
      <c r="FE513" s="78"/>
      <c r="FF513" s="78"/>
      <c r="FG513" s="78"/>
      <c r="FH513" s="78"/>
      <c r="FI513" s="78"/>
      <c r="FJ513" s="78"/>
      <c r="FK513" s="78"/>
      <c r="FL513" s="78"/>
      <c r="FM513" s="78"/>
      <c r="FN513" s="78"/>
      <c r="FO513" s="78"/>
      <c r="FP513" s="78"/>
      <c r="FQ513" s="78"/>
      <c r="FR513" s="78"/>
      <c r="FS513" s="78"/>
      <c r="FT513" s="78"/>
      <c r="FU513" s="78"/>
      <c r="FV513" s="78"/>
      <c r="FW513" s="78"/>
      <c r="FX513" s="78"/>
      <c r="FY513" s="78"/>
      <c r="FZ513" s="78"/>
    </row>
    <row r="514" spans="8:182" x14ac:dyDescent="0.2">
      <c r="H514" s="78"/>
      <c r="I514" s="78"/>
      <c r="J514" s="78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  <c r="AA514" s="78"/>
      <c r="AB514" s="78"/>
      <c r="AC514" s="78"/>
      <c r="AD514" s="78"/>
      <c r="AE514" s="78"/>
      <c r="AF514" s="78"/>
      <c r="AG514" s="78"/>
      <c r="AH514" s="78"/>
      <c r="AI514" s="78"/>
      <c r="AJ514" s="78"/>
      <c r="AK514" s="78"/>
      <c r="AL514" s="78"/>
      <c r="AM514" s="78"/>
      <c r="AN514" s="78"/>
      <c r="AO514" s="78"/>
      <c r="AP514" s="78"/>
      <c r="AQ514" s="78"/>
      <c r="AR514" s="78"/>
      <c r="AS514" s="78"/>
      <c r="AT514" s="78"/>
      <c r="AU514" s="78"/>
      <c r="AV514" s="78"/>
      <c r="AW514" s="78"/>
      <c r="AX514" s="78"/>
      <c r="AY514" s="78"/>
      <c r="AZ514" s="78"/>
      <c r="BA514" s="78"/>
      <c r="BB514" s="78"/>
      <c r="BC514" s="78"/>
      <c r="BD514" s="78"/>
      <c r="BE514" s="78"/>
      <c r="BF514" s="78"/>
      <c r="BG514" s="78"/>
      <c r="BH514" s="78"/>
      <c r="BI514" s="78"/>
      <c r="BJ514" s="78"/>
      <c r="BK514" s="78"/>
      <c r="BL514" s="78"/>
      <c r="BM514" s="78"/>
      <c r="BN514" s="78"/>
      <c r="BO514" s="78"/>
      <c r="BP514" s="78"/>
      <c r="BQ514" s="78"/>
      <c r="BR514" s="78"/>
      <c r="BS514" s="78"/>
      <c r="BT514" s="78"/>
      <c r="BU514" s="78"/>
      <c r="BV514" s="78"/>
      <c r="BW514" s="78"/>
      <c r="BX514" s="78"/>
      <c r="BY514" s="78"/>
      <c r="BZ514" s="78"/>
      <c r="CA514" s="78"/>
      <c r="CB514" s="78"/>
      <c r="CC514" s="78"/>
      <c r="CD514" s="78"/>
      <c r="CE514" s="78"/>
      <c r="CF514" s="78"/>
      <c r="CG514" s="78"/>
      <c r="CH514" s="78"/>
      <c r="CI514" s="78"/>
      <c r="CJ514" s="78"/>
      <c r="CK514" s="78"/>
      <c r="CL514" s="78"/>
      <c r="CM514" s="78"/>
      <c r="CN514" s="78"/>
      <c r="CO514" s="78"/>
      <c r="CP514" s="78"/>
      <c r="CQ514" s="78"/>
      <c r="CR514" s="78"/>
      <c r="CS514" s="78"/>
      <c r="CT514" s="78"/>
      <c r="CU514" s="78"/>
      <c r="CV514" s="78"/>
      <c r="CW514" s="78"/>
      <c r="CX514" s="78"/>
      <c r="CY514" s="78"/>
      <c r="CZ514" s="78"/>
      <c r="DA514" s="78"/>
      <c r="DB514" s="78"/>
      <c r="DC514" s="78"/>
      <c r="DD514" s="78"/>
      <c r="DE514" s="78"/>
      <c r="DF514" s="78"/>
      <c r="DG514" s="78"/>
      <c r="DH514" s="78"/>
      <c r="DI514" s="78"/>
      <c r="DJ514" s="78"/>
      <c r="DK514" s="78"/>
      <c r="DL514" s="78"/>
      <c r="DM514" s="78"/>
      <c r="DN514" s="78"/>
      <c r="DO514" s="78"/>
      <c r="DP514" s="78"/>
      <c r="DQ514" s="78"/>
      <c r="DR514" s="78"/>
      <c r="DS514" s="78"/>
      <c r="DT514" s="78"/>
      <c r="DU514" s="78"/>
      <c r="DV514" s="78"/>
      <c r="DW514" s="78"/>
      <c r="DX514" s="78"/>
      <c r="DY514" s="78"/>
      <c r="DZ514" s="78"/>
      <c r="EA514" s="78"/>
      <c r="EB514" s="78"/>
      <c r="EC514" s="78"/>
      <c r="ED514" s="78"/>
      <c r="EE514" s="78"/>
      <c r="EF514" s="78"/>
      <c r="EG514" s="78"/>
      <c r="EH514" s="78"/>
      <c r="EI514" s="78"/>
      <c r="EJ514" s="78"/>
      <c r="EK514" s="78"/>
      <c r="EL514" s="78"/>
      <c r="EM514" s="78"/>
      <c r="EN514" s="78"/>
      <c r="EO514" s="78"/>
      <c r="EP514" s="78"/>
      <c r="EQ514" s="78"/>
      <c r="ER514" s="78"/>
      <c r="ES514" s="78"/>
      <c r="ET514" s="78"/>
      <c r="EU514" s="78"/>
      <c r="EV514" s="78"/>
      <c r="EW514" s="78"/>
      <c r="EX514" s="78"/>
      <c r="EY514" s="78"/>
      <c r="EZ514" s="78"/>
      <c r="FA514" s="78"/>
      <c r="FB514" s="78"/>
      <c r="FC514" s="78"/>
      <c r="FD514" s="78"/>
      <c r="FE514" s="78"/>
      <c r="FF514" s="78"/>
      <c r="FG514" s="78"/>
      <c r="FH514" s="78"/>
      <c r="FI514" s="78"/>
      <c r="FJ514" s="78"/>
      <c r="FK514" s="78"/>
      <c r="FL514" s="78"/>
      <c r="FM514" s="78"/>
      <c r="FN514" s="78"/>
      <c r="FO514" s="78"/>
      <c r="FP514" s="78"/>
      <c r="FQ514" s="78"/>
      <c r="FR514" s="78"/>
      <c r="FS514" s="78"/>
      <c r="FT514" s="78"/>
      <c r="FU514" s="78"/>
      <c r="FV514" s="78"/>
      <c r="FW514" s="78"/>
      <c r="FX514" s="78"/>
      <c r="FY514" s="78"/>
      <c r="FZ514" s="78"/>
    </row>
    <row r="515" spans="8:182" x14ac:dyDescent="0.2">
      <c r="H515" s="78"/>
      <c r="I515" s="78"/>
      <c r="J515" s="78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  <c r="AA515" s="78"/>
      <c r="AB515" s="78"/>
      <c r="AC515" s="78"/>
      <c r="AD515" s="78"/>
      <c r="AE515" s="78"/>
      <c r="AF515" s="78"/>
      <c r="AG515" s="78"/>
      <c r="AH515" s="78"/>
      <c r="AI515" s="78"/>
      <c r="AJ515" s="78"/>
      <c r="AK515" s="78"/>
      <c r="AL515" s="78"/>
      <c r="AM515" s="78"/>
      <c r="AN515" s="78"/>
      <c r="AO515" s="78"/>
      <c r="AP515" s="78"/>
      <c r="AQ515" s="78"/>
      <c r="AR515" s="78"/>
      <c r="AS515" s="78"/>
      <c r="AT515" s="78"/>
      <c r="AU515" s="78"/>
      <c r="AV515" s="78"/>
      <c r="AW515" s="78"/>
      <c r="AX515" s="78"/>
      <c r="AY515" s="78"/>
      <c r="AZ515" s="78"/>
      <c r="BA515" s="78"/>
      <c r="BB515" s="78"/>
      <c r="BC515" s="78"/>
      <c r="BD515" s="78"/>
      <c r="BE515" s="78"/>
      <c r="BF515" s="78"/>
      <c r="BG515" s="78"/>
      <c r="BH515" s="78"/>
      <c r="BI515" s="78"/>
      <c r="BJ515" s="78"/>
      <c r="BK515" s="78"/>
      <c r="BL515" s="78"/>
      <c r="BM515" s="78"/>
      <c r="BN515" s="78"/>
      <c r="BO515" s="78"/>
      <c r="BP515" s="78"/>
      <c r="BQ515" s="78"/>
      <c r="BR515" s="78"/>
      <c r="BS515" s="78"/>
      <c r="BT515" s="78"/>
      <c r="BU515" s="78"/>
      <c r="BV515" s="78"/>
      <c r="BW515" s="78"/>
      <c r="BX515" s="78"/>
      <c r="BY515" s="78"/>
      <c r="BZ515" s="78"/>
      <c r="CA515" s="78"/>
      <c r="CB515" s="78"/>
      <c r="CC515" s="78"/>
      <c r="CD515" s="78"/>
      <c r="CE515" s="78"/>
      <c r="CF515" s="78"/>
      <c r="CG515" s="78"/>
      <c r="CH515" s="78"/>
      <c r="CI515" s="78"/>
      <c r="CJ515" s="78"/>
      <c r="CK515" s="78"/>
      <c r="CL515" s="78"/>
      <c r="CM515" s="78"/>
      <c r="CN515" s="78"/>
      <c r="CO515" s="78"/>
      <c r="CP515" s="78"/>
      <c r="CQ515" s="78"/>
      <c r="CR515" s="78"/>
      <c r="CS515" s="78"/>
      <c r="CT515" s="78"/>
      <c r="CU515" s="78"/>
      <c r="CV515" s="78"/>
      <c r="CW515" s="78"/>
      <c r="CX515" s="78"/>
      <c r="CY515" s="78"/>
      <c r="CZ515" s="78"/>
      <c r="DA515" s="78"/>
      <c r="DB515" s="78"/>
      <c r="DC515" s="78"/>
      <c r="DD515" s="78"/>
      <c r="DE515" s="78"/>
      <c r="DF515" s="78"/>
      <c r="DG515" s="78"/>
      <c r="DH515" s="78"/>
      <c r="DI515" s="78"/>
      <c r="DJ515" s="78"/>
      <c r="DK515" s="78"/>
      <c r="DL515" s="78"/>
      <c r="DM515" s="78"/>
      <c r="DN515" s="78"/>
      <c r="DO515" s="78"/>
      <c r="DP515" s="78"/>
      <c r="DQ515" s="78"/>
      <c r="DR515" s="78"/>
      <c r="DS515" s="78"/>
      <c r="DT515" s="78"/>
      <c r="DU515" s="78"/>
      <c r="DV515" s="78"/>
      <c r="DW515" s="78"/>
      <c r="DX515" s="78"/>
      <c r="DY515" s="78"/>
      <c r="DZ515" s="78"/>
      <c r="EA515" s="78"/>
      <c r="EB515" s="78"/>
      <c r="EC515" s="78"/>
      <c r="ED515" s="78"/>
      <c r="EE515" s="78"/>
      <c r="EF515" s="78"/>
      <c r="EG515" s="78"/>
      <c r="EH515" s="78"/>
      <c r="EI515" s="78"/>
      <c r="EJ515" s="78"/>
      <c r="EK515" s="78"/>
      <c r="EL515" s="78"/>
      <c r="EM515" s="78"/>
      <c r="EN515" s="78"/>
      <c r="EO515" s="78"/>
      <c r="EP515" s="78"/>
      <c r="EQ515" s="78"/>
      <c r="ER515" s="78"/>
      <c r="ES515" s="78"/>
      <c r="ET515" s="78"/>
      <c r="EU515" s="78"/>
      <c r="EV515" s="78"/>
      <c r="EW515" s="78"/>
      <c r="EX515" s="78"/>
      <c r="EY515" s="78"/>
      <c r="EZ515" s="78"/>
      <c r="FA515" s="78"/>
      <c r="FB515" s="78"/>
      <c r="FC515" s="78"/>
      <c r="FD515" s="78"/>
      <c r="FE515" s="78"/>
      <c r="FF515" s="78"/>
      <c r="FG515" s="78"/>
      <c r="FH515" s="78"/>
      <c r="FI515" s="78"/>
      <c r="FJ515" s="78"/>
      <c r="FK515" s="78"/>
      <c r="FL515" s="78"/>
      <c r="FM515" s="78"/>
      <c r="FN515" s="78"/>
      <c r="FO515" s="78"/>
      <c r="FP515" s="78"/>
      <c r="FQ515" s="78"/>
      <c r="FR515" s="78"/>
      <c r="FS515" s="78"/>
      <c r="FT515" s="78"/>
      <c r="FU515" s="78"/>
      <c r="FV515" s="78"/>
      <c r="FW515" s="78"/>
      <c r="FX515" s="78"/>
      <c r="FY515" s="78"/>
      <c r="FZ515" s="78"/>
    </row>
    <row r="516" spans="8:182" x14ac:dyDescent="0.2">
      <c r="H516" s="78"/>
      <c r="I516" s="78"/>
      <c r="J516" s="78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  <c r="AA516" s="78"/>
      <c r="AB516" s="78"/>
      <c r="AC516" s="78"/>
      <c r="AD516" s="78"/>
      <c r="AE516" s="78"/>
      <c r="AF516" s="78"/>
      <c r="AG516" s="78"/>
      <c r="AH516" s="78"/>
      <c r="AI516" s="78"/>
      <c r="AJ516" s="78"/>
      <c r="AK516" s="78"/>
      <c r="AL516" s="78"/>
      <c r="AM516" s="78"/>
      <c r="AN516" s="78"/>
      <c r="AO516" s="78"/>
      <c r="AP516" s="78"/>
      <c r="AQ516" s="78"/>
      <c r="AR516" s="78"/>
      <c r="AS516" s="78"/>
      <c r="AT516" s="78"/>
      <c r="AU516" s="78"/>
      <c r="AV516" s="78"/>
      <c r="AW516" s="78"/>
      <c r="AX516" s="78"/>
      <c r="AY516" s="78"/>
      <c r="AZ516" s="78"/>
      <c r="BA516" s="78"/>
      <c r="BB516" s="78"/>
      <c r="BC516" s="78"/>
      <c r="BD516" s="78"/>
      <c r="BE516" s="78"/>
      <c r="BF516" s="78"/>
      <c r="BG516" s="78"/>
      <c r="BH516" s="78"/>
      <c r="BI516" s="78"/>
      <c r="BJ516" s="78"/>
      <c r="BK516" s="78"/>
      <c r="BL516" s="78"/>
      <c r="BM516" s="78"/>
      <c r="BN516" s="78"/>
      <c r="BO516" s="78"/>
      <c r="BP516" s="78"/>
      <c r="BQ516" s="78"/>
      <c r="BR516" s="78"/>
      <c r="BS516" s="78"/>
      <c r="BT516" s="78"/>
      <c r="BU516" s="78"/>
      <c r="BV516" s="78"/>
      <c r="BW516" s="78"/>
      <c r="BX516" s="78"/>
      <c r="BY516" s="78"/>
      <c r="BZ516" s="78"/>
      <c r="CA516" s="78"/>
      <c r="CB516" s="78"/>
      <c r="CC516" s="78"/>
      <c r="CD516" s="78"/>
      <c r="CE516" s="78"/>
      <c r="CF516" s="78"/>
      <c r="CG516" s="78"/>
      <c r="CH516" s="78"/>
      <c r="CI516" s="78"/>
      <c r="CJ516" s="78"/>
      <c r="CK516" s="78"/>
      <c r="CL516" s="78"/>
      <c r="CM516" s="78"/>
      <c r="CN516" s="78"/>
      <c r="CO516" s="78"/>
      <c r="CP516" s="78"/>
      <c r="CQ516" s="78"/>
      <c r="CR516" s="78"/>
      <c r="CS516" s="78"/>
      <c r="CT516" s="78"/>
      <c r="CU516" s="78"/>
      <c r="CV516" s="78"/>
      <c r="CW516" s="78"/>
      <c r="CX516" s="78"/>
      <c r="CY516" s="78"/>
      <c r="CZ516" s="78"/>
      <c r="DA516" s="78"/>
      <c r="DB516" s="78"/>
      <c r="DC516" s="78"/>
      <c r="DD516" s="78"/>
      <c r="DE516" s="78"/>
      <c r="DF516" s="78"/>
      <c r="DG516" s="78"/>
      <c r="DH516" s="78"/>
      <c r="DI516" s="78"/>
      <c r="DJ516" s="78"/>
      <c r="DK516" s="78"/>
      <c r="DL516" s="78"/>
      <c r="DM516" s="78"/>
      <c r="DN516" s="78"/>
      <c r="DO516" s="78"/>
      <c r="DP516" s="78"/>
      <c r="DQ516" s="78"/>
      <c r="DR516" s="78"/>
      <c r="DS516" s="78"/>
      <c r="DT516" s="78"/>
      <c r="DU516" s="78"/>
      <c r="DV516" s="78"/>
      <c r="DW516" s="78"/>
      <c r="DX516" s="78"/>
      <c r="DY516" s="78"/>
      <c r="DZ516" s="78"/>
      <c r="EA516" s="78"/>
      <c r="EB516" s="78"/>
      <c r="EC516" s="78"/>
      <c r="ED516" s="78"/>
      <c r="EE516" s="78"/>
      <c r="EF516" s="78"/>
      <c r="EG516" s="78"/>
      <c r="EH516" s="78"/>
      <c r="EI516" s="78"/>
      <c r="EJ516" s="78"/>
      <c r="EK516" s="78"/>
      <c r="EL516" s="78"/>
      <c r="EM516" s="78"/>
      <c r="EN516" s="78"/>
      <c r="EO516" s="78"/>
      <c r="EP516" s="78"/>
      <c r="EQ516" s="78"/>
      <c r="ER516" s="78"/>
      <c r="ES516" s="78"/>
      <c r="ET516" s="78"/>
      <c r="EU516" s="78"/>
      <c r="EV516" s="78"/>
      <c r="EW516" s="78"/>
      <c r="EX516" s="78"/>
      <c r="EY516" s="78"/>
      <c r="EZ516" s="78"/>
      <c r="FA516" s="78"/>
      <c r="FB516" s="78"/>
      <c r="FC516" s="78"/>
      <c r="FD516" s="78"/>
      <c r="FE516" s="78"/>
      <c r="FF516" s="78"/>
      <c r="FG516" s="78"/>
      <c r="FH516" s="78"/>
      <c r="FI516" s="78"/>
      <c r="FJ516" s="78"/>
      <c r="FK516" s="78"/>
      <c r="FL516" s="78"/>
      <c r="FM516" s="78"/>
      <c r="FN516" s="78"/>
      <c r="FO516" s="78"/>
      <c r="FP516" s="78"/>
      <c r="FQ516" s="78"/>
      <c r="FR516" s="78"/>
      <c r="FS516" s="78"/>
      <c r="FT516" s="78"/>
      <c r="FU516" s="78"/>
      <c r="FV516" s="78"/>
      <c r="FW516" s="78"/>
      <c r="FX516" s="78"/>
      <c r="FY516" s="78"/>
      <c r="FZ516" s="78"/>
    </row>
    <row r="517" spans="8:182" x14ac:dyDescent="0.2">
      <c r="H517" s="78"/>
      <c r="I517" s="78"/>
      <c r="J517" s="78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  <c r="AA517" s="78"/>
      <c r="AB517" s="78"/>
      <c r="AC517" s="78"/>
      <c r="AD517" s="78"/>
      <c r="AE517" s="78"/>
      <c r="AF517" s="78"/>
      <c r="AG517" s="78"/>
      <c r="AH517" s="78"/>
      <c r="AI517" s="78"/>
      <c r="AJ517" s="78"/>
      <c r="AK517" s="78"/>
      <c r="AL517" s="78"/>
      <c r="AM517" s="78"/>
      <c r="AN517" s="78"/>
      <c r="AO517" s="78"/>
      <c r="AP517" s="78"/>
      <c r="AQ517" s="78"/>
      <c r="AR517" s="78"/>
      <c r="AS517" s="78"/>
      <c r="AT517" s="78"/>
      <c r="AU517" s="78"/>
      <c r="AV517" s="78"/>
      <c r="AW517" s="78"/>
      <c r="AX517" s="78"/>
      <c r="AY517" s="78"/>
      <c r="AZ517" s="78"/>
      <c r="BA517" s="78"/>
      <c r="BB517" s="78"/>
      <c r="BC517" s="78"/>
      <c r="BD517" s="78"/>
      <c r="BE517" s="78"/>
      <c r="BF517" s="78"/>
      <c r="BG517" s="78"/>
      <c r="BH517" s="78"/>
      <c r="BI517" s="78"/>
      <c r="BJ517" s="78"/>
      <c r="BK517" s="78"/>
      <c r="BL517" s="78"/>
      <c r="BM517" s="78"/>
      <c r="BN517" s="78"/>
      <c r="BO517" s="78"/>
      <c r="BP517" s="78"/>
      <c r="BQ517" s="78"/>
      <c r="BR517" s="78"/>
      <c r="BS517" s="78"/>
      <c r="BT517" s="78"/>
      <c r="BU517" s="78"/>
      <c r="BV517" s="78"/>
      <c r="BW517" s="78"/>
      <c r="BX517" s="78"/>
      <c r="BY517" s="78"/>
      <c r="BZ517" s="78"/>
      <c r="CA517" s="78"/>
      <c r="CB517" s="78"/>
      <c r="CC517" s="78"/>
      <c r="CD517" s="78"/>
      <c r="CE517" s="78"/>
      <c r="CF517" s="78"/>
      <c r="CG517" s="78"/>
      <c r="CH517" s="78"/>
      <c r="CI517" s="78"/>
      <c r="CJ517" s="78"/>
      <c r="CK517" s="78"/>
      <c r="CL517" s="78"/>
      <c r="CM517" s="78"/>
      <c r="CN517" s="78"/>
      <c r="CO517" s="78"/>
      <c r="CP517" s="78"/>
      <c r="CQ517" s="78"/>
      <c r="CR517" s="78"/>
      <c r="CS517" s="78"/>
      <c r="CT517" s="78"/>
      <c r="CU517" s="78"/>
      <c r="CV517" s="78"/>
      <c r="CW517" s="78"/>
      <c r="CX517" s="78"/>
      <c r="CY517" s="78"/>
      <c r="CZ517" s="78"/>
      <c r="DA517" s="78"/>
      <c r="DB517" s="78"/>
      <c r="DC517" s="78"/>
      <c r="DD517" s="78"/>
      <c r="DE517" s="78"/>
      <c r="DF517" s="78"/>
      <c r="DG517" s="78"/>
      <c r="DH517" s="78"/>
      <c r="DI517" s="78"/>
      <c r="DJ517" s="78"/>
      <c r="DK517" s="78"/>
      <c r="DL517" s="78"/>
      <c r="DM517" s="78"/>
      <c r="DN517" s="78"/>
      <c r="DO517" s="78"/>
      <c r="DP517" s="78"/>
      <c r="DQ517" s="78"/>
      <c r="DR517" s="78"/>
      <c r="DS517" s="78"/>
      <c r="DT517" s="78"/>
      <c r="DU517" s="78"/>
      <c r="DV517" s="78"/>
      <c r="DW517" s="78"/>
      <c r="DX517" s="78"/>
      <c r="DY517" s="78"/>
      <c r="DZ517" s="78"/>
      <c r="EA517" s="78"/>
      <c r="EB517" s="78"/>
      <c r="EC517" s="78"/>
      <c r="ED517" s="78"/>
      <c r="EE517" s="78"/>
      <c r="EF517" s="78"/>
      <c r="EG517" s="78"/>
      <c r="EH517" s="78"/>
      <c r="EI517" s="78"/>
      <c r="EJ517" s="78"/>
      <c r="EK517" s="78"/>
      <c r="EL517" s="78"/>
      <c r="EM517" s="78"/>
      <c r="EN517" s="78"/>
      <c r="EO517" s="78"/>
      <c r="EP517" s="78"/>
      <c r="EQ517" s="78"/>
      <c r="ER517" s="78"/>
      <c r="ES517" s="78"/>
      <c r="ET517" s="78"/>
      <c r="EU517" s="78"/>
      <c r="EV517" s="78"/>
      <c r="EW517" s="78"/>
      <c r="EX517" s="78"/>
      <c r="EY517" s="78"/>
      <c r="EZ517" s="78"/>
      <c r="FA517" s="78"/>
      <c r="FB517" s="78"/>
      <c r="FC517" s="78"/>
      <c r="FD517" s="78"/>
      <c r="FE517" s="78"/>
      <c r="FF517" s="78"/>
      <c r="FG517" s="78"/>
      <c r="FH517" s="78"/>
      <c r="FI517" s="78"/>
      <c r="FJ517" s="78"/>
      <c r="FK517" s="78"/>
      <c r="FL517" s="78"/>
      <c r="FM517" s="78"/>
      <c r="FN517" s="78"/>
      <c r="FO517" s="78"/>
      <c r="FP517" s="78"/>
      <c r="FQ517" s="78"/>
      <c r="FR517" s="78"/>
      <c r="FS517" s="78"/>
      <c r="FT517" s="78"/>
      <c r="FU517" s="78"/>
      <c r="FV517" s="78"/>
      <c r="FW517" s="78"/>
      <c r="FX517" s="78"/>
      <c r="FY517" s="78"/>
      <c r="FZ517" s="78"/>
    </row>
    <row r="518" spans="8:182" x14ac:dyDescent="0.2">
      <c r="H518" s="78"/>
      <c r="I518" s="78"/>
      <c r="J518" s="78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  <c r="AA518" s="78"/>
      <c r="AB518" s="78"/>
      <c r="AC518" s="78"/>
      <c r="AD518" s="78"/>
      <c r="AE518" s="78"/>
      <c r="AF518" s="78"/>
      <c r="AG518" s="78"/>
      <c r="AH518" s="78"/>
      <c r="AI518" s="78"/>
      <c r="AJ518" s="78"/>
      <c r="AK518" s="78"/>
      <c r="AL518" s="78"/>
      <c r="AM518" s="78"/>
      <c r="AN518" s="78"/>
      <c r="AO518" s="78"/>
      <c r="AP518" s="78"/>
      <c r="AQ518" s="78"/>
      <c r="AR518" s="78"/>
      <c r="AS518" s="78"/>
      <c r="AT518" s="78"/>
      <c r="AU518" s="78"/>
      <c r="AV518" s="78"/>
      <c r="AW518" s="78"/>
      <c r="AX518" s="78"/>
      <c r="AY518" s="78"/>
      <c r="AZ518" s="78"/>
      <c r="BA518" s="78"/>
      <c r="BB518" s="78"/>
      <c r="BC518" s="78"/>
      <c r="BD518" s="78"/>
      <c r="BE518" s="78"/>
      <c r="BF518" s="78"/>
      <c r="BG518" s="78"/>
      <c r="BH518" s="78"/>
      <c r="BI518" s="78"/>
      <c r="BJ518" s="78"/>
      <c r="BK518" s="78"/>
      <c r="BL518" s="78"/>
      <c r="BM518" s="78"/>
      <c r="BN518" s="78"/>
      <c r="BO518" s="78"/>
      <c r="BP518" s="78"/>
      <c r="BQ518" s="78"/>
      <c r="BR518" s="78"/>
      <c r="BS518" s="78"/>
      <c r="BT518" s="78"/>
      <c r="BU518" s="78"/>
      <c r="BV518" s="78"/>
      <c r="BW518" s="78"/>
      <c r="BX518" s="78"/>
      <c r="BY518" s="78"/>
      <c r="BZ518" s="78"/>
      <c r="CA518" s="78"/>
      <c r="CB518" s="78"/>
      <c r="CC518" s="78"/>
      <c r="CD518" s="78"/>
      <c r="CE518" s="78"/>
      <c r="CF518" s="78"/>
      <c r="CG518" s="78"/>
      <c r="CH518" s="78"/>
      <c r="CI518" s="78"/>
      <c r="CJ518" s="78"/>
      <c r="CK518" s="78"/>
      <c r="CL518" s="78"/>
      <c r="CM518" s="78"/>
      <c r="CN518" s="78"/>
      <c r="CO518" s="78"/>
      <c r="CP518" s="78"/>
      <c r="CQ518" s="78"/>
      <c r="CR518" s="78"/>
      <c r="CS518" s="78"/>
      <c r="CT518" s="78"/>
      <c r="CU518" s="78"/>
      <c r="CV518" s="78"/>
      <c r="CW518" s="78"/>
      <c r="CX518" s="78"/>
      <c r="CY518" s="78"/>
      <c r="CZ518" s="78"/>
      <c r="DA518" s="78"/>
      <c r="DB518" s="78"/>
      <c r="DC518" s="78"/>
      <c r="DD518" s="78"/>
      <c r="DE518" s="78"/>
      <c r="DF518" s="78"/>
      <c r="DG518" s="78"/>
      <c r="DH518" s="78"/>
      <c r="DI518" s="78"/>
      <c r="DJ518" s="78"/>
      <c r="DK518" s="78"/>
      <c r="DL518" s="78"/>
      <c r="DM518" s="78"/>
      <c r="DN518" s="78"/>
      <c r="DO518" s="78"/>
      <c r="DP518" s="78"/>
      <c r="DQ518" s="78"/>
      <c r="DR518" s="78"/>
      <c r="DS518" s="78"/>
      <c r="DT518" s="78"/>
      <c r="DU518" s="78"/>
      <c r="DV518" s="78"/>
      <c r="DW518" s="78"/>
      <c r="DX518" s="78"/>
      <c r="DY518" s="78"/>
      <c r="DZ518" s="78"/>
      <c r="EA518" s="78"/>
      <c r="EB518" s="78"/>
      <c r="EC518" s="78"/>
      <c r="ED518" s="78"/>
      <c r="EE518" s="78"/>
      <c r="EF518" s="78"/>
      <c r="EG518" s="78"/>
      <c r="EH518" s="78"/>
      <c r="EI518" s="78"/>
      <c r="EJ518" s="78"/>
      <c r="EK518" s="78"/>
      <c r="EL518" s="78"/>
      <c r="EM518" s="78"/>
      <c r="EN518" s="78"/>
      <c r="EO518" s="78"/>
      <c r="EP518" s="78"/>
      <c r="EQ518" s="78"/>
      <c r="ER518" s="78"/>
      <c r="ES518" s="78"/>
      <c r="ET518" s="78"/>
      <c r="EU518" s="78"/>
      <c r="EV518" s="78"/>
      <c r="EW518" s="78"/>
      <c r="EX518" s="78"/>
      <c r="EY518" s="78"/>
      <c r="EZ518" s="78"/>
      <c r="FA518" s="78"/>
      <c r="FB518" s="78"/>
      <c r="FC518" s="78"/>
      <c r="FD518" s="78"/>
      <c r="FE518" s="78"/>
      <c r="FF518" s="78"/>
      <c r="FG518" s="78"/>
      <c r="FH518" s="78"/>
      <c r="FI518" s="78"/>
      <c r="FJ518" s="78"/>
      <c r="FK518" s="78"/>
      <c r="FL518" s="78"/>
      <c r="FM518" s="78"/>
      <c r="FN518" s="78"/>
      <c r="FO518" s="78"/>
      <c r="FP518" s="78"/>
      <c r="FQ518" s="78"/>
      <c r="FR518" s="78"/>
      <c r="FS518" s="78"/>
      <c r="FT518" s="78"/>
      <c r="FU518" s="78"/>
      <c r="FV518" s="78"/>
      <c r="FW518" s="78"/>
      <c r="FX518" s="78"/>
      <c r="FY518" s="78"/>
      <c r="FZ518" s="78"/>
    </row>
    <row r="519" spans="8:182" x14ac:dyDescent="0.2">
      <c r="H519" s="78"/>
      <c r="I519" s="78"/>
      <c r="J519" s="78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  <c r="AA519" s="78"/>
      <c r="AB519" s="78"/>
      <c r="AC519" s="78"/>
      <c r="AD519" s="78"/>
      <c r="AE519" s="78"/>
      <c r="AF519" s="78"/>
      <c r="AG519" s="78"/>
      <c r="AH519" s="78"/>
      <c r="AI519" s="78"/>
      <c r="AJ519" s="78"/>
      <c r="AK519" s="78"/>
      <c r="AL519" s="78"/>
      <c r="AM519" s="78"/>
      <c r="AN519" s="78"/>
      <c r="AO519" s="78"/>
      <c r="AP519" s="78"/>
      <c r="AQ519" s="78"/>
      <c r="AR519" s="78"/>
      <c r="AS519" s="78"/>
      <c r="AT519" s="78"/>
      <c r="AU519" s="78"/>
      <c r="AV519" s="78"/>
      <c r="AW519" s="78"/>
      <c r="AX519" s="78"/>
      <c r="AY519" s="78"/>
      <c r="AZ519" s="78"/>
      <c r="BA519" s="78"/>
      <c r="BB519" s="78"/>
      <c r="BC519" s="78"/>
      <c r="BD519" s="78"/>
      <c r="BE519" s="78"/>
      <c r="BF519" s="78"/>
      <c r="BG519" s="78"/>
      <c r="BH519" s="78"/>
      <c r="BI519" s="78"/>
      <c r="BJ519" s="78"/>
      <c r="BK519" s="78"/>
      <c r="BL519" s="78"/>
      <c r="BM519" s="78"/>
      <c r="BN519" s="78"/>
      <c r="BO519" s="78"/>
      <c r="BP519" s="78"/>
      <c r="BQ519" s="78"/>
      <c r="BR519" s="78"/>
      <c r="BS519" s="78"/>
      <c r="BT519" s="78"/>
      <c r="BU519" s="78"/>
      <c r="BV519" s="78"/>
      <c r="BW519" s="78"/>
      <c r="BX519" s="78"/>
      <c r="BY519" s="78"/>
      <c r="BZ519" s="78"/>
      <c r="CA519" s="78"/>
      <c r="CB519" s="78"/>
      <c r="CC519" s="78"/>
      <c r="CD519" s="78"/>
      <c r="CE519" s="78"/>
      <c r="CF519" s="78"/>
      <c r="CG519" s="78"/>
      <c r="CH519" s="78"/>
      <c r="CI519" s="78"/>
      <c r="CJ519" s="78"/>
      <c r="CK519" s="78"/>
      <c r="CL519" s="78"/>
      <c r="CM519" s="78"/>
      <c r="CN519" s="78"/>
      <c r="CO519" s="78"/>
      <c r="CP519" s="78"/>
      <c r="CQ519" s="78"/>
      <c r="CR519" s="78"/>
      <c r="CS519" s="78"/>
      <c r="CT519" s="78"/>
      <c r="CU519" s="78"/>
      <c r="CV519" s="78"/>
      <c r="CW519" s="78"/>
      <c r="CX519" s="78"/>
      <c r="CY519" s="78"/>
      <c r="CZ519" s="78"/>
      <c r="DA519" s="78"/>
      <c r="DB519" s="78"/>
      <c r="DC519" s="78"/>
      <c r="DD519" s="78"/>
      <c r="DE519" s="78"/>
      <c r="DF519" s="78"/>
      <c r="DG519" s="78"/>
      <c r="DH519" s="78"/>
      <c r="DI519" s="78"/>
      <c r="DJ519" s="78"/>
      <c r="DK519" s="78"/>
      <c r="DL519" s="78"/>
      <c r="DM519" s="78"/>
      <c r="DN519" s="78"/>
      <c r="DO519" s="78"/>
      <c r="DP519" s="78"/>
      <c r="DQ519" s="78"/>
      <c r="DR519" s="78"/>
      <c r="DS519" s="78"/>
      <c r="DT519" s="78"/>
      <c r="DU519" s="78"/>
      <c r="DV519" s="78"/>
      <c r="DW519" s="78"/>
      <c r="DX519" s="78"/>
      <c r="DY519" s="78"/>
      <c r="DZ519" s="78"/>
      <c r="EA519" s="78"/>
      <c r="EB519" s="78"/>
      <c r="EC519" s="78"/>
      <c r="ED519" s="78"/>
      <c r="EE519" s="78"/>
      <c r="EF519" s="78"/>
      <c r="EG519" s="78"/>
      <c r="EH519" s="78"/>
      <c r="EI519" s="78"/>
      <c r="EJ519" s="78"/>
      <c r="EK519" s="78"/>
      <c r="EL519" s="78"/>
      <c r="EM519" s="78"/>
      <c r="EN519" s="78"/>
      <c r="EO519" s="78"/>
      <c r="EP519" s="78"/>
      <c r="EQ519" s="78"/>
      <c r="ER519" s="78"/>
      <c r="ES519" s="78"/>
      <c r="ET519" s="78"/>
      <c r="EU519" s="78"/>
      <c r="EV519" s="78"/>
      <c r="EW519" s="78"/>
      <c r="EX519" s="78"/>
      <c r="EY519" s="78"/>
      <c r="EZ519" s="78"/>
      <c r="FA519" s="78"/>
      <c r="FB519" s="78"/>
      <c r="FC519" s="78"/>
      <c r="FD519" s="78"/>
      <c r="FE519" s="78"/>
      <c r="FF519" s="78"/>
      <c r="FG519" s="78"/>
      <c r="FH519" s="78"/>
      <c r="FI519" s="78"/>
      <c r="FJ519" s="78"/>
      <c r="FK519" s="78"/>
      <c r="FL519" s="78"/>
      <c r="FM519" s="78"/>
      <c r="FN519" s="78"/>
      <c r="FO519" s="78"/>
      <c r="FP519" s="78"/>
      <c r="FQ519" s="78"/>
      <c r="FR519" s="78"/>
      <c r="FS519" s="78"/>
      <c r="FT519" s="78"/>
      <c r="FU519" s="78"/>
      <c r="FV519" s="78"/>
      <c r="FW519" s="78"/>
      <c r="FX519" s="78"/>
      <c r="FY519" s="78"/>
      <c r="FZ519" s="78"/>
    </row>
    <row r="520" spans="8:182" x14ac:dyDescent="0.2">
      <c r="H520" s="78"/>
      <c r="I520" s="78"/>
      <c r="J520" s="78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  <c r="AA520" s="78"/>
      <c r="AB520" s="78"/>
      <c r="AC520" s="78"/>
      <c r="AD520" s="78"/>
      <c r="AE520" s="78"/>
      <c r="AF520" s="78"/>
      <c r="AG520" s="78"/>
      <c r="AH520" s="78"/>
      <c r="AI520" s="78"/>
      <c r="AJ520" s="78"/>
      <c r="AK520" s="78"/>
      <c r="AL520" s="78"/>
      <c r="AM520" s="78"/>
      <c r="AN520" s="78"/>
      <c r="AO520" s="78"/>
      <c r="AP520" s="78"/>
      <c r="AQ520" s="78"/>
      <c r="AR520" s="78"/>
      <c r="AS520" s="78"/>
      <c r="AT520" s="78"/>
      <c r="AU520" s="78"/>
      <c r="AV520" s="78"/>
      <c r="AW520" s="78"/>
      <c r="AX520" s="78"/>
      <c r="AY520" s="78"/>
      <c r="AZ520" s="78"/>
      <c r="BA520" s="78"/>
      <c r="BB520" s="78"/>
      <c r="BC520" s="78"/>
      <c r="BD520" s="78"/>
      <c r="BE520" s="78"/>
      <c r="BF520" s="78"/>
      <c r="BG520" s="78"/>
      <c r="BH520" s="78"/>
      <c r="BI520" s="78"/>
      <c r="BJ520" s="78"/>
      <c r="BK520" s="78"/>
      <c r="BL520" s="78"/>
      <c r="BM520" s="78"/>
      <c r="BN520" s="78"/>
      <c r="BO520" s="78"/>
      <c r="BP520" s="78"/>
      <c r="BQ520" s="78"/>
      <c r="BR520" s="78"/>
      <c r="BS520" s="78"/>
      <c r="BT520" s="78"/>
      <c r="BU520" s="78"/>
      <c r="BV520" s="78"/>
      <c r="BW520" s="78"/>
      <c r="BX520" s="78"/>
      <c r="BY520" s="78"/>
      <c r="BZ520" s="78"/>
      <c r="CA520" s="78"/>
      <c r="CB520" s="78"/>
      <c r="CC520" s="78"/>
      <c r="CD520" s="78"/>
      <c r="CE520" s="78"/>
      <c r="CF520" s="78"/>
      <c r="CG520" s="78"/>
      <c r="CH520" s="78"/>
      <c r="CI520" s="78"/>
      <c r="CJ520" s="78"/>
      <c r="CK520" s="78"/>
      <c r="CL520" s="78"/>
      <c r="CM520" s="78"/>
      <c r="CN520" s="78"/>
      <c r="CO520" s="78"/>
      <c r="CP520" s="78"/>
      <c r="CQ520" s="78"/>
      <c r="CR520" s="78"/>
      <c r="CS520" s="78"/>
      <c r="CT520" s="78"/>
      <c r="CU520" s="78"/>
      <c r="CV520" s="78"/>
      <c r="CW520" s="78"/>
      <c r="CX520" s="78"/>
      <c r="CY520" s="78"/>
      <c r="CZ520" s="78"/>
      <c r="DA520" s="78"/>
      <c r="DB520" s="78"/>
      <c r="DC520" s="78"/>
      <c r="DD520" s="78"/>
      <c r="DE520" s="78"/>
      <c r="DF520" s="78"/>
      <c r="DG520" s="78"/>
      <c r="DH520" s="78"/>
      <c r="DI520" s="78"/>
      <c r="DJ520" s="78"/>
      <c r="DK520" s="78"/>
      <c r="DL520" s="78"/>
      <c r="DM520" s="78"/>
      <c r="DN520" s="78"/>
      <c r="DO520" s="78"/>
      <c r="DP520" s="78"/>
      <c r="DQ520" s="78"/>
      <c r="DR520" s="78"/>
      <c r="DS520" s="78"/>
      <c r="DT520" s="78"/>
      <c r="DU520" s="78"/>
      <c r="DV520" s="78"/>
      <c r="DW520" s="78"/>
      <c r="DX520" s="78"/>
      <c r="DY520" s="78"/>
      <c r="DZ520" s="78"/>
      <c r="EA520" s="78"/>
      <c r="EB520" s="78"/>
      <c r="EC520" s="78"/>
      <c r="ED520" s="78"/>
      <c r="EE520" s="78"/>
      <c r="EF520" s="78"/>
      <c r="EG520" s="78"/>
      <c r="EH520" s="78"/>
      <c r="EI520" s="78"/>
      <c r="EJ520" s="78"/>
      <c r="EK520" s="78"/>
      <c r="EL520" s="78"/>
      <c r="EM520" s="78"/>
      <c r="EN520" s="78"/>
      <c r="EO520" s="78"/>
      <c r="EP520" s="78"/>
      <c r="EQ520" s="78"/>
      <c r="ER520" s="78"/>
      <c r="ES520" s="78"/>
      <c r="ET520" s="78"/>
      <c r="EU520" s="78"/>
      <c r="EV520" s="78"/>
      <c r="EW520" s="78"/>
      <c r="EX520" s="78"/>
      <c r="EY520" s="78"/>
      <c r="EZ520" s="78"/>
      <c r="FA520" s="78"/>
      <c r="FB520" s="78"/>
      <c r="FC520" s="78"/>
      <c r="FD520" s="78"/>
      <c r="FE520" s="78"/>
      <c r="FF520" s="78"/>
      <c r="FG520" s="78"/>
      <c r="FH520" s="78"/>
      <c r="FI520" s="78"/>
      <c r="FJ520" s="78"/>
      <c r="FK520" s="78"/>
      <c r="FL520" s="78"/>
      <c r="FM520" s="78"/>
      <c r="FN520" s="78"/>
      <c r="FO520" s="78"/>
      <c r="FP520" s="78"/>
      <c r="FQ520" s="78"/>
      <c r="FR520" s="78"/>
      <c r="FS520" s="78"/>
      <c r="FT520" s="78"/>
      <c r="FU520" s="78"/>
      <c r="FV520" s="78"/>
      <c r="FW520" s="78"/>
      <c r="FX520" s="78"/>
      <c r="FY520" s="78"/>
      <c r="FZ520" s="78"/>
    </row>
    <row r="521" spans="8:182" x14ac:dyDescent="0.2">
      <c r="H521" s="78"/>
      <c r="I521" s="78"/>
      <c r="J521" s="78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  <c r="AA521" s="78"/>
      <c r="AB521" s="78"/>
      <c r="AC521" s="78"/>
      <c r="AD521" s="78"/>
      <c r="AE521" s="78"/>
      <c r="AF521" s="78"/>
      <c r="AG521" s="78"/>
      <c r="AH521" s="78"/>
      <c r="AI521" s="78"/>
      <c r="AJ521" s="78"/>
      <c r="AK521" s="78"/>
      <c r="AL521" s="78"/>
      <c r="AM521" s="78"/>
      <c r="AN521" s="78"/>
      <c r="AO521" s="78"/>
      <c r="AP521" s="78"/>
      <c r="AQ521" s="78"/>
      <c r="AR521" s="78"/>
      <c r="AS521" s="78"/>
      <c r="AT521" s="78"/>
      <c r="AU521" s="78"/>
      <c r="AV521" s="78"/>
      <c r="AW521" s="78"/>
      <c r="AX521" s="78"/>
      <c r="AY521" s="78"/>
      <c r="AZ521" s="78"/>
      <c r="BA521" s="78"/>
      <c r="BB521" s="78"/>
      <c r="BC521" s="78"/>
      <c r="BD521" s="78"/>
      <c r="BE521" s="78"/>
      <c r="BF521" s="78"/>
      <c r="BG521" s="78"/>
      <c r="BH521" s="78"/>
      <c r="BI521" s="78"/>
      <c r="BJ521" s="78"/>
      <c r="BK521" s="78"/>
      <c r="BL521" s="78"/>
      <c r="BM521" s="78"/>
      <c r="BN521" s="78"/>
      <c r="BO521" s="78"/>
      <c r="BP521" s="78"/>
      <c r="BQ521" s="78"/>
      <c r="BR521" s="78"/>
      <c r="BS521" s="78"/>
      <c r="BT521" s="78"/>
      <c r="BU521" s="78"/>
      <c r="BV521" s="78"/>
      <c r="BW521" s="78"/>
      <c r="BX521" s="78"/>
      <c r="BY521" s="78"/>
      <c r="BZ521" s="78"/>
      <c r="CA521" s="78"/>
      <c r="CB521" s="78"/>
      <c r="CC521" s="78"/>
      <c r="CD521" s="78"/>
      <c r="CE521" s="78"/>
      <c r="CF521" s="78"/>
      <c r="CG521" s="78"/>
      <c r="CH521" s="78"/>
      <c r="CI521" s="78"/>
      <c r="CJ521" s="78"/>
      <c r="CK521" s="78"/>
      <c r="CL521" s="78"/>
      <c r="CM521" s="78"/>
      <c r="CN521" s="78"/>
      <c r="CO521" s="78"/>
      <c r="CP521" s="78"/>
      <c r="CQ521" s="78"/>
      <c r="CR521" s="78"/>
      <c r="CS521" s="78"/>
      <c r="CT521" s="78"/>
      <c r="CU521" s="78"/>
      <c r="CV521" s="78"/>
      <c r="CW521" s="78"/>
      <c r="CX521" s="78"/>
      <c r="CY521" s="78"/>
      <c r="CZ521" s="78"/>
      <c r="DA521" s="78"/>
      <c r="DB521" s="78"/>
      <c r="DC521" s="78"/>
      <c r="DD521" s="78"/>
      <c r="DE521" s="78"/>
      <c r="DF521" s="78"/>
      <c r="DG521" s="78"/>
      <c r="DH521" s="78"/>
      <c r="DI521" s="78"/>
      <c r="DJ521" s="78"/>
      <c r="DK521" s="78"/>
      <c r="DL521" s="78"/>
      <c r="DM521" s="78"/>
      <c r="DN521" s="78"/>
      <c r="DO521" s="78"/>
      <c r="DP521" s="78"/>
      <c r="DQ521" s="78"/>
      <c r="DR521" s="78"/>
      <c r="DS521" s="78"/>
      <c r="DT521" s="78"/>
      <c r="DU521" s="78"/>
      <c r="DV521" s="78"/>
      <c r="DW521" s="78"/>
      <c r="DX521" s="78"/>
      <c r="DY521" s="78"/>
      <c r="DZ521" s="78"/>
      <c r="EA521" s="78"/>
      <c r="EB521" s="78"/>
      <c r="EC521" s="78"/>
      <c r="ED521" s="78"/>
      <c r="EE521" s="78"/>
      <c r="EF521" s="78"/>
      <c r="EG521" s="78"/>
      <c r="EH521" s="78"/>
      <c r="EI521" s="78"/>
      <c r="EJ521" s="78"/>
      <c r="EK521" s="78"/>
      <c r="EL521" s="78"/>
      <c r="EM521" s="78"/>
      <c r="EN521" s="78"/>
      <c r="EO521" s="78"/>
      <c r="EP521" s="78"/>
      <c r="EQ521" s="78"/>
      <c r="ER521" s="78"/>
      <c r="ES521" s="78"/>
      <c r="ET521" s="78"/>
      <c r="EU521" s="78"/>
      <c r="EV521" s="78"/>
      <c r="EW521" s="78"/>
      <c r="EX521" s="78"/>
      <c r="EY521" s="78"/>
      <c r="EZ521" s="78"/>
      <c r="FA521" s="78"/>
      <c r="FB521" s="78"/>
      <c r="FC521" s="78"/>
      <c r="FD521" s="78"/>
      <c r="FE521" s="78"/>
      <c r="FF521" s="78"/>
      <c r="FG521" s="78"/>
      <c r="FH521" s="78"/>
      <c r="FI521" s="78"/>
      <c r="FJ521" s="78"/>
      <c r="FK521" s="78"/>
      <c r="FL521" s="78"/>
      <c r="FM521" s="78"/>
      <c r="FN521" s="78"/>
      <c r="FO521" s="78"/>
      <c r="FP521" s="78"/>
      <c r="FQ521" s="78"/>
      <c r="FR521" s="78"/>
      <c r="FS521" s="78"/>
      <c r="FT521" s="78"/>
      <c r="FU521" s="78"/>
      <c r="FV521" s="78"/>
      <c r="FW521" s="78"/>
      <c r="FX521" s="78"/>
      <c r="FY521" s="78"/>
      <c r="FZ521" s="78"/>
    </row>
    <row r="522" spans="8:182" x14ac:dyDescent="0.2">
      <c r="H522" s="78"/>
      <c r="I522" s="78"/>
      <c r="J522" s="78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  <c r="AA522" s="78"/>
      <c r="AB522" s="78"/>
      <c r="AC522" s="78"/>
      <c r="AD522" s="78"/>
      <c r="AE522" s="78"/>
      <c r="AF522" s="78"/>
      <c r="AG522" s="78"/>
      <c r="AH522" s="78"/>
      <c r="AI522" s="78"/>
      <c r="AJ522" s="78"/>
      <c r="AK522" s="78"/>
      <c r="AL522" s="78"/>
      <c r="AM522" s="78"/>
      <c r="AN522" s="78"/>
      <c r="AO522" s="78"/>
      <c r="AP522" s="78"/>
      <c r="AQ522" s="78"/>
      <c r="AR522" s="78"/>
      <c r="AS522" s="78"/>
      <c r="AT522" s="78"/>
      <c r="AU522" s="78"/>
      <c r="AV522" s="78"/>
      <c r="AW522" s="78"/>
      <c r="AX522" s="78"/>
      <c r="AY522" s="78"/>
      <c r="AZ522" s="78"/>
      <c r="BA522" s="78"/>
      <c r="BB522" s="78"/>
      <c r="BC522" s="78"/>
      <c r="BD522" s="78"/>
      <c r="BE522" s="78"/>
      <c r="BF522" s="78"/>
      <c r="BG522" s="78"/>
      <c r="BH522" s="78"/>
      <c r="BI522" s="78"/>
      <c r="BJ522" s="78"/>
      <c r="BK522" s="78"/>
      <c r="BL522" s="78"/>
      <c r="BM522" s="78"/>
      <c r="BN522" s="78"/>
      <c r="BO522" s="78"/>
      <c r="BP522" s="78"/>
      <c r="BQ522" s="78"/>
      <c r="BR522" s="78"/>
      <c r="BS522" s="78"/>
      <c r="BT522" s="78"/>
      <c r="BU522" s="78"/>
      <c r="BV522" s="78"/>
      <c r="BW522" s="78"/>
      <c r="BX522" s="78"/>
      <c r="BY522" s="78"/>
      <c r="BZ522" s="78"/>
      <c r="CA522" s="78"/>
      <c r="CB522" s="78"/>
      <c r="CC522" s="78"/>
      <c r="CD522" s="78"/>
      <c r="CE522" s="78"/>
      <c r="CF522" s="78"/>
      <c r="CG522" s="78"/>
      <c r="CH522" s="78"/>
      <c r="CI522" s="78"/>
      <c r="CJ522" s="78"/>
      <c r="CK522" s="78"/>
      <c r="CL522" s="78"/>
      <c r="CM522" s="78"/>
      <c r="CN522" s="78"/>
      <c r="CO522" s="78"/>
      <c r="CP522" s="78"/>
      <c r="CQ522" s="78"/>
      <c r="CR522" s="78"/>
      <c r="CS522" s="78"/>
      <c r="CT522" s="78"/>
      <c r="CU522" s="78"/>
      <c r="CV522" s="78"/>
      <c r="CW522" s="78"/>
      <c r="CX522" s="78"/>
      <c r="CY522" s="78"/>
      <c r="CZ522" s="78"/>
      <c r="DA522" s="78"/>
      <c r="DB522" s="78"/>
      <c r="DC522" s="78"/>
      <c r="DD522" s="78"/>
      <c r="DE522" s="78"/>
      <c r="DF522" s="78"/>
      <c r="DG522" s="78"/>
      <c r="DH522" s="78"/>
      <c r="DI522" s="78"/>
      <c r="DJ522" s="78"/>
      <c r="DK522" s="78"/>
      <c r="DL522" s="78"/>
      <c r="DM522" s="78"/>
      <c r="DN522" s="78"/>
      <c r="DO522" s="78"/>
      <c r="DP522" s="78"/>
      <c r="DQ522" s="78"/>
      <c r="DR522" s="78"/>
      <c r="DS522" s="78"/>
      <c r="DT522" s="78"/>
      <c r="DU522" s="78"/>
      <c r="DV522" s="78"/>
      <c r="DW522" s="78"/>
      <c r="DX522" s="78"/>
      <c r="DY522" s="78"/>
      <c r="DZ522" s="78"/>
      <c r="EA522" s="78"/>
      <c r="EB522" s="78"/>
      <c r="EC522" s="78"/>
      <c r="ED522" s="78"/>
      <c r="EE522" s="78"/>
      <c r="EF522" s="78"/>
      <c r="EG522" s="78"/>
      <c r="EH522" s="78"/>
      <c r="EI522" s="78"/>
      <c r="EJ522" s="78"/>
      <c r="EK522" s="78"/>
      <c r="EL522" s="78"/>
      <c r="EM522" s="78"/>
      <c r="EN522" s="78"/>
      <c r="EO522" s="78"/>
      <c r="EP522" s="78"/>
      <c r="EQ522" s="78"/>
      <c r="ER522" s="78"/>
      <c r="ES522" s="78"/>
      <c r="ET522" s="78"/>
      <c r="EU522" s="78"/>
      <c r="EV522" s="78"/>
      <c r="EW522" s="78"/>
      <c r="EX522" s="78"/>
      <c r="EY522" s="78"/>
      <c r="EZ522" s="78"/>
      <c r="FA522" s="78"/>
      <c r="FB522" s="78"/>
      <c r="FC522" s="78"/>
      <c r="FD522" s="78"/>
      <c r="FE522" s="78"/>
      <c r="FF522" s="78"/>
      <c r="FG522" s="78"/>
      <c r="FH522" s="78"/>
      <c r="FI522" s="78"/>
      <c r="FJ522" s="78"/>
      <c r="FK522" s="78"/>
      <c r="FL522" s="78"/>
      <c r="FM522" s="78"/>
      <c r="FN522" s="78"/>
      <c r="FO522" s="78"/>
      <c r="FP522" s="78"/>
      <c r="FQ522" s="78"/>
      <c r="FR522" s="78"/>
      <c r="FS522" s="78"/>
      <c r="FT522" s="78"/>
      <c r="FU522" s="78"/>
      <c r="FV522" s="78"/>
      <c r="FW522" s="78"/>
      <c r="FX522" s="78"/>
      <c r="FY522" s="78"/>
      <c r="FZ522" s="78"/>
    </row>
    <row r="523" spans="8:182" x14ac:dyDescent="0.2">
      <c r="H523" s="78"/>
      <c r="I523" s="78"/>
      <c r="J523" s="78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  <c r="AA523" s="78"/>
      <c r="AB523" s="78"/>
      <c r="AC523" s="78"/>
      <c r="AD523" s="78"/>
      <c r="AE523" s="78"/>
      <c r="AF523" s="78"/>
      <c r="AG523" s="78"/>
      <c r="AH523" s="78"/>
      <c r="AI523" s="78"/>
      <c r="AJ523" s="78"/>
      <c r="AK523" s="78"/>
      <c r="AL523" s="78"/>
      <c r="AM523" s="78"/>
      <c r="AN523" s="78"/>
      <c r="AO523" s="78"/>
      <c r="AP523" s="78"/>
      <c r="AQ523" s="78"/>
      <c r="AR523" s="78"/>
      <c r="AS523" s="78"/>
      <c r="AT523" s="78"/>
      <c r="AU523" s="78"/>
      <c r="AV523" s="78"/>
      <c r="AW523" s="78"/>
      <c r="AX523" s="78"/>
      <c r="AY523" s="78"/>
      <c r="AZ523" s="78"/>
      <c r="BA523" s="78"/>
      <c r="BB523" s="78"/>
      <c r="BC523" s="78"/>
      <c r="BD523" s="78"/>
      <c r="BE523" s="78"/>
      <c r="BF523" s="78"/>
      <c r="BG523" s="78"/>
      <c r="BH523" s="78"/>
      <c r="BI523" s="78"/>
      <c r="BJ523" s="78"/>
      <c r="BK523" s="78"/>
      <c r="BL523" s="78"/>
      <c r="BM523" s="78"/>
      <c r="BN523" s="78"/>
      <c r="BO523" s="78"/>
      <c r="BP523" s="78"/>
      <c r="BQ523" s="78"/>
      <c r="BR523" s="78"/>
      <c r="BS523" s="78"/>
      <c r="BT523" s="78"/>
      <c r="BU523" s="78"/>
      <c r="BV523" s="78"/>
      <c r="BW523" s="78"/>
      <c r="BX523" s="78"/>
      <c r="BY523" s="78"/>
      <c r="BZ523" s="78"/>
      <c r="CA523" s="78"/>
      <c r="CB523" s="78"/>
      <c r="CC523" s="78"/>
      <c r="CD523" s="78"/>
      <c r="CE523" s="78"/>
      <c r="CF523" s="78"/>
      <c r="CG523" s="78"/>
      <c r="CH523" s="78"/>
      <c r="CI523" s="78"/>
      <c r="CJ523" s="78"/>
      <c r="CK523" s="78"/>
      <c r="CL523" s="78"/>
      <c r="CM523" s="78"/>
      <c r="CN523" s="78"/>
      <c r="CO523" s="78"/>
      <c r="CP523" s="78"/>
      <c r="CQ523" s="78"/>
      <c r="CR523" s="78"/>
      <c r="CS523" s="78"/>
      <c r="CT523" s="78"/>
      <c r="CU523" s="78"/>
      <c r="CV523" s="78"/>
      <c r="CW523" s="78"/>
      <c r="CX523" s="78"/>
      <c r="CY523" s="78"/>
      <c r="CZ523" s="78"/>
      <c r="DA523" s="78"/>
      <c r="DB523" s="78"/>
      <c r="DC523" s="78"/>
      <c r="DD523" s="78"/>
      <c r="DE523" s="78"/>
      <c r="DF523" s="78"/>
      <c r="DG523" s="78"/>
      <c r="DH523" s="78"/>
      <c r="DI523" s="78"/>
      <c r="DJ523" s="78"/>
      <c r="DK523" s="78"/>
      <c r="DL523" s="78"/>
      <c r="DM523" s="78"/>
      <c r="DN523" s="78"/>
      <c r="DO523" s="78"/>
      <c r="DP523" s="78"/>
      <c r="DQ523" s="78"/>
      <c r="DR523" s="78"/>
      <c r="DS523" s="78"/>
      <c r="DT523" s="78"/>
      <c r="DU523" s="78"/>
      <c r="DV523" s="78"/>
      <c r="DW523" s="78"/>
      <c r="DX523" s="78"/>
      <c r="DY523" s="78"/>
      <c r="DZ523" s="78"/>
      <c r="EA523" s="78"/>
      <c r="EB523" s="78"/>
      <c r="EC523" s="78"/>
      <c r="ED523" s="78"/>
      <c r="EE523" s="78"/>
      <c r="EF523" s="78"/>
      <c r="EG523" s="78"/>
      <c r="EH523" s="78"/>
      <c r="EI523" s="78"/>
      <c r="EJ523" s="78"/>
      <c r="EK523" s="78"/>
      <c r="EL523" s="78"/>
      <c r="EM523" s="78"/>
      <c r="EN523" s="78"/>
      <c r="EO523" s="78"/>
      <c r="EP523" s="78"/>
      <c r="EQ523" s="78"/>
      <c r="ER523" s="78"/>
      <c r="ES523" s="78"/>
      <c r="ET523" s="78"/>
      <c r="EU523" s="78"/>
      <c r="EV523" s="78"/>
      <c r="EW523" s="78"/>
      <c r="EX523" s="78"/>
      <c r="EY523" s="78"/>
      <c r="EZ523" s="78"/>
      <c r="FA523" s="78"/>
      <c r="FB523" s="78"/>
      <c r="FC523" s="78"/>
      <c r="FD523" s="78"/>
      <c r="FE523" s="78"/>
      <c r="FF523" s="78"/>
      <c r="FG523" s="78"/>
      <c r="FH523" s="78"/>
      <c r="FI523" s="78"/>
      <c r="FJ523" s="78"/>
      <c r="FK523" s="78"/>
      <c r="FL523" s="78"/>
      <c r="FM523" s="78"/>
      <c r="FN523" s="78"/>
      <c r="FO523" s="78"/>
      <c r="FP523" s="78"/>
      <c r="FQ523" s="78"/>
      <c r="FR523" s="78"/>
      <c r="FS523" s="78"/>
      <c r="FT523" s="78"/>
      <c r="FU523" s="78"/>
      <c r="FV523" s="78"/>
      <c r="FW523" s="78"/>
      <c r="FX523" s="78"/>
      <c r="FY523" s="78"/>
      <c r="FZ523" s="78"/>
    </row>
    <row r="524" spans="8:182" x14ac:dyDescent="0.2">
      <c r="H524" s="78"/>
      <c r="I524" s="78"/>
      <c r="J524" s="78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  <c r="AA524" s="78"/>
      <c r="AB524" s="78"/>
      <c r="AC524" s="78"/>
      <c r="AD524" s="78"/>
      <c r="AE524" s="78"/>
      <c r="AF524" s="78"/>
      <c r="AG524" s="78"/>
      <c r="AH524" s="78"/>
      <c r="AI524" s="78"/>
      <c r="AJ524" s="78"/>
      <c r="AK524" s="78"/>
      <c r="AL524" s="78"/>
      <c r="AM524" s="78"/>
      <c r="AN524" s="78"/>
      <c r="AO524" s="78"/>
      <c r="AP524" s="78"/>
      <c r="AQ524" s="78"/>
      <c r="AR524" s="78"/>
      <c r="AS524" s="78"/>
      <c r="AT524" s="78"/>
      <c r="AU524" s="78"/>
      <c r="AV524" s="78"/>
      <c r="AW524" s="78"/>
      <c r="AX524" s="78"/>
      <c r="AY524" s="78"/>
      <c r="AZ524" s="78"/>
      <c r="BA524" s="78"/>
      <c r="BB524" s="78"/>
      <c r="BC524" s="78"/>
      <c r="BD524" s="78"/>
      <c r="BE524" s="78"/>
      <c r="BF524" s="78"/>
      <c r="BG524" s="78"/>
      <c r="BH524" s="78"/>
      <c r="BI524" s="78"/>
      <c r="BJ524" s="78"/>
      <c r="BK524" s="78"/>
      <c r="BL524" s="78"/>
      <c r="BM524" s="78"/>
      <c r="BN524" s="78"/>
      <c r="BO524" s="78"/>
      <c r="BP524" s="78"/>
      <c r="BQ524" s="78"/>
      <c r="BR524" s="78"/>
      <c r="BS524" s="78"/>
      <c r="BT524" s="78"/>
      <c r="BU524" s="78"/>
      <c r="BV524" s="78"/>
      <c r="BW524" s="78"/>
      <c r="BX524" s="78"/>
      <c r="BY524" s="78"/>
      <c r="BZ524" s="78"/>
      <c r="CA524" s="78"/>
      <c r="CB524" s="78"/>
      <c r="CC524" s="78"/>
      <c r="CD524" s="78"/>
      <c r="CE524" s="78"/>
      <c r="CF524" s="78"/>
      <c r="CG524" s="78"/>
      <c r="CH524" s="78"/>
      <c r="CI524" s="78"/>
      <c r="CJ524" s="78"/>
      <c r="CK524" s="78"/>
      <c r="CL524" s="78"/>
      <c r="CM524" s="78"/>
      <c r="CN524" s="78"/>
      <c r="CO524" s="78"/>
      <c r="CP524" s="78"/>
      <c r="CQ524" s="78"/>
      <c r="CR524" s="78"/>
      <c r="CS524" s="78"/>
      <c r="CT524" s="78"/>
      <c r="CU524" s="78"/>
      <c r="CV524" s="78"/>
      <c r="CW524" s="78"/>
      <c r="CX524" s="78"/>
      <c r="CY524" s="78"/>
      <c r="CZ524" s="78"/>
      <c r="DA524" s="78"/>
      <c r="DB524" s="78"/>
      <c r="DC524" s="78"/>
      <c r="DD524" s="78"/>
      <c r="DE524" s="78"/>
      <c r="DF524" s="78"/>
      <c r="DG524" s="78"/>
      <c r="DH524" s="78"/>
      <c r="DI524" s="78"/>
      <c r="DJ524" s="78"/>
      <c r="DK524" s="78"/>
      <c r="DL524" s="78"/>
      <c r="DM524" s="78"/>
      <c r="DN524" s="78"/>
      <c r="DO524" s="78"/>
      <c r="DP524" s="78"/>
      <c r="DQ524" s="78"/>
      <c r="DR524" s="78"/>
      <c r="DS524" s="78"/>
      <c r="DT524" s="78"/>
      <c r="DU524" s="78"/>
      <c r="DV524" s="78"/>
      <c r="DW524" s="78"/>
      <c r="DX524" s="78"/>
      <c r="DY524" s="78"/>
      <c r="DZ524" s="78"/>
      <c r="EA524" s="78"/>
      <c r="EB524" s="78"/>
      <c r="EC524" s="78"/>
      <c r="ED524" s="78"/>
      <c r="EE524" s="78"/>
      <c r="EF524" s="78"/>
      <c r="EG524" s="78"/>
      <c r="EH524" s="78"/>
      <c r="EI524" s="78"/>
      <c r="EJ524" s="78"/>
      <c r="EK524" s="78"/>
      <c r="EL524" s="78"/>
      <c r="EM524" s="78"/>
      <c r="EN524" s="78"/>
      <c r="EO524" s="78"/>
      <c r="EP524" s="78"/>
      <c r="EQ524" s="78"/>
      <c r="ER524" s="78"/>
      <c r="ES524" s="78"/>
      <c r="ET524" s="78"/>
      <c r="EU524" s="78"/>
      <c r="EV524" s="78"/>
      <c r="EW524" s="78"/>
      <c r="EX524" s="78"/>
      <c r="EY524" s="78"/>
      <c r="EZ524" s="78"/>
      <c r="FA524" s="78"/>
      <c r="FB524" s="78"/>
      <c r="FC524" s="78"/>
      <c r="FD524" s="78"/>
      <c r="FE524" s="78"/>
      <c r="FF524" s="78"/>
      <c r="FG524" s="78"/>
      <c r="FH524" s="78"/>
      <c r="FI524" s="78"/>
      <c r="FJ524" s="78"/>
      <c r="FK524" s="78"/>
      <c r="FL524" s="78"/>
      <c r="FM524" s="78"/>
      <c r="FN524" s="78"/>
      <c r="FO524" s="78"/>
      <c r="FP524" s="78"/>
      <c r="FQ524" s="78"/>
      <c r="FR524" s="78"/>
      <c r="FS524" s="78"/>
      <c r="FT524" s="78"/>
      <c r="FU524" s="78"/>
      <c r="FV524" s="78"/>
      <c r="FW524" s="78"/>
      <c r="FX524" s="78"/>
      <c r="FY524" s="78"/>
      <c r="FZ524" s="78"/>
    </row>
    <row r="525" spans="8:182" x14ac:dyDescent="0.2">
      <c r="H525" s="78"/>
      <c r="I525" s="78"/>
      <c r="J525" s="78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  <c r="AA525" s="78"/>
      <c r="AB525" s="78"/>
      <c r="AC525" s="78"/>
      <c r="AD525" s="78"/>
      <c r="AE525" s="78"/>
      <c r="AF525" s="78"/>
      <c r="AG525" s="78"/>
      <c r="AH525" s="78"/>
      <c r="AI525" s="78"/>
      <c r="AJ525" s="78"/>
      <c r="AK525" s="78"/>
      <c r="AL525" s="78"/>
      <c r="AM525" s="78"/>
      <c r="AN525" s="78"/>
      <c r="AO525" s="78"/>
      <c r="AP525" s="78"/>
      <c r="AQ525" s="78"/>
      <c r="AR525" s="78"/>
      <c r="AS525" s="78"/>
      <c r="AT525" s="78"/>
      <c r="AU525" s="78"/>
      <c r="AV525" s="78"/>
      <c r="AW525" s="78"/>
      <c r="AX525" s="78"/>
      <c r="AY525" s="78"/>
      <c r="AZ525" s="78"/>
      <c r="BA525" s="78"/>
      <c r="BB525" s="78"/>
      <c r="BC525" s="78"/>
      <c r="BD525" s="78"/>
      <c r="BE525" s="78"/>
      <c r="BF525" s="78"/>
      <c r="BG525" s="78"/>
      <c r="BH525" s="78"/>
      <c r="BI525" s="78"/>
      <c r="BJ525" s="78"/>
      <c r="BK525" s="78"/>
      <c r="BL525" s="78"/>
      <c r="BM525" s="78"/>
      <c r="BN525" s="78"/>
      <c r="BO525" s="78"/>
      <c r="BP525" s="78"/>
      <c r="BQ525" s="78"/>
      <c r="BR525" s="78"/>
      <c r="BS525" s="78"/>
      <c r="BT525" s="78"/>
      <c r="BU525" s="78"/>
      <c r="BV525" s="78"/>
      <c r="BW525" s="78"/>
      <c r="BX525" s="78"/>
      <c r="BY525" s="78"/>
      <c r="BZ525" s="78"/>
      <c r="CA525" s="78"/>
      <c r="CB525" s="78"/>
      <c r="CC525" s="78"/>
      <c r="CD525" s="78"/>
      <c r="CE525" s="78"/>
      <c r="CF525" s="78"/>
      <c r="CG525" s="78"/>
      <c r="CH525" s="78"/>
      <c r="CI525" s="78"/>
      <c r="CJ525" s="78"/>
      <c r="CK525" s="78"/>
      <c r="CL525" s="78"/>
      <c r="CM525" s="78"/>
      <c r="CN525" s="78"/>
      <c r="CO525" s="78"/>
      <c r="CP525" s="78"/>
      <c r="CQ525" s="78"/>
      <c r="CR525" s="78"/>
      <c r="CS525" s="78"/>
      <c r="CT525" s="78"/>
      <c r="CU525" s="78"/>
      <c r="CV525" s="78"/>
      <c r="CW525" s="78"/>
      <c r="CX525" s="78"/>
      <c r="CY525" s="78"/>
      <c r="CZ525" s="78"/>
      <c r="DA525" s="78"/>
      <c r="DB525" s="78"/>
      <c r="DC525" s="78"/>
      <c r="DD525" s="78"/>
      <c r="DE525" s="78"/>
      <c r="DF525" s="78"/>
      <c r="DG525" s="78"/>
      <c r="DH525" s="78"/>
      <c r="DI525" s="78"/>
      <c r="DJ525" s="78"/>
      <c r="DK525" s="78"/>
      <c r="DL525" s="78"/>
      <c r="DM525" s="78"/>
      <c r="DN525" s="78"/>
      <c r="DO525" s="78"/>
      <c r="DP525" s="78"/>
      <c r="DQ525" s="78"/>
      <c r="DR525" s="78"/>
      <c r="DS525" s="78"/>
      <c r="DT525" s="78"/>
      <c r="DU525" s="78"/>
      <c r="DV525" s="78"/>
      <c r="DW525" s="78"/>
      <c r="DX525" s="78"/>
      <c r="DY525" s="78"/>
      <c r="DZ525" s="78"/>
      <c r="EA525" s="78"/>
      <c r="EB525" s="78"/>
      <c r="EC525" s="78"/>
      <c r="ED525" s="78"/>
      <c r="EE525" s="78"/>
      <c r="EF525" s="78"/>
      <c r="EG525" s="78"/>
      <c r="EH525" s="78"/>
      <c r="EI525" s="78"/>
      <c r="EJ525" s="78"/>
      <c r="EK525" s="78"/>
      <c r="EL525" s="78"/>
      <c r="EM525" s="78"/>
      <c r="EN525" s="78"/>
      <c r="EO525" s="78"/>
      <c r="EP525" s="78"/>
      <c r="EQ525" s="78"/>
      <c r="ER525" s="78"/>
      <c r="ES525" s="78"/>
      <c r="ET525" s="78"/>
      <c r="EU525" s="78"/>
      <c r="EV525" s="78"/>
      <c r="EW525" s="78"/>
      <c r="EX525" s="78"/>
      <c r="EY525" s="78"/>
      <c r="EZ525" s="78"/>
      <c r="FA525" s="78"/>
      <c r="FB525" s="78"/>
      <c r="FC525" s="78"/>
      <c r="FD525" s="78"/>
      <c r="FE525" s="78"/>
      <c r="FF525" s="78"/>
      <c r="FG525" s="78"/>
      <c r="FH525" s="78"/>
      <c r="FI525" s="78"/>
      <c r="FJ525" s="78"/>
      <c r="FK525" s="78"/>
      <c r="FL525" s="78"/>
      <c r="FM525" s="78"/>
      <c r="FN525" s="78"/>
      <c r="FO525" s="78"/>
      <c r="FP525" s="78"/>
      <c r="FQ525" s="78"/>
      <c r="FR525" s="78"/>
      <c r="FS525" s="78"/>
      <c r="FT525" s="78"/>
      <c r="FU525" s="78"/>
      <c r="FV525" s="78"/>
      <c r="FW525" s="78"/>
      <c r="FX525" s="78"/>
      <c r="FY525" s="78"/>
      <c r="FZ525" s="78"/>
    </row>
    <row r="526" spans="8:182" x14ac:dyDescent="0.2">
      <c r="H526" s="78"/>
      <c r="I526" s="78"/>
      <c r="J526" s="78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  <c r="AA526" s="78"/>
      <c r="AB526" s="78"/>
      <c r="AC526" s="78"/>
      <c r="AD526" s="78"/>
      <c r="AE526" s="78"/>
      <c r="AF526" s="78"/>
      <c r="AG526" s="78"/>
      <c r="AH526" s="78"/>
      <c r="AI526" s="78"/>
      <c r="AJ526" s="78"/>
      <c r="AK526" s="78"/>
      <c r="AL526" s="78"/>
      <c r="AM526" s="78"/>
      <c r="AN526" s="78"/>
      <c r="AO526" s="78"/>
      <c r="AP526" s="78"/>
      <c r="AQ526" s="78"/>
      <c r="AR526" s="78"/>
      <c r="AS526" s="78"/>
      <c r="AT526" s="78"/>
      <c r="AU526" s="78"/>
      <c r="AV526" s="78"/>
      <c r="AW526" s="78"/>
      <c r="AX526" s="78"/>
      <c r="AY526" s="78"/>
      <c r="AZ526" s="78"/>
      <c r="BA526" s="78"/>
      <c r="BB526" s="78"/>
      <c r="BC526" s="78"/>
      <c r="BD526" s="78"/>
      <c r="BE526" s="78"/>
      <c r="BF526" s="78"/>
      <c r="BG526" s="78"/>
      <c r="BH526" s="78"/>
      <c r="BI526" s="78"/>
      <c r="BJ526" s="78"/>
      <c r="BK526" s="78"/>
      <c r="BL526" s="78"/>
      <c r="BM526" s="78"/>
      <c r="BN526" s="78"/>
      <c r="BO526" s="78"/>
      <c r="BP526" s="78"/>
      <c r="BQ526" s="78"/>
      <c r="BR526" s="78"/>
      <c r="BS526" s="78"/>
      <c r="BT526" s="78"/>
      <c r="BU526" s="78"/>
      <c r="BV526" s="78"/>
      <c r="BW526" s="78"/>
      <c r="BX526" s="78"/>
      <c r="BY526" s="78"/>
      <c r="BZ526" s="78"/>
      <c r="CA526" s="78"/>
      <c r="CB526" s="78"/>
      <c r="CC526" s="78"/>
      <c r="CD526" s="78"/>
      <c r="CE526" s="78"/>
      <c r="CF526" s="78"/>
      <c r="CG526" s="78"/>
      <c r="CH526" s="78"/>
      <c r="CI526" s="78"/>
      <c r="CJ526" s="78"/>
      <c r="CK526" s="78"/>
      <c r="CL526" s="78"/>
      <c r="CM526" s="78"/>
      <c r="CN526" s="78"/>
      <c r="CO526" s="78"/>
      <c r="CP526" s="78"/>
      <c r="CQ526" s="78"/>
      <c r="CR526" s="78"/>
      <c r="CS526" s="78"/>
      <c r="CT526" s="78"/>
      <c r="CU526" s="78"/>
      <c r="CV526" s="78"/>
      <c r="CW526" s="78"/>
      <c r="CX526" s="78"/>
      <c r="CY526" s="78"/>
      <c r="CZ526" s="78"/>
      <c r="DA526" s="78"/>
      <c r="DB526" s="78"/>
      <c r="DC526" s="78"/>
      <c r="DD526" s="78"/>
      <c r="DE526" s="78"/>
      <c r="DF526" s="78"/>
      <c r="DG526" s="78"/>
      <c r="DH526" s="78"/>
      <c r="DI526" s="78"/>
      <c r="DJ526" s="78"/>
      <c r="DK526" s="78"/>
      <c r="DL526" s="78"/>
      <c r="DM526" s="78"/>
      <c r="DN526" s="78"/>
      <c r="DO526" s="78"/>
      <c r="DP526" s="78"/>
      <c r="DQ526" s="78"/>
      <c r="DR526" s="78"/>
      <c r="DS526" s="78"/>
      <c r="DT526" s="78"/>
      <c r="DU526" s="78"/>
      <c r="DV526" s="78"/>
      <c r="DW526" s="78"/>
      <c r="DX526" s="78"/>
      <c r="DY526" s="78"/>
      <c r="DZ526" s="78"/>
      <c r="EA526" s="78"/>
      <c r="EB526" s="78"/>
      <c r="EC526" s="78"/>
      <c r="ED526" s="78"/>
      <c r="EE526" s="78"/>
      <c r="EF526" s="78"/>
      <c r="EG526" s="78"/>
      <c r="EH526" s="78"/>
      <c r="EI526" s="78"/>
      <c r="EJ526" s="78"/>
      <c r="EK526" s="78"/>
      <c r="EL526" s="78"/>
      <c r="EM526" s="78"/>
      <c r="EN526" s="78"/>
      <c r="EO526" s="78"/>
      <c r="EP526" s="78"/>
      <c r="EQ526" s="78"/>
      <c r="ER526" s="78"/>
      <c r="ES526" s="78"/>
      <c r="ET526" s="78"/>
      <c r="EU526" s="78"/>
      <c r="EV526" s="78"/>
      <c r="EW526" s="78"/>
      <c r="EX526" s="78"/>
      <c r="EY526" s="78"/>
      <c r="EZ526" s="78"/>
      <c r="FA526" s="78"/>
      <c r="FB526" s="78"/>
      <c r="FC526" s="78"/>
      <c r="FD526" s="78"/>
      <c r="FE526" s="78"/>
      <c r="FF526" s="78"/>
      <c r="FG526" s="78"/>
      <c r="FH526" s="78"/>
      <c r="FI526" s="78"/>
      <c r="FJ526" s="78"/>
      <c r="FK526" s="78"/>
      <c r="FL526" s="78"/>
      <c r="FM526" s="78"/>
      <c r="FN526" s="78"/>
      <c r="FO526" s="78"/>
      <c r="FP526" s="78"/>
      <c r="FQ526" s="78"/>
      <c r="FR526" s="78"/>
      <c r="FS526" s="78"/>
      <c r="FT526" s="78"/>
      <c r="FU526" s="78"/>
      <c r="FV526" s="78"/>
      <c r="FW526" s="78"/>
      <c r="FX526" s="78"/>
      <c r="FY526" s="78"/>
      <c r="FZ526" s="78"/>
    </row>
    <row r="527" spans="8:182" x14ac:dyDescent="0.2">
      <c r="H527" s="78"/>
      <c r="I527" s="78"/>
      <c r="J527" s="78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  <c r="AA527" s="78"/>
      <c r="AB527" s="78"/>
      <c r="AC527" s="78"/>
      <c r="AD527" s="78"/>
      <c r="AE527" s="78"/>
      <c r="AF527" s="78"/>
      <c r="AG527" s="78"/>
      <c r="AH527" s="78"/>
      <c r="AI527" s="78"/>
      <c r="AJ527" s="78"/>
      <c r="AK527" s="78"/>
      <c r="AL527" s="78"/>
      <c r="AM527" s="78"/>
      <c r="AN527" s="78"/>
      <c r="AO527" s="78"/>
      <c r="AP527" s="78"/>
      <c r="AQ527" s="78"/>
      <c r="AR527" s="78"/>
      <c r="AS527" s="78"/>
      <c r="AT527" s="78"/>
      <c r="AU527" s="78"/>
      <c r="AV527" s="78"/>
      <c r="AW527" s="78"/>
      <c r="AX527" s="78"/>
      <c r="AY527" s="78"/>
      <c r="AZ527" s="78"/>
      <c r="BA527" s="78"/>
      <c r="BB527" s="78"/>
      <c r="BC527" s="78"/>
      <c r="BD527" s="78"/>
      <c r="BE527" s="78"/>
      <c r="BF527" s="78"/>
      <c r="BG527" s="78"/>
      <c r="BH527" s="78"/>
      <c r="BI527" s="78"/>
      <c r="BJ527" s="78"/>
      <c r="BK527" s="78"/>
      <c r="BL527" s="78"/>
      <c r="BM527" s="78"/>
      <c r="BN527" s="78"/>
      <c r="BO527" s="78"/>
      <c r="BP527" s="78"/>
      <c r="BQ527" s="78"/>
      <c r="BR527" s="78"/>
      <c r="BS527" s="78"/>
      <c r="BT527" s="78"/>
      <c r="BU527" s="78"/>
      <c r="BV527" s="78"/>
      <c r="BW527" s="78"/>
      <c r="BX527" s="78"/>
      <c r="BY527" s="78"/>
      <c r="BZ527" s="78"/>
      <c r="CA527" s="78"/>
      <c r="CB527" s="78"/>
      <c r="CC527" s="78"/>
      <c r="CD527" s="78"/>
      <c r="CE527" s="78"/>
      <c r="CF527" s="78"/>
      <c r="CG527" s="78"/>
      <c r="CH527" s="78"/>
      <c r="CI527" s="78"/>
      <c r="CJ527" s="78"/>
      <c r="CK527" s="78"/>
      <c r="CL527" s="78"/>
      <c r="CM527" s="78"/>
      <c r="CN527" s="78"/>
      <c r="CO527" s="78"/>
      <c r="CP527" s="78"/>
      <c r="CQ527" s="78"/>
      <c r="CR527" s="78"/>
      <c r="CS527" s="78"/>
      <c r="CT527" s="78"/>
      <c r="CU527" s="78"/>
      <c r="CV527" s="78"/>
      <c r="CW527" s="78"/>
      <c r="CX527" s="78"/>
      <c r="CY527" s="78"/>
      <c r="CZ527" s="78"/>
      <c r="DA527" s="78"/>
      <c r="DB527" s="78"/>
      <c r="DC527" s="78"/>
      <c r="DD527" s="78"/>
      <c r="DE527" s="78"/>
      <c r="DF527" s="78"/>
      <c r="DG527" s="78"/>
      <c r="DH527" s="78"/>
      <c r="DI527" s="78"/>
      <c r="DJ527" s="78"/>
      <c r="DK527" s="78"/>
      <c r="DL527" s="78"/>
      <c r="DM527" s="78"/>
      <c r="DN527" s="78"/>
      <c r="DO527" s="78"/>
      <c r="DP527" s="78"/>
      <c r="DQ527" s="78"/>
      <c r="DR527" s="78"/>
      <c r="DS527" s="78"/>
      <c r="DT527" s="78"/>
      <c r="DU527" s="78"/>
      <c r="DV527" s="78"/>
      <c r="DW527" s="78"/>
      <c r="DX527" s="78"/>
      <c r="DY527" s="78"/>
      <c r="DZ527" s="78"/>
      <c r="EA527" s="78"/>
      <c r="EB527" s="78"/>
      <c r="EC527" s="78"/>
      <c r="ED527" s="78"/>
      <c r="EE527" s="78"/>
      <c r="EF527" s="78"/>
      <c r="EG527" s="78"/>
      <c r="EH527" s="78"/>
      <c r="EI527" s="78"/>
      <c r="EJ527" s="78"/>
      <c r="EK527" s="78"/>
      <c r="EL527" s="78"/>
      <c r="EM527" s="78"/>
      <c r="EN527" s="78"/>
      <c r="EO527" s="78"/>
      <c r="EP527" s="78"/>
      <c r="EQ527" s="78"/>
      <c r="ER527" s="78"/>
      <c r="ES527" s="78"/>
      <c r="ET527" s="78"/>
      <c r="EU527" s="78"/>
      <c r="EV527" s="78"/>
      <c r="EW527" s="78"/>
      <c r="EX527" s="78"/>
      <c r="EY527" s="78"/>
      <c r="EZ527" s="78"/>
      <c r="FA527" s="78"/>
      <c r="FB527" s="78"/>
      <c r="FC527" s="78"/>
      <c r="FD527" s="78"/>
      <c r="FE527" s="78"/>
      <c r="FF527" s="78"/>
      <c r="FG527" s="78"/>
      <c r="FH527" s="78"/>
      <c r="FI527" s="78"/>
      <c r="FJ527" s="78"/>
      <c r="FK527" s="78"/>
      <c r="FL527" s="78"/>
      <c r="FM527" s="78"/>
      <c r="FN527" s="78"/>
      <c r="FO527" s="78"/>
      <c r="FP527" s="78"/>
      <c r="FQ527" s="78"/>
      <c r="FR527" s="78"/>
      <c r="FS527" s="78"/>
      <c r="FT527" s="78"/>
      <c r="FU527" s="78"/>
      <c r="FV527" s="78"/>
      <c r="FW527" s="78"/>
      <c r="FX527" s="78"/>
      <c r="FY527" s="78"/>
      <c r="FZ527" s="78"/>
    </row>
    <row r="528" spans="8:182" x14ac:dyDescent="0.2">
      <c r="H528" s="78"/>
      <c r="I528" s="78"/>
      <c r="J528" s="78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  <c r="AA528" s="78"/>
      <c r="AB528" s="78"/>
      <c r="AC528" s="78"/>
      <c r="AD528" s="78"/>
      <c r="AE528" s="78"/>
      <c r="AF528" s="78"/>
      <c r="AG528" s="78"/>
      <c r="AH528" s="78"/>
      <c r="AI528" s="78"/>
      <c r="AJ528" s="78"/>
      <c r="AK528" s="78"/>
      <c r="AL528" s="78"/>
      <c r="AM528" s="78"/>
      <c r="AN528" s="78"/>
      <c r="AO528" s="78"/>
      <c r="AP528" s="78"/>
      <c r="AQ528" s="78"/>
      <c r="AR528" s="78"/>
      <c r="AS528" s="78"/>
      <c r="AT528" s="78"/>
      <c r="AU528" s="78"/>
      <c r="AV528" s="78"/>
      <c r="AW528" s="78"/>
      <c r="AX528" s="78"/>
      <c r="AY528" s="78"/>
      <c r="AZ528" s="78"/>
      <c r="BA528" s="78"/>
      <c r="BB528" s="78"/>
      <c r="BC528" s="78"/>
      <c r="BD528" s="78"/>
      <c r="BE528" s="78"/>
      <c r="BF528" s="78"/>
      <c r="BG528" s="78"/>
      <c r="BH528" s="78"/>
      <c r="BI528" s="78"/>
      <c r="BJ528" s="78"/>
      <c r="BK528" s="78"/>
      <c r="BL528" s="78"/>
      <c r="BM528" s="78"/>
      <c r="BN528" s="78"/>
      <c r="BO528" s="78"/>
      <c r="BP528" s="78"/>
      <c r="BQ528" s="78"/>
      <c r="BR528" s="78"/>
      <c r="BS528" s="78"/>
      <c r="BT528" s="78"/>
      <c r="BU528" s="78"/>
      <c r="BV528" s="78"/>
      <c r="BW528" s="78"/>
      <c r="BX528" s="78"/>
      <c r="BY528" s="78"/>
      <c r="BZ528" s="78"/>
      <c r="CA528" s="78"/>
      <c r="CB528" s="78"/>
      <c r="CC528" s="78"/>
      <c r="CD528" s="78"/>
      <c r="CE528" s="78"/>
      <c r="CF528" s="78"/>
      <c r="CG528" s="78"/>
      <c r="CH528" s="78"/>
      <c r="CI528" s="78"/>
      <c r="CJ528" s="78"/>
      <c r="CK528" s="78"/>
      <c r="CL528" s="78"/>
      <c r="CM528" s="78"/>
      <c r="CN528" s="78"/>
      <c r="CO528" s="78"/>
      <c r="CP528" s="78"/>
      <c r="CQ528" s="78"/>
      <c r="CR528" s="78"/>
      <c r="CS528" s="78"/>
      <c r="CT528" s="78"/>
      <c r="CU528" s="78"/>
      <c r="CV528" s="78"/>
      <c r="CW528" s="78"/>
      <c r="CX528" s="78"/>
      <c r="CY528" s="78"/>
      <c r="CZ528" s="78"/>
      <c r="DA528" s="78"/>
      <c r="DB528" s="78"/>
      <c r="DC528" s="78"/>
      <c r="DD528" s="78"/>
      <c r="DE528" s="78"/>
      <c r="DF528" s="78"/>
      <c r="DG528" s="78"/>
      <c r="DH528" s="78"/>
      <c r="DI528" s="78"/>
      <c r="DJ528" s="78"/>
      <c r="DK528" s="78"/>
      <c r="DL528" s="78"/>
      <c r="DM528" s="78"/>
      <c r="DN528" s="78"/>
      <c r="DO528" s="78"/>
      <c r="DP528" s="78"/>
      <c r="DQ528" s="78"/>
      <c r="DR528" s="78"/>
      <c r="DS528" s="78"/>
      <c r="DT528" s="78"/>
      <c r="DU528" s="78"/>
      <c r="DV528" s="78"/>
      <c r="DW528" s="78"/>
      <c r="DX528" s="78"/>
      <c r="DY528" s="78"/>
      <c r="DZ528" s="78"/>
      <c r="EA528" s="78"/>
      <c r="EB528" s="78"/>
      <c r="EC528" s="78"/>
      <c r="ED528" s="78"/>
      <c r="EE528" s="78"/>
      <c r="EF528" s="78"/>
      <c r="EG528" s="78"/>
      <c r="EH528" s="78"/>
      <c r="EI528" s="78"/>
      <c r="EJ528" s="78"/>
      <c r="EK528" s="78"/>
      <c r="EL528" s="78"/>
      <c r="EM528" s="78"/>
      <c r="EN528" s="78"/>
      <c r="EO528" s="78"/>
      <c r="EP528" s="78"/>
      <c r="EQ528" s="78"/>
      <c r="ER528" s="78"/>
      <c r="ES528" s="78"/>
      <c r="ET528" s="78"/>
      <c r="EU528" s="78"/>
      <c r="EV528" s="78"/>
      <c r="EW528" s="78"/>
      <c r="EX528" s="78"/>
      <c r="EY528" s="78"/>
      <c r="EZ528" s="78"/>
      <c r="FA528" s="78"/>
      <c r="FB528" s="78"/>
      <c r="FC528" s="78"/>
      <c r="FD528" s="78"/>
      <c r="FE528" s="78"/>
      <c r="FF528" s="78"/>
      <c r="FG528" s="78"/>
      <c r="FH528" s="78"/>
      <c r="FI528" s="78"/>
      <c r="FJ528" s="78"/>
      <c r="FK528" s="78"/>
      <c r="FL528" s="78"/>
      <c r="FM528" s="78"/>
      <c r="FN528" s="78"/>
      <c r="FO528" s="78"/>
      <c r="FP528" s="78"/>
      <c r="FQ528" s="78"/>
      <c r="FR528" s="78"/>
      <c r="FS528" s="78"/>
      <c r="FT528" s="78"/>
      <c r="FU528" s="78"/>
      <c r="FV528" s="78"/>
      <c r="FW528" s="78"/>
      <c r="FX528" s="78"/>
      <c r="FY528" s="78"/>
      <c r="FZ528" s="78"/>
    </row>
    <row r="529" spans="8:182" x14ac:dyDescent="0.2">
      <c r="H529" s="78"/>
      <c r="I529" s="78"/>
      <c r="J529" s="78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  <c r="AA529" s="78"/>
      <c r="AB529" s="78"/>
      <c r="AC529" s="78"/>
      <c r="AD529" s="78"/>
      <c r="AE529" s="78"/>
      <c r="AF529" s="78"/>
      <c r="AG529" s="78"/>
      <c r="AH529" s="78"/>
      <c r="AI529" s="78"/>
      <c r="AJ529" s="78"/>
      <c r="AK529" s="78"/>
      <c r="AL529" s="78"/>
      <c r="AM529" s="78"/>
      <c r="AN529" s="78"/>
      <c r="AO529" s="78"/>
      <c r="AP529" s="78"/>
      <c r="AQ529" s="78"/>
      <c r="AR529" s="78"/>
      <c r="AS529" s="78"/>
      <c r="AT529" s="78"/>
      <c r="AU529" s="78"/>
      <c r="AV529" s="78"/>
      <c r="AW529" s="78"/>
      <c r="AX529" s="78"/>
      <c r="AY529" s="78"/>
      <c r="AZ529" s="78"/>
      <c r="BA529" s="78"/>
      <c r="BB529" s="78"/>
      <c r="BC529" s="78"/>
      <c r="BD529" s="78"/>
      <c r="BE529" s="78"/>
      <c r="BF529" s="78"/>
      <c r="BG529" s="78"/>
      <c r="BH529" s="78"/>
      <c r="BI529" s="78"/>
      <c r="BJ529" s="78"/>
      <c r="BK529" s="78"/>
      <c r="BL529" s="78"/>
      <c r="BM529" s="78"/>
      <c r="BN529" s="78"/>
      <c r="BO529" s="78"/>
      <c r="BP529" s="78"/>
      <c r="BQ529" s="78"/>
      <c r="BR529" s="78"/>
      <c r="BS529" s="78"/>
      <c r="BT529" s="78"/>
      <c r="BU529" s="78"/>
      <c r="BV529" s="78"/>
      <c r="BW529" s="78"/>
      <c r="BX529" s="78"/>
      <c r="BY529" s="78"/>
      <c r="BZ529" s="78"/>
      <c r="CA529" s="78"/>
      <c r="CB529" s="78"/>
      <c r="CC529" s="78"/>
      <c r="CD529" s="78"/>
      <c r="CE529" s="78"/>
      <c r="CF529" s="78"/>
      <c r="CG529" s="78"/>
      <c r="CH529" s="78"/>
      <c r="CI529" s="78"/>
      <c r="CJ529" s="78"/>
      <c r="CK529" s="78"/>
      <c r="CL529" s="78"/>
      <c r="CM529" s="78"/>
      <c r="CN529" s="78"/>
      <c r="CO529" s="78"/>
      <c r="CP529" s="78"/>
      <c r="CQ529" s="78"/>
      <c r="CR529" s="78"/>
      <c r="CS529" s="78"/>
      <c r="CT529" s="78"/>
      <c r="CU529" s="78"/>
      <c r="CV529" s="78"/>
      <c r="CW529" s="78"/>
      <c r="CX529" s="78"/>
      <c r="CY529" s="78"/>
      <c r="CZ529" s="78"/>
      <c r="DA529" s="78"/>
      <c r="DB529" s="78"/>
      <c r="DC529" s="78"/>
      <c r="DD529" s="78"/>
      <c r="DE529" s="78"/>
      <c r="DF529" s="78"/>
      <c r="DG529" s="78"/>
      <c r="DH529" s="78"/>
      <c r="DI529" s="78"/>
      <c r="DJ529" s="78"/>
      <c r="DK529" s="78"/>
      <c r="DL529" s="78"/>
      <c r="DM529" s="78"/>
      <c r="DN529" s="78"/>
      <c r="DO529" s="78"/>
      <c r="DP529" s="78"/>
      <c r="DQ529" s="78"/>
      <c r="DR529" s="78"/>
      <c r="DS529" s="78"/>
      <c r="DT529" s="78"/>
      <c r="DU529" s="78"/>
      <c r="DV529" s="78"/>
      <c r="DW529" s="78"/>
      <c r="DX529" s="78"/>
      <c r="DY529" s="78"/>
      <c r="DZ529" s="78"/>
      <c r="EA529" s="78"/>
      <c r="EB529" s="78"/>
      <c r="EC529" s="78"/>
      <c r="ED529" s="78"/>
      <c r="EE529" s="78"/>
      <c r="EF529" s="78"/>
      <c r="EG529" s="78"/>
      <c r="EH529" s="78"/>
      <c r="EI529" s="78"/>
      <c r="EJ529" s="78"/>
      <c r="EK529" s="78"/>
      <c r="EL529" s="78"/>
      <c r="EM529" s="78"/>
      <c r="EN529" s="78"/>
      <c r="EO529" s="78"/>
      <c r="EP529" s="78"/>
      <c r="EQ529" s="78"/>
      <c r="ER529" s="78"/>
      <c r="ES529" s="78"/>
      <c r="ET529" s="78"/>
      <c r="EU529" s="78"/>
      <c r="EV529" s="78"/>
      <c r="EW529" s="78"/>
      <c r="EX529" s="78"/>
      <c r="EY529" s="78"/>
      <c r="EZ529" s="78"/>
      <c r="FA529" s="78"/>
      <c r="FB529" s="78"/>
      <c r="FC529" s="78"/>
      <c r="FD529" s="78"/>
      <c r="FE529" s="78"/>
      <c r="FF529" s="78"/>
      <c r="FG529" s="78"/>
      <c r="FH529" s="78"/>
      <c r="FI529" s="78"/>
      <c r="FJ529" s="78"/>
      <c r="FK529" s="78"/>
      <c r="FL529" s="78"/>
      <c r="FM529" s="78"/>
      <c r="FN529" s="78"/>
      <c r="FO529" s="78"/>
      <c r="FP529" s="78"/>
      <c r="FQ529" s="78"/>
      <c r="FR529" s="78"/>
      <c r="FS529" s="78"/>
      <c r="FT529" s="78"/>
      <c r="FU529" s="78"/>
      <c r="FV529" s="78"/>
      <c r="FW529" s="78"/>
      <c r="FX529" s="78"/>
      <c r="FY529" s="78"/>
      <c r="FZ529" s="78"/>
    </row>
    <row r="571" spans="181:181" x14ac:dyDescent="0.2">
      <c r="FY571" s="34"/>
    </row>
    <row r="572" spans="181:181" x14ac:dyDescent="0.2">
      <c r="FY572" s="34"/>
    </row>
    <row r="573" spans="181:181" x14ac:dyDescent="0.2">
      <c r="FY573" s="34"/>
    </row>
    <row r="574" spans="181:181" x14ac:dyDescent="0.2">
      <c r="FY574" s="34"/>
    </row>
    <row r="575" spans="181:181" x14ac:dyDescent="0.2">
      <c r="FY575" s="34"/>
    </row>
    <row r="576" spans="181:181" x14ac:dyDescent="0.2">
      <c r="FY576" s="34"/>
    </row>
    <row r="577" spans="181:181" x14ac:dyDescent="0.2">
      <c r="FY577" s="34"/>
    </row>
    <row r="578" spans="181:181" x14ac:dyDescent="0.2">
      <c r="FY578" s="34"/>
    </row>
    <row r="579" spans="181:181" x14ac:dyDescent="0.2">
      <c r="FY579" s="34"/>
    </row>
    <row r="580" spans="181:181" x14ac:dyDescent="0.2">
      <c r="FY580" s="34"/>
    </row>
    <row r="581" spans="181:181" x14ac:dyDescent="0.2">
      <c r="FY581" s="34"/>
    </row>
    <row r="582" spans="181:181" x14ac:dyDescent="0.2">
      <c r="FY582" s="34"/>
    </row>
    <row r="583" spans="181:181" x14ac:dyDescent="0.2">
      <c r="FY583" s="34"/>
    </row>
    <row r="584" spans="181:181" x14ac:dyDescent="0.2">
      <c r="FY584" s="34"/>
    </row>
    <row r="585" spans="181:181" x14ac:dyDescent="0.2">
      <c r="FY585" s="34"/>
    </row>
    <row r="586" spans="181:181" x14ac:dyDescent="0.2">
      <c r="FY586" s="34"/>
    </row>
    <row r="587" spans="181:181" x14ac:dyDescent="0.2">
      <c r="FY587" s="34"/>
    </row>
    <row r="588" spans="181:181" x14ac:dyDescent="0.2">
      <c r="FY588" s="34"/>
    </row>
    <row r="589" spans="181:181" x14ac:dyDescent="0.2">
      <c r="FY589" s="34"/>
    </row>
    <row r="590" spans="181:181" x14ac:dyDescent="0.2">
      <c r="FY590" s="34"/>
    </row>
    <row r="591" spans="181:181" x14ac:dyDescent="0.2">
      <c r="FY591" s="34"/>
    </row>
    <row r="592" spans="181:181" x14ac:dyDescent="0.2">
      <c r="FY592" s="34"/>
    </row>
    <row r="593" spans="181:182" x14ac:dyDescent="0.2">
      <c r="FY593" s="34"/>
    </row>
    <row r="594" spans="181:182" x14ac:dyDescent="0.2">
      <c r="FY594" s="34"/>
    </row>
    <row r="595" spans="181:182" x14ac:dyDescent="0.2">
      <c r="FY595" s="34"/>
    </row>
    <row r="596" spans="181:182" x14ac:dyDescent="0.2">
      <c r="FY596" s="34"/>
    </row>
    <row r="597" spans="181:182" x14ac:dyDescent="0.2">
      <c r="FY597" s="34"/>
    </row>
    <row r="598" spans="181:182" x14ac:dyDescent="0.2">
      <c r="FY598" s="34"/>
    </row>
    <row r="599" spans="181:182" x14ac:dyDescent="0.2">
      <c r="FY599" s="34"/>
    </row>
    <row r="600" spans="181:182" x14ac:dyDescent="0.2">
      <c r="FY600" s="34"/>
    </row>
    <row r="601" spans="181:182" x14ac:dyDescent="0.2">
      <c r="FY601" s="34"/>
    </row>
    <row r="602" spans="181:182" x14ac:dyDescent="0.2">
      <c r="FY602" s="34"/>
    </row>
    <row r="603" spans="181:182" x14ac:dyDescent="0.2">
      <c r="FY603" s="34"/>
    </row>
    <row r="604" spans="181:182" x14ac:dyDescent="0.2">
      <c r="FY604" s="34"/>
      <c r="FZ604" s="42"/>
    </row>
    <row r="605" spans="181:182" x14ac:dyDescent="0.2">
      <c r="FY605" s="34"/>
      <c r="FZ605" s="42"/>
    </row>
    <row r="606" spans="181:182" x14ac:dyDescent="0.2">
      <c r="FY606" s="34"/>
      <c r="FZ606" s="42"/>
    </row>
    <row r="607" spans="181:182" x14ac:dyDescent="0.2">
      <c r="FY607" s="34"/>
      <c r="FZ607" s="42"/>
    </row>
    <row r="608" spans="181:182" x14ac:dyDescent="0.2">
      <c r="FY608" s="34"/>
      <c r="FZ608" s="42"/>
    </row>
    <row r="609" spans="181:182" x14ac:dyDescent="0.2">
      <c r="FY609" s="34"/>
      <c r="FZ609" s="42"/>
    </row>
    <row r="610" spans="181:182" x14ac:dyDescent="0.2">
      <c r="FY610" s="34"/>
      <c r="FZ610" s="42"/>
    </row>
    <row r="611" spans="181:182" x14ac:dyDescent="0.2">
      <c r="FY611" s="34"/>
      <c r="FZ611" s="42"/>
    </row>
    <row r="612" spans="181:182" x14ac:dyDescent="0.2">
      <c r="FY612" s="34"/>
      <c r="FZ612" s="42"/>
    </row>
    <row r="613" spans="181:182" x14ac:dyDescent="0.2">
      <c r="FY613" s="34"/>
      <c r="FZ613" s="42"/>
    </row>
    <row r="614" spans="181:182" x14ac:dyDescent="0.2">
      <c r="FY614" s="34"/>
      <c r="FZ614" s="42"/>
    </row>
    <row r="615" spans="181:182" x14ac:dyDescent="0.2">
      <c r="FY615" s="34"/>
      <c r="FZ615" s="42"/>
    </row>
    <row r="616" spans="181:182" x14ac:dyDescent="0.2">
      <c r="FY616" s="34"/>
      <c r="FZ616" s="42"/>
    </row>
    <row r="617" spans="181:182" x14ac:dyDescent="0.2">
      <c r="FY617" s="34"/>
      <c r="FZ617" s="42"/>
    </row>
    <row r="618" spans="181:182" x14ac:dyDescent="0.2">
      <c r="FY618" s="34"/>
      <c r="FZ618" s="42"/>
    </row>
    <row r="619" spans="181:182" x14ac:dyDescent="0.2">
      <c r="FY619" s="34"/>
      <c r="FZ619" s="42"/>
    </row>
    <row r="620" spans="181:182" x14ac:dyDescent="0.2">
      <c r="FY620" s="34"/>
    </row>
    <row r="621" spans="181:182" x14ac:dyDescent="0.2">
      <c r="FY621" s="34"/>
    </row>
    <row r="622" spans="181:182" x14ac:dyDescent="0.2">
      <c r="FY622" s="34"/>
    </row>
    <row r="623" spans="181:182" x14ac:dyDescent="0.2">
      <c r="FY623" s="34"/>
    </row>
    <row r="624" spans="181:182" x14ac:dyDescent="0.2">
      <c r="FY624" s="34"/>
    </row>
    <row r="625" spans="181:181" x14ac:dyDescent="0.2">
      <c r="FY625" s="34"/>
    </row>
    <row r="626" spans="181:181" x14ac:dyDescent="0.2">
      <c r="FY626" s="34"/>
    </row>
    <row r="627" spans="181:181" x14ac:dyDescent="0.2">
      <c r="FY627" s="34"/>
    </row>
    <row r="628" spans="181:181" x14ac:dyDescent="0.2">
      <c r="FY628" s="34"/>
    </row>
    <row r="629" spans="181:181" x14ac:dyDescent="0.2">
      <c r="FY629" s="34"/>
    </row>
    <row r="630" spans="181:181" x14ac:dyDescent="0.2">
      <c r="FY630" s="34"/>
    </row>
    <row r="631" spans="181:181" x14ac:dyDescent="0.2">
      <c r="FY631" s="34"/>
    </row>
    <row r="632" spans="181:181" x14ac:dyDescent="0.2">
      <c r="FY632" s="34"/>
    </row>
    <row r="633" spans="181:181" x14ac:dyDescent="0.2">
      <c r="FY633" s="34"/>
    </row>
    <row r="634" spans="181:181" x14ac:dyDescent="0.2">
      <c r="FY634" s="34"/>
    </row>
    <row r="635" spans="181:181" x14ac:dyDescent="0.2">
      <c r="FY635" s="34"/>
    </row>
    <row r="636" spans="181:181" x14ac:dyDescent="0.2">
      <c r="FY636" s="34"/>
    </row>
    <row r="637" spans="181:181" x14ac:dyDescent="0.2">
      <c r="FY637" s="34"/>
    </row>
    <row r="638" spans="181:181" x14ac:dyDescent="0.2">
      <c r="FY638" s="34"/>
    </row>
    <row r="639" spans="181:181" x14ac:dyDescent="0.2">
      <c r="FY639" s="34"/>
    </row>
    <row r="640" spans="181:181" x14ac:dyDescent="0.2">
      <c r="FY640" s="34"/>
    </row>
    <row r="641" spans="181:181" x14ac:dyDescent="0.2">
      <c r="FY641" s="34"/>
    </row>
    <row r="642" spans="181:181" x14ac:dyDescent="0.2">
      <c r="FY642" s="34"/>
    </row>
    <row r="643" spans="181:181" x14ac:dyDescent="0.2">
      <c r="FY643" s="34"/>
    </row>
    <row r="644" spans="181:181" x14ac:dyDescent="0.2">
      <c r="FY644" s="34"/>
    </row>
    <row r="645" spans="181:181" x14ac:dyDescent="0.2">
      <c r="FY645" s="34"/>
    </row>
    <row r="646" spans="181:181" x14ac:dyDescent="0.2">
      <c r="FY646" s="34"/>
    </row>
    <row r="647" spans="181:181" x14ac:dyDescent="0.2">
      <c r="FY647" s="34"/>
    </row>
    <row r="648" spans="181:181" x14ac:dyDescent="0.2">
      <c r="FY648" s="34"/>
    </row>
    <row r="649" spans="181:181" x14ac:dyDescent="0.2">
      <c r="FY649" s="34"/>
    </row>
    <row r="650" spans="181:181" x14ac:dyDescent="0.2">
      <c r="FY650" s="34"/>
    </row>
    <row r="651" spans="181:181" x14ac:dyDescent="0.2">
      <c r="FY651" s="34"/>
    </row>
    <row r="652" spans="181:181" x14ac:dyDescent="0.2">
      <c r="FY652" s="34"/>
    </row>
    <row r="653" spans="181:181" x14ac:dyDescent="0.2">
      <c r="FY653" s="34"/>
    </row>
    <row r="654" spans="181:181" x14ac:dyDescent="0.2">
      <c r="FY654" s="34"/>
    </row>
    <row r="655" spans="181:181" x14ac:dyDescent="0.2">
      <c r="FY655" s="34"/>
    </row>
    <row r="656" spans="181:181" x14ac:dyDescent="0.2">
      <c r="FY656" s="34"/>
    </row>
    <row r="657" spans="181:181" x14ac:dyDescent="0.2">
      <c r="FY657" s="34"/>
    </row>
    <row r="658" spans="181:181" x14ac:dyDescent="0.2">
      <c r="FY658" s="34"/>
    </row>
    <row r="659" spans="181:181" x14ac:dyDescent="0.2">
      <c r="FY659" s="34"/>
    </row>
    <row r="660" spans="181:181" x14ac:dyDescent="0.2">
      <c r="FY660" s="34"/>
    </row>
    <row r="661" spans="181:181" x14ac:dyDescent="0.2">
      <c r="FY661" s="34"/>
    </row>
    <row r="662" spans="181:181" x14ac:dyDescent="0.2">
      <c r="FY662" s="34"/>
    </row>
    <row r="663" spans="181:181" x14ac:dyDescent="0.2">
      <c r="FY663" s="34"/>
    </row>
    <row r="664" spans="181:181" x14ac:dyDescent="0.2">
      <c r="FY664" s="34"/>
    </row>
    <row r="665" spans="181:181" x14ac:dyDescent="0.2">
      <c r="FY665" s="34"/>
    </row>
    <row r="666" spans="181:181" x14ac:dyDescent="0.2">
      <c r="FY666" s="34"/>
    </row>
    <row r="667" spans="181:181" x14ac:dyDescent="0.2">
      <c r="FY667" s="34"/>
    </row>
    <row r="668" spans="181:181" x14ac:dyDescent="0.2">
      <c r="FY668" s="34"/>
    </row>
    <row r="669" spans="181:181" x14ac:dyDescent="0.2">
      <c r="FY669" s="34"/>
    </row>
    <row r="670" spans="181:181" x14ac:dyDescent="0.2">
      <c r="FY670" s="34"/>
    </row>
    <row r="671" spans="181:181" x14ac:dyDescent="0.2">
      <c r="FY671" s="34"/>
    </row>
    <row r="672" spans="181:181" x14ac:dyDescent="0.2">
      <c r="FY672" s="34"/>
    </row>
    <row r="673" spans="181:181" x14ac:dyDescent="0.2">
      <c r="FY673" s="34"/>
    </row>
    <row r="674" spans="181:181" x14ac:dyDescent="0.2">
      <c r="FY674" s="34"/>
    </row>
    <row r="675" spans="181:181" x14ac:dyDescent="0.2">
      <c r="FY675" s="34"/>
    </row>
    <row r="676" spans="181:181" x14ac:dyDescent="0.2">
      <c r="FY676" s="34"/>
    </row>
    <row r="677" spans="181:181" x14ac:dyDescent="0.2">
      <c r="FY677" s="34"/>
    </row>
    <row r="678" spans="181:181" x14ac:dyDescent="0.2">
      <c r="FY678" s="34"/>
    </row>
    <row r="679" spans="181:181" x14ac:dyDescent="0.2">
      <c r="FY679" s="34"/>
    </row>
    <row r="680" spans="181:181" x14ac:dyDescent="0.2">
      <c r="FY680" s="34"/>
    </row>
    <row r="681" spans="181:181" x14ac:dyDescent="0.2">
      <c r="FY681" s="34"/>
    </row>
    <row r="682" spans="181:181" x14ac:dyDescent="0.2">
      <c r="FY682" s="34"/>
    </row>
    <row r="683" spans="181:181" x14ac:dyDescent="0.2">
      <c r="FY683" s="34"/>
    </row>
    <row r="684" spans="181:181" x14ac:dyDescent="0.2">
      <c r="FY684" s="34"/>
    </row>
    <row r="685" spans="181:181" x14ac:dyDescent="0.2">
      <c r="FY685" s="34"/>
    </row>
    <row r="686" spans="181:181" x14ac:dyDescent="0.2">
      <c r="FY686" s="34"/>
    </row>
    <row r="687" spans="181:181" x14ac:dyDescent="0.2">
      <c r="FY687" s="34"/>
    </row>
    <row r="688" spans="181:181" x14ac:dyDescent="0.2">
      <c r="FY688" s="34"/>
    </row>
    <row r="689" spans="181:181" x14ac:dyDescent="0.2">
      <c r="FY689" s="34"/>
    </row>
    <row r="690" spans="181:181" x14ac:dyDescent="0.2">
      <c r="FY690" s="34"/>
    </row>
    <row r="691" spans="181:181" x14ac:dyDescent="0.2">
      <c r="FY691" s="34"/>
    </row>
    <row r="692" spans="181:181" x14ac:dyDescent="0.2">
      <c r="FY692" s="34"/>
    </row>
    <row r="693" spans="181:181" x14ac:dyDescent="0.2">
      <c r="FY693" s="34"/>
    </row>
    <row r="694" spans="181:181" x14ac:dyDescent="0.2">
      <c r="FY694" s="34"/>
    </row>
    <row r="695" spans="181:181" x14ac:dyDescent="0.2">
      <c r="FY695" s="34"/>
    </row>
    <row r="696" spans="181:181" x14ac:dyDescent="0.2">
      <c r="FY696" s="34"/>
    </row>
    <row r="697" spans="181:181" x14ac:dyDescent="0.2">
      <c r="FY697" s="34"/>
    </row>
    <row r="698" spans="181:181" x14ac:dyDescent="0.2">
      <c r="FY698" s="34"/>
    </row>
    <row r="699" spans="181:181" x14ac:dyDescent="0.2">
      <c r="FY699" s="34"/>
    </row>
    <row r="700" spans="181:181" x14ac:dyDescent="0.2">
      <c r="FY700" s="34"/>
    </row>
    <row r="701" spans="181:181" x14ac:dyDescent="0.2">
      <c r="FY701" s="34"/>
    </row>
    <row r="702" spans="181:181" x14ac:dyDescent="0.2">
      <c r="FY702" s="34"/>
    </row>
    <row r="703" spans="181:181" x14ac:dyDescent="0.2">
      <c r="FY703" s="34"/>
    </row>
    <row r="704" spans="181:181" x14ac:dyDescent="0.2">
      <c r="FY704" s="34"/>
    </row>
    <row r="705" spans="181:181" x14ac:dyDescent="0.2">
      <c r="FY705" s="34"/>
    </row>
    <row r="706" spans="181:181" x14ac:dyDescent="0.2">
      <c r="FY706" s="34"/>
    </row>
    <row r="707" spans="181:181" x14ac:dyDescent="0.2">
      <c r="FY707" s="34"/>
    </row>
    <row r="708" spans="181:181" x14ac:dyDescent="0.2">
      <c r="FY708" s="34"/>
    </row>
    <row r="709" spans="181:181" x14ac:dyDescent="0.2">
      <c r="FY709" s="34"/>
    </row>
    <row r="710" spans="181:181" x14ac:dyDescent="0.2">
      <c r="FY710" s="34"/>
    </row>
    <row r="711" spans="181:181" x14ac:dyDescent="0.2">
      <c r="FY711" s="34"/>
    </row>
    <row r="712" spans="181:181" x14ac:dyDescent="0.2">
      <c r="FY712" s="34"/>
    </row>
    <row r="713" spans="181:181" x14ac:dyDescent="0.2">
      <c r="FY713" s="34"/>
    </row>
    <row r="714" spans="181:181" x14ac:dyDescent="0.2">
      <c r="FY714" s="34"/>
    </row>
    <row r="715" spans="181:181" x14ac:dyDescent="0.2">
      <c r="FY715" s="34"/>
    </row>
    <row r="716" spans="181:181" x14ac:dyDescent="0.2">
      <c r="FY716" s="34"/>
    </row>
    <row r="717" spans="181:181" x14ac:dyDescent="0.2">
      <c r="FY717" s="34"/>
    </row>
    <row r="718" spans="181:181" x14ac:dyDescent="0.2">
      <c r="FY718" s="34"/>
    </row>
    <row r="719" spans="181:181" x14ac:dyDescent="0.2">
      <c r="FY719" s="34"/>
    </row>
    <row r="720" spans="181:181" x14ac:dyDescent="0.2">
      <c r="FY720" s="34"/>
    </row>
    <row r="721" spans="181:181" x14ac:dyDescent="0.2">
      <c r="FY721" s="34"/>
    </row>
    <row r="722" spans="181:181" x14ac:dyDescent="0.2">
      <c r="FY722" s="34"/>
    </row>
    <row r="723" spans="181:181" x14ac:dyDescent="0.2">
      <c r="FY723" s="34"/>
    </row>
    <row r="724" spans="181:181" x14ac:dyDescent="0.2">
      <c r="FY724" s="34"/>
    </row>
    <row r="725" spans="181:181" x14ac:dyDescent="0.2">
      <c r="FY725" s="34"/>
    </row>
    <row r="726" spans="181:181" x14ac:dyDescent="0.2">
      <c r="FY726" s="34"/>
    </row>
    <row r="727" spans="181:181" x14ac:dyDescent="0.2">
      <c r="FY727" s="34"/>
    </row>
    <row r="728" spans="181:181" x14ac:dyDescent="0.2">
      <c r="FY728" s="34"/>
    </row>
    <row r="729" spans="181:181" x14ac:dyDescent="0.2">
      <c r="FY729" s="34"/>
    </row>
    <row r="730" spans="181:181" x14ac:dyDescent="0.2">
      <c r="FY730" s="34"/>
    </row>
    <row r="731" spans="181:181" x14ac:dyDescent="0.2">
      <c r="FY731" s="34"/>
    </row>
    <row r="732" spans="181:181" x14ac:dyDescent="0.2">
      <c r="FY732" s="34"/>
    </row>
    <row r="733" spans="181:181" x14ac:dyDescent="0.2">
      <c r="FY733" s="34"/>
    </row>
    <row r="734" spans="181:181" x14ac:dyDescent="0.2">
      <c r="FY734" s="34"/>
    </row>
    <row r="735" spans="181:181" x14ac:dyDescent="0.2">
      <c r="FY735" s="34"/>
    </row>
    <row r="736" spans="181:181" x14ac:dyDescent="0.2">
      <c r="FY736" s="34"/>
    </row>
    <row r="737" spans="181:181" x14ac:dyDescent="0.2">
      <c r="FY737" s="34"/>
    </row>
    <row r="738" spans="181:181" x14ac:dyDescent="0.2">
      <c r="FY738" s="34"/>
    </row>
    <row r="739" spans="181:181" x14ac:dyDescent="0.2">
      <c r="FY739" s="34"/>
    </row>
    <row r="740" spans="181:181" x14ac:dyDescent="0.2">
      <c r="FY740" s="34"/>
    </row>
    <row r="741" spans="181:181" x14ac:dyDescent="0.2">
      <c r="FY741" s="34"/>
    </row>
    <row r="742" spans="181:181" x14ac:dyDescent="0.2">
      <c r="FY742" s="34"/>
    </row>
    <row r="743" spans="181:181" x14ac:dyDescent="0.2">
      <c r="FY743" s="34"/>
    </row>
    <row r="744" spans="181:181" x14ac:dyDescent="0.2">
      <c r="FY744" s="34"/>
    </row>
    <row r="745" spans="181:181" x14ac:dyDescent="0.2">
      <c r="FY745" s="34"/>
    </row>
    <row r="746" spans="181:181" x14ac:dyDescent="0.2">
      <c r="FY746" s="34"/>
    </row>
    <row r="747" spans="181:181" x14ac:dyDescent="0.2">
      <c r="FY747" s="34"/>
    </row>
    <row r="748" spans="181:181" x14ac:dyDescent="0.2">
      <c r="FY748" s="34"/>
    </row>
    <row r="749" spans="181:181" x14ac:dyDescent="0.2">
      <c r="FY749" s="34"/>
    </row>
    <row r="750" spans="181:181" x14ac:dyDescent="0.2">
      <c r="FY750" s="34"/>
    </row>
    <row r="751" spans="181:181" x14ac:dyDescent="0.2">
      <c r="FY751" s="34"/>
    </row>
    <row r="752" spans="181:181" x14ac:dyDescent="0.2">
      <c r="FY752" s="34"/>
    </row>
    <row r="753" spans="181:181" x14ac:dyDescent="0.2">
      <c r="FY753" s="34"/>
    </row>
    <row r="754" spans="181:181" x14ac:dyDescent="0.2">
      <c r="FY754" s="34"/>
    </row>
    <row r="755" spans="181:181" x14ac:dyDescent="0.2">
      <c r="FY755" s="34"/>
    </row>
    <row r="756" spans="181:181" x14ac:dyDescent="0.2">
      <c r="FY756" s="34"/>
    </row>
    <row r="757" spans="181:181" x14ac:dyDescent="0.2">
      <c r="FY757" s="34"/>
    </row>
    <row r="758" spans="181:181" x14ac:dyDescent="0.2">
      <c r="FY758" s="34"/>
    </row>
    <row r="759" spans="181:181" x14ac:dyDescent="0.2">
      <c r="FY759" s="34"/>
    </row>
    <row r="760" spans="181:181" x14ac:dyDescent="0.2">
      <c r="FY760" s="34"/>
    </row>
    <row r="761" spans="181:181" x14ac:dyDescent="0.2">
      <c r="FY761" s="34"/>
    </row>
    <row r="762" spans="181:181" x14ac:dyDescent="0.2">
      <c r="FY762" s="34"/>
    </row>
    <row r="763" spans="181:181" x14ac:dyDescent="0.2">
      <c r="FY763" s="34"/>
    </row>
    <row r="764" spans="181:181" x14ac:dyDescent="0.2">
      <c r="FY764" s="34"/>
    </row>
    <row r="765" spans="181:181" x14ac:dyDescent="0.2">
      <c r="FY765" s="34"/>
    </row>
    <row r="766" spans="181:181" x14ac:dyDescent="0.2">
      <c r="FY766" s="34"/>
    </row>
    <row r="767" spans="181:181" x14ac:dyDescent="0.2">
      <c r="FY767" s="34"/>
    </row>
    <row r="768" spans="181:181" x14ac:dyDescent="0.2">
      <c r="FY768" s="34"/>
    </row>
    <row r="769" spans="181:181" x14ac:dyDescent="0.2">
      <c r="FY769" s="34"/>
    </row>
    <row r="770" spans="181:181" x14ac:dyDescent="0.2">
      <c r="FY770" s="34"/>
    </row>
    <row r="771" spans="181:181" x14ac:dyDescent="0.2">
      <c r="FY771" s="34"/>
    </row>
    <row r="772" spans="181:181" x14ac:dyDescent="0.2">
      <c r="FY772" s="34"/>
    </row>
    <row r="773" spans="181:181" x14ac:dyDescent="0.2">
      <c r="FY773" s="34"/>
    </row>
    <row r="774" spans="181:181" x14ac:dyDescent="0.2">
      <c r="FY774" s="34"/>
    </row>
    <row r="775" spans="181:181" x14ac:dyDescent="0.2">
      <c r="FY775" s="34"/>
    </row>
  </sheetData>
  <phoneticPr fontId="2" type="noConversion"/>
  <conditionalFormatting sqref="I2:FY221">
    <cfRule type="expression" dxfId="0" priority="1">
      <formula>$FZ2=0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17</vt:i4>
      </vt:variant>
    </vt:vector>
  </HeadingPairs>
  <TitlesOfParts>
    <vt:vector size="20" baseType="lpstr">
      <vt:lpstr>Table</vt:lpstr>
      <vt:lpstr>Lookups</vt:lpstr>
      <vt:lpstr>Data</vt:lpstr>
      <vt:lpstr>Care</vt:lpstr>
      <vt:lpstr>Criteria</vt:lpstr>
      <vt:lpstr>data</vt:lpstr>
      <vt:lpstr>date_list</vt:lpstr>
      <vt:lpstr>daytype</vt:lpstr>
      <vt:lpstr>dual_enrol_list</vt:lpstr>
      <vt:lpstr>Enrolled</vt:lpstr>
      <vt:lpstr>lca</vt:lpstr>
      <vt:lpstr>lca_list</vt:lpstr>
      <vt:lpstr>month</vt:lpstr>
      <vt:lpstr>Pass</vt:lpstr>
      <vt:lpstr>Table!Print_Area</vt:lpstr>
      <vt:lpstr>Result_type</vt:lpstr>
      <vt:lpstr>Result_type_list</vt:lpstr>
      <vt:lpstr>Size_list</vt:lpstr>
      <vt:lpstr>Data!table_for_PGE_CBP_expost_private</vt:lpstr>
      <vt:lpstr>Two_way_tab_flag</vt:lpstr>
    </vt:vector>
  </TitlesOfParts>
  <Company>Christensen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Dan Hansen</cp:lastModifiedBy>
  <cp:lastPrinted>2009-04-03T17:07:33Z</cp:lastPrinted>
  <dcterms:created xsi:type="dcterms:W3CDTF">2009-03-24T17:58:42Z</dcterms:created>
  <dcterms:modified xsi:type="dcterms:W3CDTF">2021-03-25T18:30:43Z</dcterms:modified>
</cp:coreProperties>
</file>